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Trocadero A2\"/>
    </mc:Choice>
  </mc:AlternateContent>
  <workbookProtection workbookAlgorithmName="SHA-512" workbookHashValue="QD5+JX/Mdc7yhgvN6ifAExWUVpUnhspOT8qOJab0AJw7QaamN4q/4peyb4hV2itcGDSqmKEoB5N/DrfVAohcNA==" workbookSaltValue="mHR89QlSUEk5vgCmIxKhr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6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F634" i="2" l="1"/>
  <c r="F620" i="2"/>
  <c r="F616" i="2"/>
  <c r="F615" i="2"/>
  <c r="F614" i="2"/>
  <c r="F607" i="2"/>
  <c r="F602" i="2"/>
  <c r="F601" i="2"/>
  <c r="F598" i="2"/>
  <c r="F597" i="2"/>
  <c r="F595" i="2"/>
  <c r="F594" i="2"/>
  <c r="F587" i="2"/>
  <c r="F586" i="2"/>
  <c r="F583" i="2"/>
  <c r="F576" i="2"/>
  <c r="F575" i="2"/>
  <c r="F570" i="2"/>
  <c r="F569" i="2"/>
  <c r="F562" i="2"/>
  <c r="F560" i="2"/>
  <c r="F557" i="2"/>
  <c r="F556" i="2"/>
  <c r="F550" i="2"/>
  <c r="F549" i="2"/>
  <c r="F546" i="2"/>
  <c r="F545" i="2"/>
  <c r="F544" i="2"/>
  <c r="F534" i="2"/>
  <c r="F533" i="2"/>
  <c r="F529" i="2"/>
  <c r="F528" i="2"/>
  <c r="F522" i="2"/>
  <c r="F520" i="2"/>
  <c r="F517" i="2"/>
  <c r="F516" i="2"/>
  <c r="F515" i="2"/>
  <c r="F506" i="2"/>
  <c r="F499" i="2"/>
  <c r="F488" i="2"/>
  <c r="F480" i="2"/>
  <c r="F474" i="2"/>
  <c r="F470" i="2"/>
  <c r="F463" i="2"/>
  <c r="F459" i="2"/>
  <c r="F458" i="2"/>
  <c r="F456" i="2"/>
  <c r="F448" i="2"/>
  <c r="F446" i="2"/>
  <c r="F445" i="2"/>
  <c r="F439" i="2"/>
  <c r="F437" i="2"/>
  <c r="F434" i="2"/>
  <c r="F424" i="2"/>
  <c r="F422" i="2"/>
  <c r="F421" i="2"/>
  <c r="F418" i="2"/>
  <c r="F415" i="2"/>
  <c r="F414" i="2"/>
  <c r="F412" i="2"/>
  <c r="F411" i="2"/>
  <c r="F404" i="2"/>
  <c r="F399" i="2"/>
  <c r="F398" i="2"/>
  <c r="F397" i="2"/>
  <c r="F394" i="2"/>
  <c r="F393" i="2"/>
  <c r="F385" i="2"/>
  <c r="F376" i="2"/>
  <c r="F373" i="2"/>
  <c r="F371" i="2"/>
  <c r="F370" i="2"/>
  <c r="F369" i="2"/>
  <c r="F367" i="2"/>
  <c r="F366" i="2"/>
  <c r="F365" i="2"/>
  <c r="F360" i="2"/>
  <c r="F358" i="2"/>
  <c r="F356" i="2"/>
  <c r="F344" i="2"/>
  <c r="F340" i="2"/>
  <c r="F338" i="2"/>
  <c r="F337" i="2"/>
  <c r="F336" i="2"/>
  <c r="F335" i="2"/>
  <c r="F333" i="2"/>
  <c r="F331" i="2"/>
  <c r="F330" i="2"/>
  <c r="F328" i="2"/>
  <c r="F323" i="2"/>
  <c r="F314" i="2"/>
  <c r="F305" i="2"/>
  <c r="F303" i="2"/>
  <c r="F302" i="2"/>
  <c r="F301" i="2"/>
  <c r="F300" i="2"/>
  <c r="F297" i="2"/>
  <c r="F294" i="2"/>
  <c r="F292" i="2"/>
  <c r="F291" i="2"/>
  <c r="F288" i="2"/>
  <c r="F283" i="2"/>
  <c r="F279" i="2"/>
  <c r="F271" i="2"/>
  <c r="F263" i="2"/>
  <c r="F262" i="2"/>
  <c r="F259" i="2"/>
  <c r="F258" i="2"/>
  <c r="F257" i="2"/>
  <c r="F254" i="2"/>
  <c r="F252" i="2"/>
  <c r="F251" i="2"/>
  <c r="F250" i="2"/>
  <c r="F249" i="2"/>
  <c r="F248" i="2"/>
  <c r="F241" i="2"/>
  <c r="F239" i="2"/>
  <c r="F233" i="2"/>
  <c r="F223" i="2"/>
  <c r="F218" i="2"/>
  <c r="F216" i="2"/>
  <c r="F214" i="2"/>
  <c r="F213" i="2"/>
  <c r="F212" i="2"/>
  <c r="F209" i="2"/>
  <c r="F208" i="2"/>
  <c r="F206" i="2"/>
  <c r="F205" i="2"/>
  <c r="F204" i="2"/>
  <c r="F203" i="2"/>
  <c r="F195" i="2"/>
  <c r="F193" i="2"/>
  <c r="F185" i="2"/>
  <c r="F179" i="2"/>
  <c r="F178" i="2"/>
  <c r="F177" i="2"/>
  <c r="F176" i="2"/>
  <c r="F175" i="2"/>
  <c r="F174" i="2"/>
  <c r="F173" i="2"/>
  <c r="F172" i="2"/>
  <c r="F170" i="2"/>
  <c r="F164" i="2"/>
  <c r="F162" i="2"/>
  <c r="F160" i="2"/>
  <c r="F159" i="2"/>
  <c r="F157" i="2"/>
  <c r="F155" i="2"/>
  <c r="F154" i="2"/>
  <c r="F153" i="2"/>
  <c r="F152" i="2"/>
  <c r="F151" i="2"/>
  <c r="F150" i="2"/>
  <c r="F144" i="2"/>
  <c r="F138" i="2"/>
  <c r="F136" i="2"/>
  <c r="F127" i="2"/>
  <c r="F119" i="2"/>
  <c r="F118" i="2"/>
  <c r="F116" i="2"/>
  <c r="F115" i="2"/>
  <c r="F114" i="2"/>
  <c r="F112" i="2"/>
  <c r="F111" i="2"/>
  <c r="F110" i="2"/>
  <c r="F107" i="2"/>
  <c r="F105" i="2"/>
  <c r="F103" i="2"/>
  <c r="F94" i="2"/>
  <c r="F90" i="2"/>
  <c r="F80" i="2"/>
  <c r="F77" i="2"/>
  <c r="F75" i="2"/>
  <c r="F73" i="2"/>
  <c r="F72" i="2"/>
  <c r="F69" i="2"/>
  <c r="F67" i="2"/>
  <c r="F66" i="2"/>
  <c r="F65" i="2"/>
  <c r="F63" i="2"/>
  <c r="F61" i="2"/>
  <c r="F57" i="2"/>
  <c r="F56" i="2"/>
  <c r="F55" i="2"/>
  <c r="F54" i="2"/>
  <c r="F53" i="2"/>
  <c r="F49" i="2"/>
  <c r="F48" i="2"/>
  <c r="F46" i="2"/>
  <c r="F45" i="2"/>
  <c r="F41" i="2"/>
  <c r="F39" i="2"/>
  <c r="F26" i="2"/>
  <c r="F25" i="2"/>
  <c r="F24" i="2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AB634" i="2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AA620" i="2"/>
  <c r="AB619" i="2"/>
  <c r="AA619" i="2"/>
  <c r="AB618" i="2"/>
  <c r="AA618" i="2"/>
  <c r="AB617" i="2"/>
  <c r="AA617" i="2"/>
  <c r="AB616" i="2"/>
  <c r="AB615" i="2"/>
  <c r="AB614" i="2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AA607" i="2"/>
  <c r="AB606" i="2"/>
  <c r="AA606" i="2"/>
  <c r="AB605" i="2"/>
  <c r="AA605" i="2"/>
  <c r="AB604" i="2"/>
  <c r="AA604" i="2"/>
  <c r="AB603" i="2"/>
  <c r="AA603" i="2"/>
  <c r="AA602" i="2"/>
  <c r="AA601" i="2"/>
  <c r="AB600" i="2"/>
  <c r="AA600" i="2"/>
  <c r="AB599" i="2"/>
  <c r="AA599" i="2"/>
  <c r="AB598" i="2"/>
  <c r="AB597" i="2"/>
  <c r="AB596" i="2"/>
  <c r="AA596" i="2"/>
  <c r="AA595" i="2"/>
  <c r="AA594" i="2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AA587" i="2"/>
  <c r="AA586" i="2"/>
  <c r="AB585" i="2"/>
  <c r="AA585" i="2"/>
  <c r="AB584" i="2"/>
  <c r="AA584" i="2"/>
  <c r="AA583" i="2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AA576" i="2"/>
  <c r="AA575" i="2"/>
  <c r="AB574" i="2"/>
  <c r="AA574" i="2"/>
  <c r="AB573" i="2"/>
  <c r="AA573" i="2"/>
  <c r="AB572" i="2"/>
  <c r="AA572" i="2"/>
  <c r="AB571" i="2"/>
  <c r="AA571" i="2"/>
  <c r="AA570" i="2"/>
  <c r="AA569" i="2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AA562" i="2"/>
  <c r="AB561" i="2"/>
  <c r="AA561" i="2"/>
  <c r="AA560" i="2"/>
  <c r="AB559" i="2"/>
  <c r="AA559" i="2"/>
  <c r="AB558" i="2"/>
  <c r="AA558" i="2"/>
  <c r="AB557" i="2"/>
  <c r="AB556" i="2"/>
  <c r="AB555" i="2"/>
  <c r="AA555" i="2"/>
  <c r="AB554" i="2"/>
  <c r="AA554" i="2"/>
  <c r="AB553" i="2"/>
  <c r="AA553" i="2"/>
  <c r="AB552" i="2"/>
  <c r="AA552" i="2"/>
  <c r="AB551" i="2"/>
  <c r="AA551" i="2"/>
  <c r="AA550" i="2"/>
  <c r="AB549" i="2"/>
  <c r="AB548" i="2"/>
  <c r="AA548" i="2"/>
  <c r="AB547" i="2"/>
  <c r="AA547" i="2"/>
  <c r="AA546" i="2"/>
  <c r="AA545" i="2"/>
  <c r="AA544" i="2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AB534" i="2"/>
  <c r="AB533" i="2"/>
  <c r="AB532" i="2"/>
  <c r="AA532" i="2"/>
  <c r="AB531" i="2"/>
  <c r="AA531" i="2"/>
  <c r="AB530" i="2"/>
  <c r="AA530" i="2"/>
  <c r="AB529" i="2"/>
  <c r="AB528" i="2"/>
  <c r="AB527" i="2"/>
  <c r="AA527" i="2"/>
  <c r="AB526" i="2"/>
  <c r="AA526" i="2"/>
  <c r="AB525" i="2"/>
  <c r="AA525" i="2"/>
  <c r="AB524" i="2"/>
  <c r="AA524" i="2"/>
  <c r="AB523" i="2"/>
  <c r="AA523" i="2"/>
  <c r="AB522" i="2"/>
  <c r="AB521" i="2"/>
  <c r="AA521" i="2"/>
  <c r="AB520" i="2"/>
  <c r="AB519" i="2"/>
  <c r="AA519" i="2"/>
  <c r="AB518" i="2"/>
  <c r="AA518" i="2"/>
  <c r="AB517" i="2"/>
  <c r="AB516" i="2"/>
  <c r="AB515" i="2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AB506" i="2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AB499" i="2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Z488" i="2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Z473" i="2"/>
  <c r="Y473" i="2"/>
  <c r="Z472" i="2"/>
  <c r="Y472" i="2"/>
  <c r="Z471" i="2"/>
  <c r="Y471" i="2"/>
  <c r="Y470" i="2"/>
  <c r="Z469" i="2"/>
  <c r="Y469" i="2"/>
  <c r="Z468" i="2"/>
  <c r="Y468" i="2"/>
  <c r="Z467" i="2"/>
  <c r="Y467" i="2"/>
  <c r="Z466" i="2"/>
  <c r="Z465" i="2"/>
  <c r="Y465" i="2"/>
  <c r="Z464" i="2"/>
  <c r="Y464" i="2"/>
  <c r="Y463" i="2"/>
  <c r="Z462" i="2"/>
  <c r="Y462" i="2"/>
  <c r="Z461" i="2"/>
  <c r="Y461" i="2"/>
  <c r="Z460" i="2"/>
  <c r="Y460" i="2"/>
  <c r="Z459" i="2"/>
  <c r="Z458" i="2"/>
  <c r="Z457" i="2"/>
  <c r="Y457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Z447" i="2"/>
  <c r="Y447" i="2"/>
  <c r="Y446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Z438" i="2"/>
  <c r="Y438" i="2"/>
  <c r="Z437" i="2"/>
  <c r="Z436" i="2"/>
  <c r="Y436" i="2"/>
  <c r="Z435" i="2"/>
  <c r="Y435" i="2"/>
  <c r="Y434" i="2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Z424" i="2"/>
  <c r="Z423" i="2"/>
  <c r="Y423" i="2"/>
  <c r="Y422" i="2"/>
  <c r="Y421" i="2"/>
  <c r="Z420" i="2"/>
  <c r="Y420" i="2"/>
  <c r="Z419" i="2"/>
  <c r="Y419" i="2"/>
  <c r="Z418" i="2"/>
  <c r="Z417" i="2"/>
  <c r="Y417" i="2"/>
  <c r="Z416" i="2"/>
  <c r="Y416" i="2"/>
  <c r="Y415" i="2"/>
  <c r="Y414" i="2"/>
  <c r="Z413" i="2"/>
  <c r="Y413" i="2"/>
  <c r="Z412" i="2"/>
  <c r="Z411" i="2"/>
  <c r="Z410" i="2"/>
  <c r="Y410" i="2"/>
  <c r="Z409" i="2"/>
  <c r="Y409" i="2"/>
  <c r="Z408" i="2"/>
  <c r="Y408" i="2"/>
  <c r="Z407" i="2"/>
  <c r="Z406" i="2"/>
  <c r="Y406" i="2"/>
  <c r="Z405" i="2"/>
  <c r="Y405" i="2"/>
  <c r="Z404" i="2"/>
  <c r="Z403" i="2"/>
  <c r="Y403" i="2"/>
  <c r="Z402" i="2"/>
  <c r="Y402" i="2"/>
  <c r="Z401" i="2"/>
  <c r="Y401" i="2"/>
  <c r="Z400" i="2"/>
  <c r="Y400" i="2"/>
  <c r="Z399" i="2"/>
  <c r="Z398" i="2"/>
  <c r="Z397" i="2"/>
  <c r="Z396" i="2"/>
  <c r="Y396" i="2"/>
  <c r="Z395" i="2"/>
  <c r="Y395" i="2"/>
  <c r="Z394" i="2"/>
  <c r="Z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Y376" i="2"/>
  <c r="Z375" i="2"/>
  <c r="Y375" i="2"/>
  <c r="Z374" i="2"/>
  <c r="Y374" i="2"/>
  <c r="Z373" i="2"/>
  <c r="Z372" i="2"/>
  <c r="Y372" i="2"/>
  <c r="Z371" i="2"/>
  <c r="Z370" i="2"/>
  <c r="Z369" i="2"/>
  <c r="Z368" i="2"/>
  <c r="Y368" i="2"/>
  <c r="Y367" i="2"/>
  <c r="Y366" i="2"/>
  <c r="Y365" i="2"/>
  <c r="Z364" i="2"/>
  <c r="Y364" i="2"/>
  <c r="Z363" i="2"/>
  <c r="Y363" i="2"/>
  <c r="Z362" i="2"/>
  <c r="Y362" i="2"/>
  <c r="Z361" i="2"/>
  <c r="Y361" i="2"/>
  <c r="Y360" i="2"/>
  <c r="Z359" i="2"/>
  <c r="Y359" i="2"/>
  <c r="Z358" i="2"/>
  <c r="Z357" i="2"/>
  <c r="Y357" i="2"/>
  <c r="Z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Z344" i="2"/>
  <c r="Z343" i="2"/>
  <c r="Y343" i="2"/>
  <c r="Z342" i="2"/>
  <c r="Y342" i="2"/>
  <c r="Z341" i="2"/>
  <c r="Y341" i="2"/>
  <c r="Z340" i="2"/>
  <c r="Z339" i="2"/>
  <c r="Y339" i="2"/>
  <c r="Z338" i="2"/>
  <c r="Z337" i="2"/>
  <c r="Z336" i="2"/>
  <c r="Z335" i="2"/>
  <c r="Z334" i="2"/>
  <c r="Y334" i="2"/>
  <c r="Y333" i="2"/>
  <c r="Z332" i="2"/>
  <c r="Y332" i="2"/>
  <c r="Z331" i="2"/>
  <c r="Z330" i="2"/>
  <c r="Z329" i="2"/>
  <c r="Y329" i="2"/>
  <c r="Z328" i="2"/>
  <c r="Z327" i="2"/>
  <c r="Y327" i="2"/>
  <c r="Z326" i="2"/>
  <c r="Y326" i="2"/>
  <c r="Z325" i="2"/>
  <c r="Y325" i="2"/>
  <c r="Z324" i="2"/>
  <c r="Y324" i="2"/>
  <c r="Z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Y305" i="2"/>
  <c r="Z304" i="2"/>
  <c r="Y304" i="2"/>
  <c r="Z303" i="2"/>
  <c r="Z302" i="2"/>
  <c r="Z301" i="2"/>
  <c r="Z300" i="2"/>
  <c r="Z299" i="2"/>
  <c r="Y299" i="2"/>
  <c r="Z298" i="2"/>
  <c r="Y298" i="2"/>
  <c r="Z297" i="2"/>
  <c r="Z296" i="2"/>
  <c r="Y296" i="2"/>
  <c r="Z295" i="2"/>
  <c r="Y295" i="2"/>
  <c r="Z294" i="2"/>
  <c r="Z293" i="2"/>
  <c r="Y293" i="2"/>
  <c r="Z292" i="2"/>
  <c r="Z291" i="2"/>
  <c r="Z290" i="2"/>
  <c r="Y290" i="2"/>
  <c r="Z289" i="2"/>
  <c r="Y289" i="2"/>
  <c r="Y288" i="2"/>
  <c r="Z287" i="2"/>
  <c r="Y287" i="2"/>
  <c r="Z286" i="2"/>
  <c r="Y286" i="2"/>
  <c r="Z285" i="2"/>
  <c r="Y285" i="2"/>
  <c r="Z284" i="2"/>
  <c r="Y284" i="2"/>
  <c r="Y283" i="2"/>
  <c r="Z282" i="2"/>
  <c r="Y282" i="2"/>
  <c r="Z281" i="2"/>
  <c r="Y281" i="2"/>
  <c r="Z280" i="2"/>
  <c r="Y280" i="2"/>
  <c r="Z279" i="2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Z262" i="2"/>
  <c r="Z261" i="2"/>
  <c r="Y261" i="2"/>
  <c r="Z260" i="2"/>
  <c r="Y260" i="2"/>
  <c r="Z259" i="2"/>
  <c r="Z258" i="2"/>
  <c r="Z257" i="2"/>
  <c r="Z256" i="2"/>
  <c r="Y256" i="2"/>
  <c r="Z255" i="2"/>
  <c r="Y255" i="2"/>
  <c r="Z254" i="2"/>
  <c r="Z253" i="2"/>
  <c r="Y253" i="2"/>
  <c r="Y252" i="2"/>
  <c r="Y251" i="2"/>
  <c r="Y250" i="2"/>
  <c r="Y249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Z240" i="2"/>
  <c r="Y240" i="2"/>
  <c r="Z239" i="2"/>
  <c r="Z238" i="2"/>
  <c r="Y238" i="2"/>
  <c r="Z237" i="2"/>
  <c r="Y237" i="2"/>
  <c r="Z236" i="2"/>
  <c r="Y236" i="2"/>
  <c r="Z235" i="2"/>
  <c r="Y235" i="2"/>
  <c r="Z234" i="2"/>
  <c r="Y234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Z223" i="2"/>
  <c r="Z222" i="2"/>
  <c r="Y222" i="2"/>
  <c r="Z221" i="2"/>
  <c r="Y221" i="2"/>
  <c r="Z220" i="2"/>
  <c r="Y220" i="2"/>
  <c r="Z219" i="2"/>
  <c r="Y219" i="2"/>
  <c r="Z218" i="2"/>
  <c r="Z217" i="2"/>
  <c r="Y217" i="2"/>
  <c r="Y216" i="2"/>
  <c r="Z215" i="2"/>
  <c r="Y215" i="2"/>
  <c r="Z214" i="2"/>
  <c r="Z213" i="2"/>
  <c r="Z212" i="2"/>
  <c r="Z211" i="2"/>
  <c r="Y211" i="2"/>
  <c r="Z210" i="2"/>
  <c r="Y210" i="2"/>
  <c r="Z209" i="2"/>
  <c r="Z208" i="2"/>
  <c r="Z207" i="2"/>
  <c r="Y207" i="2"/>
  <c r="Y206" i="2"/>
  <c r="Y205" i="2"/>
  <c r="Y204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Z194" i="2"/>
  <c r="Y194" i="2"/>
  <c r="Y193" i="2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Z185" i="2"/>
  <c r="Z184" i="2"/>
  <c r="Y184" i="2"/>
  <c r="Z183" i="2"/>
  <c r="Y183" i="2"/>
  <c r="Z182" i="2"/>
  <c r="Y182" i="2"/>
  <c r="Z181" i="2"/>
  <c r="Y181" i="2"/>
  <c r="Z180" i="2"/>
  <c r="Y180" i="2"/>
  <c r="Z179" i="2"/>
  <c r="Z178" i="2"/>
  <c r="Z177" i="2"/>
  <c r="Z176" i="2"/>
  <c r="Z175" i="2"/>
  <c r="Z174" i="2"/>
  <c r="Z173" i="2"/>
  <c r="Z172" i="2"/>
  <c r="Z171" i="2"/>
  <c r="Y171" i="2"/>
  <c r="Z170" i="2"/>
  <c r="Z169" i="2"/>
  <c r="Y169" i="2"/>
  <c r="Z168" i="2"/>
  <c r="Y168" i="2"/>
  <c r="Z167" i="2"/>
  <c r="Y167" i="2"/>
  <c r="Z166" i="2"/>
  <c r="Y166" i="2"/>
  <c r="Z165" i="2"/>
  <c r="Y165" i="2"/>
  <c r="Y164" i="2"/>
  <c r="Z163" i="2"/>
  <c r="Y163" i="2"/>
  <c r="Z162" i="2"/>
  <c r="Z161" i="2"/>
  <c r="Y161" i="2"/>
  <c r="Z160" i="2"/>
  <c r="Z159" i="2"/>
  <c r="Z158" i="2"/>
  <c r="Y158" i="2"/>
  <c r="Z157" i="2"/>
  <c r="Z156" i="2"/>
  <c r="Y156" i="2"/>
  <c r="Y155" i="2"/>
  <c r="Y154" i="2"/>
  <c r="Y153" i="2"/>
  <c r="Y152" i="2"/>
  <c r="Y151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Z143" i="2"/>
  <c r="Y143" i="2"/>
  <c r="Z142" i="2"/>
  <c r="Y142" i="2"/>
  <c r="Z141" i="2"/>
  <c r="Y141" i="2"/>
  <c r="Z140" i="2"/>
  <c r="Y140" i="2"/>
  <c r="Z139" i="2"/>
  <c r="Y139" i="2"/>
  <c r="Z138" i="2"/>
  <c r="Z137" i="2"/>
  <c r="Y137" i="2"/>
  <c r="Z136" i="2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Z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Y119" i="2"/>
  <c r="Y118" i="2"/>
  <c r="Z117" i="2"/>
  <c r="Y117" i="2"/>
  <c r="Z116" i="2"/>
  <c r="Z115" i="2"/>
  <c r="Z114" i="2"/>
  <c r="Z113" i="2"/>
  <c r="Y113" i="2"/>
  <c r="Z112" i="2"/>
  <c r="Z111" i="2"/>
  <c r="Z110" i="2"/>
  <c r="Z109" i="2"/>
  <c r="Y109" i="2"/>
  <c r="Z108" i="2"/>
  <c r="Y108" i="2"/>
  <c r="Y107" i="2"/>
  <c r="Z106" i="2"/>
  <c r="Y106" i="2"/>
  <c r="Z105" i="2"/>
  <c r="Z104" i="2"/>
  <c r="Y104" i="2"/>
  <c r="Z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Z93" i="2"/>
  <c r="Z92" i="2"/>
  <c r="Y92" i="2"/>
  <c r="Z91" i="2"/>
  <c r="Y91" i="2"/>
  <c r="Z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Y80" i="2"/>
  <c r="Z79" i="2"/>
  <c r="Y79" i="2"/>
  <c r="Z78" i="2"/>
  <c r="Y78" i="2"/>
  <c r="Z77" i="2"/>
  <c r="Z76" i="2"/>
  <c r="Y76" i="2"/>
  <c r="Z75" i="2"/>
  <c r="Z74" i="2"/>
  <c r="Y74" i="2"/>
  <c r="Y73" i="2"/>
  <c r="Y72" i="2"/>
  <c r="Z71" i="2"/>
  <c r="Y71" i="2"/>
  <c r="Z70" i="2"/>
  <c r="Y70" i="2"/>
  <c r="Z69" i="2"/>
  <c r="Z68" i="2"/>
  <c r="Y68" i="2"/>
  <c r="Z67" i="2"/>
  <c r="Z66" i="2"/>
  <c r="Z65" i="2"/>
  <c r="Z64" i="2"/>
  <c r="Y64" i="2"/>
  <c r="Y63" i="2"/>
  <c r="Z62" i="2"/>
  <c r="Y62" i="2"/>
  <c r="Z61" i="2"/>
  <c r="Z60" i="2"/>
  <c r="Y60" i="2"/>
  <c r="Z59" i="2"/>
  <c r="Y59" i="2"/>
  <c r="Z58" i="2"/>
  <c r="Y58" i="2"/>
  <c r="Y57" i="2"/>
  <c r="Y56" i="2"/>
  <c r="Y55" i="2"/>
  <c r="Y54" i="2"/>
  <c r="Y53" i="2"/>
  <c r="Z52" i="2"/>
  <c r="Y52" i="2"/>
  <c r="Z51" i="2"/>
  <c r="Y51" i="2"/>
  <c r="Z50" i="2"/>
  <c r="Y50" i="2"/>
  <c r="Z49" i="2"/>
  <c r="Z48" i="2"/>
  <c r="Z47" i="2"/>
  <c r="Y47" i="2"/>
  <c r="Y46" i="2"/>
  <c r="Y45" i="2"/>
  <c r="Z44" i="2"/>
  <c r="Y44" i="2"/>
  <c r="Z43" i="2"/>
  <c r="Y43" i="2"/>
  <c r="Z42" i="2"/>
  <c r="Y42" i="2"/>
  <c r="Z41" i="2"/>
  <c r="Z40" i="2"/>
  <c r="Y40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Z26" i="2"/>
  <c r="Z25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AC2185" i="2"/>
  <c r="E3431" i="2"/>
  <c r="E3462" i="2"/>
  <c r="Z1739" i="2"/>
  <c r="AC2839" i="2"/>
  <c r="AC3303" i="2"/>
  <c r="E1339" i="2"/>
  <c r="E1434" i="2"/>
  <c r="E1626" i="2"/>
  <c r="AC2057" i="2"/>
  <c r="E2249" i="2"/>
  <c r="AC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Y1108" i="2" s="1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6504" i="2" l="1"/>
  <c r="AB2958" i="2"/>
  <c r="Y939" i="2"/>
  <c r="Y6504" i="2"/>
  <c r="Y2958" i="2"/>
  <c r="Z6504" i="2"/>
  <c r="Z4118" i="2"/>
  <c r="Z754" i="2"/>
  <c r="Y2766" i="2"/>
  <c r="Z2766" i="2"/>
  <c r="AA292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<sst xmlns="http://schemas.openxmlformats.org/spreadsheetml/2006/main" count="74643" uniqueCount="1934">
  <si>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</si>
  <si>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</si>
  <si>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</si>
  <si>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</si>
  <si>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</si>
  <si>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</si>
  <si>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</si>
  <si>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</si>
  <si>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</si>
  <si>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</si>
  <si>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</si>
  <si>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</si>
  <si>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</si>
  <si>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</si>
  <si>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</si>
  <si>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</si>
  <si>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</si>
  <si>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</si>
  <si>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</si>
  <si>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</si>
  <si>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</si>
  <si>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</si>
  <si>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</si>
  <si>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</si>
  <si>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</si>
  <si>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</si>
  <si>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</si>
  <si>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</si>
  <si>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</si>
  <si>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</si>
  <si>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</si>
  <si>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</si>
  <si>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</si>
  <si>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</si>
  <si>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</si>
  <si>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</si>
  <si>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</si>
  <si>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</si>
  <si>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</si>
  <si>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</si>
  <si>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</si>
  <si>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</si>
  <si>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</si>
  <si>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</si>
  <si>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</si>
  <si>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</si>
  <si>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</si>
  <si>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</si>
  <si>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</si>
  <si>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</si>
  <si>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</si>
  <si>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</si>
  <si>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</si>
  <si>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</si>
  <si>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</si>
  <si>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</si>
  <si>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</si>
  <si>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</si>
  <si>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</si>
  <si>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</si>
  <si>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</si>
  <si>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</si>
  <si>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</si>
  <si>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</si>
  <si>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</si>
  <si>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</si>
  <si>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</si>
  <si>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</si>
  <si>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</si>
  <si>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</si>
  <si>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</si>
  <si>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</si>
  <si>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</si>
  <si>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</si>
  <si>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</si>
  <si>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</si>
  <si>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</si>
  <si>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</si>
  <si>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</si>
  <si>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</si>
  <si>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</si>
  <si>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</si>
  <si>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</si>
  <si>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</si>
  <si>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</si>
  <si>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</si>
  <si>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</si>
  <si>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</si>
  <si>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</si>
  <si>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</si>
  <si>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</si>
  <si>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</si>
  <si>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</si>
  <si>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</si>
  <si>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</si>
  <si>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</si>
  <si>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</si>
  <si>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</si>
  <si>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</si>
  <si>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</si>
  <si>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</si>
  <si>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</si>
  <si>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</si>
  <si>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</si>
  <si>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</si>
  <si>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</si>
  <si>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</si>
  <si>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</si>
  <si>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</si>
  <si>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</si>
  <si>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</si>
  <si>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</si>
  <si>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</si>
  <si>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</si>
  <si>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</si>
  <si>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</si>
  <si>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</si>
  <si>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</si>
  <si>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</si>
  <si>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</si>
  <si>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</si>
  <si>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</si>
  <si>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</si>
  <si>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</si>
  <si>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</si>
  <si>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</si>
  <si>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</si>
  <si>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</si>
  <si>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</si>
  <si>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</si>
  <si>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</si>
  <si>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</si>
  <si>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</si>
  <si>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</si>
  <si>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</si>
  <si>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</si>
  <si>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</si>
  <si>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</si>
  <si>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</si>
  <si>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</si>
  <si>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</si>
  <si>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</si>
  <si>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</si>
  <si>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</si>
  <si>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</si>
  <si>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</si>
  <si>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</si>
  <si>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</si>
  <si>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</si>
  <si>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</si>
  <si>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</si>
  <si>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</si>
  <si>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</si>
  <si>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</si>
  <si>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</si>
  <si>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</si>
  <si>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</si>
  <si>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</si>
  <si>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</si>
  <si>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</si>
  <si>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</si>
  <si>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</si>
  <si>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</si>
  <si>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</si>
  <si>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</si>
  <si>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</si>
  <si>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</si>
  <si>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</si>
  <si>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</si>
  <si>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</si>
  <si>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</si>
  <si>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</si>
  <si>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</si>
  <si>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</si>
  <si>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</si>
  <si>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</si>
  <si>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</si>
  <si>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</si>
  <si>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</si>
  <si>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</si>
  <si>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</si>
  <si>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</si>
  <si>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</si>
  <si>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</si>
  <si>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</si>
  <si>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</si>
  <si>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</si>
  <si>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</si>
  <si>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</si>
  <si>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</si>
  <si>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</si>
  <si>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</si>
  <si>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</si>
  <si>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</si>
  <si>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</si>
  <si>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</si>
  <si>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</si>
  <si>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</si>
  <si>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</si>
  <si>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</si>
  <si>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</si>
  <si>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</si>
  <si>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</si>
  <si>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</si>
  <si>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</si>
  <si>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</si>
  <si>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</si>
  <si>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</si>
  <si>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</si>
  <si>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</si>
  <si>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</si>
  <si>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</si>
  <si>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</si>
  <si>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</si>
  <si>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</si>
  <si>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</si>
  <si>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</si>
  <si>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</si>
  <si>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</si>
  <si>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</si>
  <si>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</si>
  <si>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</si>
  <si>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</si>
  <si>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</si>
  <si>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</si>
  <si>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</si>
  <si>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</si>
  <si>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</si>
  <si>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</si>
  <si>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</si>
  <si>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</si>
  <si>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</si>
  <si>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</si>
  <si>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</si>
  <si>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</si>
  <si>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</si>
  <si>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</si>
  <si>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</si>
  <si>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</si>
  <si>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</si>
  <si>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</si>
  <si>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</si>
  <si>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</si>
  <si>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</si>
  <si>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</si>
  <si>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</si>
  <si>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</si>
  <si>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</si>
  <si>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</si>
  <si>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</si>
  <si>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</si>
  <si>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</si>
  <si>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</si>
  <si>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</si>
  <si>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</si>
  <si>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</si>
  <si>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</si>
  <si>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</si>
  <si>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</si>
  <si>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</si>
  <si>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</si>
  <si>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</si>
  <si>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</si>
  <si>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</si>
  <si>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</si>
  <si>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</si>
  <si>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</si>
  <si>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</si>
  <si>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</si>
  <si>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</si>
  <si>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</si>
  <si>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</si>
  <si>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</si>
  <si>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</si>
  <si>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</si>
  <si>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</si>
  <si>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</si>
  <si>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</si>
  <si>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</si>
  <si>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</si>
  <si>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</si>
  <si>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</si>
  <si>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</si>
  <si>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</si>
  <si>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</si>
  <si>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</si>
  <si>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</si>
  <si>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</si>
  <si>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</si>
  <si>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</si>
  <si>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</si>
  <si>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</si>
  <si>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</si>
  <si>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</si>
  <si>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</si>
  <si>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</si>
  <si>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</si>
  <si>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</si>
  <si>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</si>
  <si>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</si>
  <si>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</si>
  <si>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</si>
  <si>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</si>
  <si>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</si>
  <si>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</si>
  <si>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</si>
  <si>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</si>
  <si>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</si>
  <si>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</si>
  <si>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</si>
  <si>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</si>
  <si>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</si>
  <si>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</si>
  <si>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</si>
  <si>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</si>
  <si>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</si>
  <si>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</si>
  <si>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</si>
  <si>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</si>
  <si>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</si>
  <si>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</si>
  <si>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</si>
  <si>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</si>
  <si>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</si>
  <si>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</si>
  <si>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</si>
  <si>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</si>
  <si>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</si>
  <si>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</si>
  <si>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</si>
  <si>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</si>
  <si>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</si>
  <si>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</si>
  <si>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</si>
  <si>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</si>
  <si>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</si>
  <si>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</si>
  <si>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</si>
  <si>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</si>
  <si>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</si>
  <si>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</si>
  <si>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</si>
  <si>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</si>
  <si>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</si>
  <si>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</si>
  <si>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</si>
  <si>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</si>
  <si>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</si>
  <si>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</si>
  <si>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</si>
  <si>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</si>
  <si>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</si>
  <si>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</si>
  <si>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</si>
  <si>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</si>
  <si>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</si>
  <si>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</si>
  <si>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</si>
  <si>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</si>
  <si>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</si>
  <si>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</si>
  <si>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</si>
  <si>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</si>
  <si>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</si>
  <si>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</si>
  <si>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</si>
  <si>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</si>
  <si>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</si>
  <si>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</si>
  <si>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</si>
  <si>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</si>
  <si>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</si>
  <si>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</si>
  <si>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</si>
  <si>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</si>
  <si>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</si>
  <si>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</si>
  <si>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</si>
  <si>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</si>
  <si>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</si>
  <si>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</si>
  <si>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</si>
  <si>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</si>
  <si>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</si>
  <si>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</si>
  <si>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</si>
  <si>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</si>
  <si>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</si>
  <si>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</si>
  <si>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</si>
  <si>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</si>
  <si>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</si>
  <si>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</si>
  <si>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</si>
  <si>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</si>
  <si>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</si>
  <si>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</si>
  <si>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</si>
  <si>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</si>
  <si>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</si>
  <si>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</si>
  <si>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</si>
  <si>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</si>
  <si>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</si>
  <si>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</si>
  <si>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</si>
  <si>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</si>
  <si>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</si>
  <si>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</si>
  <si>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</si>
  <si>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</si>
  <si>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</si>
  <si>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</si>
  <si>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</si>
  <si>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</si>
  <si>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</si>
  <si>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</si>
  <si>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</si>
  <si>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</si>
  <si>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</si>
  <si>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</si>
  <si>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</si>
  <si>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</si>
  <si>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</si>
  <si>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</si>
  <si>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</si>
  <si>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</si>
  <si>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</si>
  <si>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</si>
  <si>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</si>
  <si>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</si>
  <si>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</si>
  <si>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</si>
  <si>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</si>
  <si>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</si>
  <si>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</si>
  <si>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</si>
  <si>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</si>
  <si>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</si>
  <si>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</si>
  <si>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</si>
  <si>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</si>
  <si>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</si>
  <si>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</si>
  <si>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</si>
  <si>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</si>
  <si>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</si>
  <si>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</si>
  <si>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</si>
  <si>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</si>
  <si>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</si>
  <si>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</si>
  <si>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</si>
  <si>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</si>
  <si>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</si>
  <si>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</si>
  <si>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</si>
  <si>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</si>
  <si>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</si>
  <si>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</si>
  <si>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</si>
  <si>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</si>
  <si>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</si>
  <si>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</si>
  <si>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</si>
  <si>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</si>
  <si>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</si>
  <si>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</si>
  <si>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</si>
  <si>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</si>
  <si>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</si>
  <si>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</si>
  <si>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</si>
  <si>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</si>
  <si>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</si>
  <si>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</si>
  <si>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</si>
  <si>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</si>
  <si>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</si>
  <si>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</si>
  <si>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</si>
  <si>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</si>
  <si>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</si>
  <si>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</si>
  <si>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</si>
  <si>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</si>
  <si>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</si>
  <si>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</si>
  <si>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</si>
  <si>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</si>
  <si>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</si>
  <si>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</si>
  <si>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</si>
  <si>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</si>
  <si>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</si>
  <si>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</si>
  <si>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</si>
  <si>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</si>
  <si>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</si>
  <si>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</si>
  <si>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</si>
  <si>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</si>
  <si>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</si>
  <si>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</si>
  <si>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</si>
  <si>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</si>
  <si>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</si>
  <si>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</si>
  <si>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</si>
  <si>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</si>
  <si>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</si>
  <si>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</si>
  <si>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</si>
  <si>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</si>
  <si>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</si>
  <si>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</si>
  <si>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</si>
  <si>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</si>
  <si>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</si>
  <si>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</si>
  <si>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</si>
  <si>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</si>
  <si>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</si>
  <si>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</si>
  <si>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</si>
  <si>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</si>
  <si>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</si>
  <si>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</si>
  <si>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</si>
  <si>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</si>
  <si>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</si>
  <si>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</si>
  <si>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</si>
  <si>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</si>
  <si>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</si>
  <si>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</si>
  <si>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</si>
  <si>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</si>
  <si>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</si>
  <si>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</si>
  <si>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</si>
  <si>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</si>
  <si>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</si>
  <si>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</si>
  <si>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</si>
  <si>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</si>
  <si>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</si>
  <si>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</si>
  <si>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</si>
  <si>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</si>
  <si>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</si>
  <si>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</si>
  <si>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</si>
  <si>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</si>
  <si>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</si>
  <si>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</si>
  <si>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</si>
  <si>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</si>
  <si>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</si>
  <si>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</si>
  <si>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</si>
  <si>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</si>
  <si>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</si>
  <si>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</si>
  <si>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</si>
  <si>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</si>
  <si>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</si>
  <si>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</si>
  <si>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</si>
  <si>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</si>
  <si>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</si>
  <si>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</si>
  <si>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</si>
  <si>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</si>
  <si>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</si>
  <si>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</si>
  <si>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</si>
  <si>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</si>
  <si>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</si>
  <si>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</si>
  <si>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</si>
  <si>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</si>
  <si>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</si>
  <si>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</si>
  <si>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</si>
  <si>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</si>
  <si>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</si>
  <si>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</si>
  <si>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</si>
  <si>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</si>
  <si>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</si>
  <si>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</si>
  <si>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</si>
  <si>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</si>
  <si>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</si>
  <si>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</si>
  <si>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</si>
  <si>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</si>
  <si>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</si>
  <si>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</si>
  <si>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</si>
  <si>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</si>
  <si>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</si>
  <si>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</si>
  <si>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</si>
  <si>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</si>
  <si>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</si>
  <si>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</si>
  <si>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</si>
  <si>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</si>
  <si>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</si>
  <si>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</si>
  <si>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</si>
  <si>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</si>
  <si>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</si>
  <si>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</si>
  <si>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</si>
  <si>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</si>
  <si>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</si>
  <si>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</si>
  <si>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</si>
  <si>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</si>
  <si>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</si>
  <si>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</si>
  <si>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</si>
  <si>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</si>
  <si>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</si>
  <si>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</si>
  <si>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</si>
  <si>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</si>
  <si>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</si>
  <si>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</si>
  <si>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</si>
  <si>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</si>
  <si>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</si>
  <si>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</si>
  <si>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</si>
  <si>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</si>
  <si>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</si>
  <si>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</si>
  <si>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</si>
  <si>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</si>
  <si>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</si>
  <si>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</si>
  <si>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</si>
  <si>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</si>
  <si>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</si>
  <si>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</si>
  <si>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</si>
  <si>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</si>
  <si>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</si>
  <si>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</si>
  <si>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</si>
  <si>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</si>
  <si>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</si>
  <si>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</si>
  <si>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</si>
  <si>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</si>
  <si>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</si>
  <si>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</si>
  <si>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</si>
  <si>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</si>
  <si>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</si>
  <si>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</si>
  <si>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</si>
  <si>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</si>
  <si>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</si>
  <si>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</si>
  <si>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</si>
  <si>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</si>
  <si>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</si>
  <si>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</si>
  <si>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</si>
  <si>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</si>
  <si>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</si>
  <si>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</si>
  <si>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</si>
  <si>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</si>
  <si>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</si>
  <si>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</si>
  <si>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</si>
  <si>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</si>
  <si>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</si>
  <si>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</si>
  <si>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</si>
  <si>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</si>
  <si>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</si>
  <si>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</si>
  <si>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</si>
  <si>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</si>
  <si>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</si>
  <si>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</si>
  <si>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</si>
  <si>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</si>
  <si>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</si>
  <si>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</si>
  <si>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</si>
  <si>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</si>
  <si>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</si>
  <si>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</si>
  <si>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</si>
  <si>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</si>
  <si>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</si>
  <si>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</si>
  <si>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</si>
  <si>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</si>
  <si>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</si>
  <si>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</si>
  <si>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</si>
  <si>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</si>
  <si>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</si>
  <si>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</si>
  <si>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</si>
  <si>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</si>
  <si>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</si>
  <si>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</si>
  <si>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</si>
  <si>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</si>
  <si>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</si>
  <si>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</si>
  <si>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</si>
  <si>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</si>
  <si>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</si>
  <si>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</si>
  <si>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</si>
  <si>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</si>
  <si>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</si>
  <si>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</si>
  <si>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</si>
  <si>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</si>
  <si>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</si>
  <si>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</si>
  <si>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</si>
  <si>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</si>
  <si>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</si>
  <si>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</si>
  <si>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</si>
  <si>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</si>
  <si>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</si>
  <si>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</si>
  <si>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</si>
  <si>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</si>
  <si>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</si>
  <si>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</si>
  <si>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</si>
  <si>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</si>
  <si>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</si>
  <si>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</si>
  <si>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</si>
  <si>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</si>
  <si>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</si>
  <si>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</si>
  <si>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</si>
  <si>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</si>
  <si>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</si>
  <si>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</si>
  <si>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</si>
  <si>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</si>
  <si>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</si>
  <si>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</si>
  <si>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</si>
  <si>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</si>
  <si>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</si>
  <si>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</si>
  <si>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</si>
  <si>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</si>
  <si>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</si>
  <si>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</si>
  <si>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</si>
  <si>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</si>
  <si>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</si>
  <si>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</si>
  <si>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</si>
  <si>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</si>
  <si>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</si>
  <si>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</si>
  <si>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</si>
  <si>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</si>
  <si>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</si>
  <si>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</si>
  <si>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</si>
  <si>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</si>
  <si>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</si>
  <si>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</si>
  <si>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</si>
  <si>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</si>
  <si>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</si>
  <si>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</si>
  <si>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</si>
  <si>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</si>
  <si>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</si>
  <si>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</si>
  <si>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</si>
  <si>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</si>
  <si>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</si>
  <si>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</si>
  <si>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</si>
  <si>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</si>
  <si>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</si>
  <si>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</si>
  <si>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</si>
  <si>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</si>
  <si>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</si>
  <si>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</si>
  <si>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</si>
  <si>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</si>
  <si>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</si>
  <si>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</si>
  <si>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</si>
  <si>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</si>
  <si>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</si>
  <si>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</si>
  <si>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</si>
  <si>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</si>
  <si>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</si>
  <si>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</si>
  <si>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</si>
  <si>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</si>
  <si>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</si>
  <si>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</si>
  <si>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</si>
  <si>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</si>
  <si>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</si>
  <si>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</si>
  <si>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</si>
  <si>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</si>
  <si>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</si>
  <si>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</si>
  <si>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</si>
  <si>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</si>
  <si>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</si>
  <si>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</si>
  <si>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</si>
  <si>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</si>
  <si>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</si>
  <si>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</si>
  <si>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</si>
  <si>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</si>
  <si>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</si>
  <si>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</si>
  <si>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</si>
  <si>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</si>
  <si>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</si>
  <si>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</si>
  <si>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</si>
  <si>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</si>
  <si>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</si>
  <si>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</si>
  <si>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</si>
  <si>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</si>
  <si>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</si>
  <si>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</si>
  <si>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</si>
  <si>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</si>
  <si>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</si>
  <si>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</si>
  <si>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</si>
  <si>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</si>
  <si>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</si>
  <si>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</si>
  <si>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</si>
  <si>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</si>
  <si>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</si>
  <si>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</si>
  <si>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</si>
  <si>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</si>
  <si>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</si>
  <si>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</si>
  <si>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</si>
  <si>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</si>
  <si>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</si>
  <si>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</si>
  <si>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</si>
  <si>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</si>
  <si>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</si>
  <si>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</si>
  <si>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</si>
  <si>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</si>
  <si>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</si>
  <si>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</si>
  <si>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</si>
  <si>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</si>
  <si>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</si>
  <si>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</si>
  <si>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</si>
  <si>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</si>
  <si>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</si>
  <si>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</si>
  <si>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</si>
  <si>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</si>
  <si>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</si>
  <si>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</si>
  <si>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</si>
  <si>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</si>
  <si>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</si>
  <si>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</si>
  <si>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</si>
  <si>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</si>
  <si>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</si>
  <si>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</si>
  <si>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</si>
  <si>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</si>
  <si>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</si>
  <si>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</si>
  <si>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</si>
  <si>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</si>
  <si>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</si>
  <si>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</si>
  <si>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</si>
  <si>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</si>
  <si>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</si>
  <si>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</si>
  <si>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</si>
  <si>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</si>
  <si>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</si>
  <si>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</si>
  <si>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</si>
  <si>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</si>
  <si>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</si>
  <si>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</si>
  <si>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</si>
  <si>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</si>
  <si>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</si>
  <si>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</si>
  <si>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</si>
  <si>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</si>
  <si>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</si>
  <si>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</si>
  <si>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</si>
  <si>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</si>
  <si>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</si>
  <si>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</si>
  <si>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</si>
  <si>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</si>
  <si>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</si>
  <si>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</si>
  <si>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</si>
  <si>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</si>
  <si>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</si>
  <si>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</si>
  <si>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</si>
  <si>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</si>
  <si>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</si>
  <si>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</si>
  <si>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</si>
  <si>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</si>
  <si>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</si>
  <si>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</si>
  <si>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</si>
  <si>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</si>
  <si>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</si>
  <si>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</si>
  <si>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</si>
  <si>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</si>
  <si>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</si>
  <si>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</si>
  <si>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</si>
  <si>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</si>
  <si>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</si>
  <si>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</si>
  <si>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</si>
  <si>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</si>
  <si>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</si>
  <si>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</si>
  <si>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</si>
  <si>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</si>
  <si>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</si>
  <si>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</si>
  <si>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</si>
  <si>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</si>
  <si>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</si>
  <si>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</si>
  <si>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</si>
  <si>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</si>
  <si>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</si>
  <si>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</si>
  <si>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</si>
  <si>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</si>
  <si>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</si>
  <si>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</si>
  <si>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</si>
  <si>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</si>
  <si>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</si>
  <si>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</si>
  <si>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</si>
  <si>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</si>
  <si>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</si>
  <si>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</si>
  <si>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</si>
  <si>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</si>
  <si>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</si>
  <si>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</si>
  <si>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</si>
  <si>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</si>
  <si>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</si>
  <si>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</si>
  <si>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</si>
  <si>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</si>
  <si>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</si>
  <si>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</si>
  <si>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</si>
  <si>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</si>
  <si>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</si>
  <si>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</si>
  <si>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</si>
  <si>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</si>
  <si>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</si>
  <si>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</si>
  <si>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</si>
  <si>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</si>
  <si>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</si>
  <si>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</si>
  <si>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</si>
  <si>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</si>
  <si>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</si>
  <si>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</si>
  <si>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</si>
  <si>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</si>
  <si>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</si>
  <si>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</si>
  <si>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</si>
  <si>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</si>
  <si>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</si>
  <si>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</si>
  <si>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</si>
  <si>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</si>
  <si>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</si>
  <si>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</si>
  <si>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</si>
  <si>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</si>
  <si>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</si>
  <si>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</si>
  <si>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</si>
  <si>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</si>
  <si>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</si>
  <si>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</si>
  <si>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</si>
  <si>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</si>
  <si>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</si>
  <si>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</si>
  <si>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</si>
  <si>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</si>
  <si>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</si>
  <si>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</si>
  <si>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</si>
  <si>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</si>
  <si>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</si>
  <si>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</si>
  <si>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</si>
  <si>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</si>
  <si>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</si>
  <si>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</si>
  <si>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</si>
  <si>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</si>
  <si>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</si>
  <si>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</si>
  <si>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</si>
  <si>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</si>
  <si>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</si>
  <si>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</si>
  <si>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</si>
  <si>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</si>
  <si>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</si>
  <si>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</si>
  <si>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</si>
  <si>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</si>
  <si>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</si>
  <si>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</si>
  <si>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</si>
  <si>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</si>
  <si>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</si>
  <si>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</si>
  <si>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</si>
  <si>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</si>
  <si>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</si>
  <si>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</si>
  <si>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</si>
  <si>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</si>
  <si>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</si>
  <si>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</si>
  <si>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</si>
  <si>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</si>
  <si>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</si>
  <si>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</si>
  <si>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</si>
  <si>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</si>
  <si>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</si>
  <si>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</si>
  <si>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</si>
  <si>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</si>
  <si>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</si>
  <si>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</si>
  <si>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</si>
  <si>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</si>
  <si>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</si>
  <si>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</si>
  <si>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</si>
  <si>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</si>
  <si>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</si>
  <si>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</si>
  <si>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</si>
  <si>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</si>
  <si>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</si>
  <si>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</si>
  <si>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</si>
  <si>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</si>
  <si>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</si>
  <si>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</si>
  <si>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</si>
  <si>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</si>
  <si>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</si>
  <si>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</si>
  <si>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</si>
  <si>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</si>
  <si>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</si>
  <si>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</si>
  <si>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</si>
  <si>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</si>
  <si>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</si>
  <si>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</si>
  <si>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</si>
  <si>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</si>
  <si>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</si>
  <si>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</si>
  <si>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</si>
  <si>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</si>
  <si>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</si>
  <si>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</si>
  <si>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</si>
  <si>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</si>
  <si>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</si>
  <si>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</si>
  <si>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</si>
  <si>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</si>
  <si>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</si>
  <si>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</si>
  <si>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</si>
  <si>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</si>
  <si>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</si>
  <si>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</si>
  <si>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</si>
  <si>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</si>
  <si>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</si>
  <si>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</si>
  <si>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</si>
  <si>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</si>
  <si>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</si>
  <si>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</si>
  <si>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</si>
  <si>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</si>
  <si>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</si>
  <si>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</si>
  <si>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</si>
  <si>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</si>
  <si>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</si>
  <si>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</si>
  <si>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</si>
  <si>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</si>
  <si>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</si>
  <si>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</si>
  <si>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</si>
  <si>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</si>
  <si>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</si>
  <si>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</si>
  <si>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</si>
  <si>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</si>
  <si>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</si>
  <si>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</si>
  <si>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</si>
  <si>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</si>
  <si>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</si>
  <si>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</si>
  <si>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</si>
  <si>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</si>
  <si>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</si>
  <si>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</si>
  <si>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</si>
  <si>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</si>
  <si>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</si>
  <si>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</si>
  <si>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</si>
  <si>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</si>
  <si>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</si>
  <si>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</si>
  <si>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</si>
  <si>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</si>
  <si>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</si>
  <si>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</si>
  <si>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</si>
  <si>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</si>
  <si>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</si>
  <si>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</si>
  <si>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</si>
  <si>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</si>
  <si>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</si>
  <si>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</si>
  <si>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</si>
  <si>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</si>
  <si>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</si>
  <si>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</si>
  <si>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</si>
  <si>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</si>
  <si>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</si>
  <si>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</si>
  <si>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</si>
  <si>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</si>
  <si>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</si>
  <si>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</si>
  <si>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</si>
  <si>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</si>
  <si>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</si>
  <si>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</si>
  <si>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</si>
  <si>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</si>
  <si>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</si>
  <si>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</si>
  <si>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</si>
  <si>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</si>
  <si>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</si>
  <si>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</si>
  <si>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</si>
  <si>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</si>
  <si>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</si>
  <si>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</si>
  <si>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</si>
  <si>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</si>
  <si>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</si>
  <si>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</si>
  <si>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</si>
  <si>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</si>
  <si>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</si>
  <si>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</si>
  <si>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</si>
  <si>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</si>
  <si>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</si>
  <si>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</si>
  <si>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</si>
  <si>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</si>
  <si>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</si>
  <si>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</si>
  <si>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</si>
  <si>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</si>
  <si>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</si>
  <si>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</si>
  <si>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</si>
  <si>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</si>
  <si>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</si>
  <si>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</si>
  <si>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</si>
  <si>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</si>
  <si>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</si>
  <si>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</si>
  <si>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</si>
  <si>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</si>
  <si>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</si>
  <si>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</si>
  <si>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</si>
  <si>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</si>
  <si>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</si>
  <si>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</si>
  <si>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</si>
  <si>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</si>
  <si>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</si>
  <si>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</si>
  <si>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</si>
  <si>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</si>
  <si>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</si>
  <si>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</si>
  <si>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</si>
  <si>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</si>
  <si>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</si>
  <si>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</si>
  <si>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</si>
  <si>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</si>
  <si>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</si>
  <si>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</si>
  <si>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</si>
  <si>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</si>
  <si>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</si>
  <si>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</si>
  <si>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</si>
  <si>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</si>
  <si>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</si>
  <si>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</si>
  <si>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</si>
  <si>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</si>
  <si>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</si>
  <si>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</si>
  <si>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</si>
  <si>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</si>
  <si>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</si>
  <si>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</si>
  <si>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</si>
  <si>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</si>
  <si>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</si>
  <si>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</si>
  <si>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</si>
  <si>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</si>
  <si>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</si>
  <si>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</si>
  <si>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</si>
  <si>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</si>
  <si>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</si>
  <si>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</si>
  <si>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</si>
  <si>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</si>
  <si>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</si>
  <si>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</si>
  <si>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</si>
  <si>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</si>
  <si>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</si>
  <si>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</si>
  <si>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</si>
  <si>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</si>
  <si>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</si>
  <si>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</si>
  <si>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</si>
  <si>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</si>
  <si>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</si>
  <si>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</si>
  <si>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</si>
  <si>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</si>
  <si>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</si>
  <si>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</si>
  <si>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</si>
  <si>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</si>
  <si>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</si>
  <si>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</si>
  <si>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</si>
  <si>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</si>
  <si>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</si>
  <si>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</si>
  <si>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</si>
  <si>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</si>
  <si>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</si>
  <si>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</si>
  <si>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</si>
  <si>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</si>
  <si>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</si>
  <si>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</si>
  <si>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</si>
  <si>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</si>
  <si>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</si>
  <si>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</si>
  <si>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</si>
  <si>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</si>
  <si>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</si>
  <si>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</si>
  <si>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</si>
  <si>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</si>
  <si>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</si>
  <si>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</si>
  <si>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</si>
  <si>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</si>
  <si>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</si>
  <si>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</si>
  <si>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</si>
  <si>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</si>
  <si>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</si>
  <si>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</si>
  <si>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</si>
  <si>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</si>
  <si>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</si>
  <si>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</si>
  <si>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</si>
  <si>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</si>
  <si>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</si>
  <si>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</si>
  <si>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</si>
  <si>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</si>
  <si>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</si>
  <si>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</si>
  <si>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</si>
  <si>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</si>
  <si>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</si>
  <si>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</si>
  <si>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</si>
  <si>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</si>
  <si>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</si>
  <si>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</si>
  <si>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</si>
  <si>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</si>
  <si>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</si>
  <si>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</si>
  <si>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</si>
  <si>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</si>
  <si>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</si>
  <si>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</si>
  <si>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</si>
  <si>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</si>
  <si>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</si>
  <si>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</si>
  <si>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</si>
  <si>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</si>
  <si>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</si>
  <si>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</si>
  <si>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</si>
  <si>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</si>
  <si>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</si>
  <si>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</si>
  <si>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</si>
  <si>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</si>
  <si>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</si>
  <si>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</si>
  <si>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</si>
  <si>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</si>
  <si>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</si>
  <si>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</si>
  <si>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</si>
  <si>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</si>
  <si>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</si>
  <si>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</si>
  <si>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</si>
  <si>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</si>
  <si>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</si>
  <si>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</si>
  <si>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</si>
  <si>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</si>
  <si>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</si>
  <si>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</si>
  <si>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</si>
  <si>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</si>
  <si>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</si>
  <si>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</si>
  <si>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</si>
  <si>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</si>
  <si>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</si>
  <si>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</si>
  <si>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</si>
  <si>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</si>
  <si>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</si>
  <si>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</si>
  <si>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</si>
  <si>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</si>
  <si>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</si>
  <si>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</si>
  <si>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</si>
  <si>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</si>
  <si>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</si>
  <si>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</si>
  <si>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</si>
  <si>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</si>
  <si>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</si>
  <si>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</si>
  <si>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</si>
  <si>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</si>
  <si>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</si>
  <si>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</si>
  <si>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</si>
  <si>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</si>
  <si>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</si>
  <si>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</si>
  <si>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</si>
  <si>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</si>
  <si>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</si>
  <si>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</si>
  <si>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</si>
  <si>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</si>
  <si>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</si>
  <si>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</si>
  <si>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</si>
  <si>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</si>
  <si>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</si>
  <si>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</si>
  <si>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</si>
  <si>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</si>
  <si>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</si>
  <si>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</si>
  <si>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</si>
  <si>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</si>
  <si>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</si>
  <si>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</si>
  <si>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</si>
  <si>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</si>
  <si>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</si>
  <si>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</si>
  <si>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</si>
  <si>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</si>
  <si>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</si>
  <si>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</si>
  <si>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</si>
  <si>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</si>
  <si>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</si>
  <si>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</si>
  <si>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</si>
  <si>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</si>
  <si>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</si>
  <si>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</si>
  <si>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</si>
  <si>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</si>
  <si>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</si>
  <si>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</si>
  <si>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</si>
  <si>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</si>
  <si>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</si>
  <si>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</si>
  <si>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</si>
  <si>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</si>
  <si>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</si>
  <si>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</si>
  <si>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</si>
  <si>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</si>
  <si>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</si>
  <si>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</si>
  <si>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</si>
  <si>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</si>
  <si>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</si>
  <si>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</si>
  <si>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</si>
  <si>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</si>
  <si>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</si>
  <si>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</si>
  <si>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</si>
  <si>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</si>
  <si>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</si>
  <si>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</si>
  <si>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</si>
  <si>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</si>
  <si>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</si>
  <si>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</si>
  <si>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</si>
  <si>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</si>
  <si>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</si>
  <si>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</si>
  <si>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</si>
  <si>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</si>
  <si>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</si>
  <si>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</si>
  <si>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</si>
  <si>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</si>
  <si>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</si>
  <si>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</si>
  <si>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</si>
  <si>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</si>
  <si>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</si>
  <si>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</si>
  <si>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</si>
  <si>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</si>
  <si>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</si>
  <si>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</si>
  <si>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</si>
  <si>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</si>
  <si>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</si>
  <si>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</si>
  <si>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</si>
  <si>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</si>
  <si>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</si>
  <si>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</si>
  <si>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</si>
  <si>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</si>
  <si>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</si>
  <si>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</si>
  <si>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</si>
  <si>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</si>
  <si>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</si>
  <si>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</si>
  <si>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</si>
  <si>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</si>
  <si>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</si>
  <si>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</si>
  <si>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</si>
  <si>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</si>
  <si>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</si>
  <si>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</si>
  <si>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</si>
  <si>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</si>
  <si>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</si>
  <si>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</si>
  <si>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</si>
  <si>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</si>
  <si>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</si>
  <si>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</si>
  <si>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</si>
  <si>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</si>
  <si>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</si>
  <si>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</si>
  <si>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</si>
  <si>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</si>
  <si>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</si>
  <si>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</si>
  <si>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</si>
  <si>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</si>
  <si>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</si>
  <si>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</si>
  <si>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</si>
  <si>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</si>
  <si>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</si>
  <si>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</si>
  <si>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</si>
  <si>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</si>
  <si>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</si>
  <si>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</si>
  <si>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</si>
  <si>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</si>
  <si>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</si>
  <si>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</si>
  <si>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</si>
  <si>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</si>
  <si>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</si>
  <si>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</si>
  <si>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</si>
  <si>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</si>
  <si>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</si>
  <si>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</si>
  <si>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</si>
  <si>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</si>
  <si>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</si>
  <si>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</si>
  <si>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</si>
  <si>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</si>
  <si>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</si>
  <si>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</si>
  <si>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</si>
  <si>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</si>
  <si>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</si>
  <si>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</si>
  <si>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</si>
  <si>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</si>
  <si>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</si>
  <si>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</si>
  <si>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</si>
  <si>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</si>
  <si>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</si>
  <si>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</si>
  <si>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</si>
  <si>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</si>
  <si>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</si>
  <si>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</si>
  <si>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</si>
  <si>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</si>
  <si>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</si>
  <si>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</si>
  <si>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</si>
  <si>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</si>
  <si>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</si>
  <si>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</si>
  <si>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</si>
  <si>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</si>
  <si>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</si>
  <si>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</si>
  <si>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</si>
  <si>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</si>
  <si>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</si>
  <si>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</si>
  <si>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</si>
  <si>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</si>
  <si>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</si>
  <si>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</si>
  <si>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</si>
  <si>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</si>
  <si>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</si>
  <si>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</si>
  <si>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</si>
  <si>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</si>
  <si>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</si>
  <si>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</si>
  <si>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</si>
  <si>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</si>
  <si>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</si>
  <si>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</si>
  <si>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</si>
  <si>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</si>
  <si>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</si>
  <si>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</si>
  <si>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</si>
  <si>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</si>
  <si>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</si>
  <si>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</si>
  <si>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</si>
  <si>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</si>
  <si>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</si>
  <si>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</si>
  <si>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</si>
  <si>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</si>
  <si>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</si>
  <si>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</si>
  <si>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</si>
  <si>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</si>
  <si>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</si>
  <si>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</si>
  <si>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</si>
  <si>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</si>
  <si>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</si>
  <si>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</si>
  <si>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</si>
  <si>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</si>
  <si>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</si>
  <si>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</si>
  <si>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</si>
  <si>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</si>
  <si>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</si>
  <si>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</si>
  <si>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</si>
  <si>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</si>
  <si>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</si>
  <si>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</si>
  <si>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</si>
  <si>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</si>
  <si>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</si>
  <si>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</si>
  <si>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</si>
  <si>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</si>
  <si>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</si>
  <si>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</si>
  <si>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</si>
  <si>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</si>
  <si>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</si>
  <si>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</si>
  <si>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</si>
  <si>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</si>
  <si>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</si>
  <si>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</si>
  <si>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</si>
  <si>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</si>
  <si>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</si>
  <si>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</si>
  <si>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</si>
  <si>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</si>
  <si>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</si>
  <si>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</si>
  <si>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</si>
  <si>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</si>
  <si>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</si>
  <si>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</si>
  <si>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</si>
  <si>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</si>
  <si>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</si>
  <si>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</si>
  <si>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</si>
  <si>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</si>
  <si>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</si>
  <si>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</si>
  <si>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</si>
  <si>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</si>
  <si>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</si>
  <si>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</si>
  <si>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</si>
  <si>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</si>
  <si>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</si>
  <si>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</si>
  <si>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</si>
  <si>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</si>
  <si>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</si>
  <si>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</si>
  <si>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</si>
  <si>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</si>
  <si>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</si>
  <si>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</si>
  <si>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</si>
  <si>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</si>
  <si>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</si>
  <si>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</si>
  <si>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</si>
  <si>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</si>
  <si>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</si>
  <si>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</si>
  <si>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</si>
  <si>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</si>
  <si>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</si>
  <si>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</si>
  <si>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</si>
  <si>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</si>
  <si>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</si>
  <si>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</si>
  <si>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</si>
  <si>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</si>
  <si>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</si>
  <si>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</si>
  <si>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</si>
  <si>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</si>
  <si>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</si>
  <si>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</si>
  <si>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</si>
  <si>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</si>
  <si>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</si>
  <si>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</si>
  <si>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</si>
  <si>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</si>
  <si>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</si>
  <si>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</si>
  <si>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</si>
  <si>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</si>
  <si>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</si>
  <si>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</si>
  <si>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</si>
  <si>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</si>
  <si>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</si>
  <si>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</si>
  <si>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</si>
  <si>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</si>
  <si>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</si>
  <si>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</si>
  <si>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</si>
  <si>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</si>
  <si>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</si>
  <si>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</si>
  <si>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</si>
  <si>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</si>
  <si>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</si>
  <si>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</si>
  <si>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</si>
  <si>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</si>
  <si>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</si>
  <si>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</si>
  <si>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</si>
  <si>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</si>
  <si>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</si>
  <si>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</si>
  <si>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</si>
  <si>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</si>
  <si>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</si>
  <si>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</si>
  <si>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</si>
  <si>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</si>
  <si>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</si>
  <si>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</si>
  <si>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</si>
  <si>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</si>
  <si>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</si>
  <si>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</si>
  <si>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</si>
  <si>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</si>
  <si>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</si>
  <si>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</si>
  <si>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</si>
  <si>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</si>
  <si>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</si>
  <si>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</si>
  <si>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</si>
  <si>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</si>
  <si>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</si>
  <si>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</si>
  <si>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</si>
  <si>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</si>
  <si>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</si>
  <si>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</si>
  <si>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</si>
  <si>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</si>
  <si>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</si>
  <si>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</si>
  <si>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</si>
  <si>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</si>
  <si>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</si>
  <si>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</si>
  <si>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</si>
  <si>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</si>
  <si>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</si>
  <si>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</si>
  <si>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</si>
  <si>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</si>
  <si>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</si>
  <si>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</si>
  <si>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</si>
  <si>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</si>
  <si>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</si>
  <si>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</si>
  <si>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</si>
  <si>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</si>
  <si>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</si>
  <si>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</si>
  <si>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</si>
  <si>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</si>
  <si>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</si>
  <si>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</si>
  <si>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</si>
  <si>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</si>
  <si>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</si>
  <si>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</si>
  <si>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</si>
  <si>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</si>
  <si>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</si>
  <si>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</si>
  <si>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</si>
  <si>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</si>
  <si>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</si>
  <si>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</si>
  <si>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</si>
  <si>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</si>
  <si>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</si>
  <si>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</si>
  <si>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</si>
  <si>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</si>
  <si>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</si>
  <si>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</si>
  <si>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</si>
  <si>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</si>
  <si>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</si>
  <si>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</si>
  <si>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</si>
  <si>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</si>
  <si>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</si>
  <si>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</si>
  <si>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</si>
  <si>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</si>
  <si>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</si>
  <si>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</si>
  <si>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</si>
  <si>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</si>
  <si>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</si>
  <si>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</si>
  <si>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</si>
  <si>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</si>
  <si>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</si>
  <si>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</si>
  <si>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</si>
  <si>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</si>
  <si>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</si>
  <si>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</si>
  <si>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</si>
  <si>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</si>
  <si>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</si>
  <si>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CE SOUSSE TROCADERO</t>
  </si>
  <si>
    <t>Absence de thermomètre à sonde. Utilisation du thermomètre de la réception.</t>
  </si>
  <si>
    <t>Exposition de 10 pots de fromage "Délice 8 portions" périmés depuis le 24/06/2020.</t>
  </si>
  <si>
    <t>La visite médicale a été effectuée le 28/01/2020.</t>
  </si>
  <si>
    <t>Les avis de passage du prestataire de lutte contre les nuisibles des mois de mai et de juin n'étaient pas disponibles</t>
  </si>
  <si>
    <t>Absence de local poubelles.</t>
  </si>
  <si>
    <t>Certains casiers étaient rouillés de l'intérieur.</t>
  </si>
  <si>
    <t>En raison de l'absence d'un système d'extraction d'air, l'odeur des WC hommes était désagréable</t>
  </si>
  <si>
    <t>Le plafond de la zone de réception était défoncé.</t>
  </si>
  <si>
    <t>Absence de système d'aération; exemple extracteur ou fenêtre</t>
  </si>
  <si>
    <t>Présence de trace d'humidité sur le mur et une partie du plafond des sanitaires hommes.</t>
  </si>
  <si>
    <t>Le magasin ne dispose pas de local poubelles.</t>
  </si>
  <si>
    <t xml:space="preserve">La DLUO du lot de 3 sacs de poudre à crème ‘La pâtissière’ est cachée (illisible) 
</t>
  </si>
  <si>
    <t>Oxydation des charnières des portes des meubles froids.</t>
  </si>
  <si>
    <t>Non disponibilité de dispositif de papier aux sanitaires.</t>
  </si>
  <si>
    <t>Manque d'aération à la réserve.</t>
  </si>
  <si>
    <t>Présence de cadavres de mouches sous les caches des lampes de secours.</t>
  </si>
  <si>
    <t xml:space="preserve">Présence de trace d'humidité au plafond de la salle de pause et sanitaires.
Ecaillement de la peinture murale
</t>
  </si>
  <si>
    <t>Oxydation de plusieurs linéaires.</t>
  </si>
  <si>
    <t>Entrée à partir réserve boissons alcoolisées.</t>
  </si>
  <si>
    <t>Présence d'odeur désagréable au sanitaire.</t>
  </si>
  <si>
    <t>Non disponibilité de papier essuie-mains au sanitaire.</t>
  </si>
  <si>
    <t>Un seul thermomètre est disponible au magasin.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</si>
</sst>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11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0.9550561797752809</c:v>
                </c:pt>
                <c:pt idx="3">
                  <c:v>4.49438202247191E-2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0.33333333333333331</c:v>
                </c:pt>
                <c:pt idx="1">
                  <c:v>0</c:v>
                </c:pt>
                <c:pt idx="2">
                  <c:v>0</c:v>
                </c:pt>
                <c:pt idx="3">
                  <c:v>0.66666666666666674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3712"/>
        <c:axId val="-10880796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0.91086142322097374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5344"/>
        <c:axId val="-1088080784"/>
      </c:barChart>
      <c:catAx>
        <c:axId val="-1088073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9696"/>
        <c:crosses val="autoZero"/>
        <c:auto val="1"/>
        <c:lblAlgn val="ctr"/>
        <c:lblOffset val="100"/>
        <c:noMultiLvlLbl val="0"/>
      </c:catAx>
      <c:valAx>
        <c:axId val="-10880796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3712"/>
        <c:crosses val="autoZero"/>
        <c:crossBetween val="between"/>
      </c:valAx>
      <c:valAx>
        <c:axId val="-10880807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75344"/>
        <c:crosses val="max"/>
        <c:crossBetween val="between"/>
      </c:valAx>
      <c:catAx>
        <c:axId val="-1088075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8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81872"/>
        <c:axId val="-10880742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1536"/>
        <c:axId val="-1088073168"/>
      </c:barChart>
      <c:catAx>
        <c:axId val="-1088081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4256"/>
        <c:crosses val="autoZero"/>
        <c:auto val="1"/>
        <c:lblAlgn val="ctr"/>
        <c:lblOffset val="100"/>
        <c:noMultiLvlLbl val="0"/>
      </c:catAx>
      <c:valAx>
        <c:axId val="-10880742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81872"/>
        <c:crosses val="autoZero"/>
        <c:crossBetween val="between"/>
      </c:valAx>
      <c:valAx>
        <c:axId val="-10880731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71536"/>
        <c:crosses val="max"/>
        <c:crossBetween val="between"/>
      </c:valAx>
      <c:catAx>
        <c:axId val="-1088071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73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6320"/>
        <c:axId val="-9860287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0.9550561797752809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8160"/>
        <c:axId val="-986039040"/>
      </c:barChart>
      <c:catAx>
        <c:axId val="-9860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8704"/>
        <c:crosses val="autoZero"/>
        <c:auto val="1"/>
        <c:lblAlgn val="ctr"/>
        <c:lblOffset val="100"/>
        <c:noMultiLvlLbl val="0"/>
      </c:catAx>
      <c:valAx>
        <c:axId val="-9860287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6320"/>
        <c:crosses val="autoZero"/>
        <c:crossBetween val="between"/>
        <c:majorUnit val="0.2"/>
      </c:valAx>
      <c:valAx>
        <c:axId val="-9860390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28160"/>
        <c:crosses val="max"/>
        <c:crossBetween val="between"/>
      </c:valAx>
      <c:catAx>
        <c:axId val="-9860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39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3056"/>
        <c:axId val="-9860314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0.8666666666666667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0880"/>
        <c:axId val="-986037408"/>
      </c:barChart>
      <c:catAx>
        <c:axId val="-9860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1424"/>
        <c:crosses val="autoZero"/>
        <c:auto val="1"/>
        <c:lblAlgn val="ctr"/>
        <c:lblOffset val="100"/>
        <c:noMultiLvlLbl val="0"/>
      </c:catAx>
      <c:valAx>
        <c:axId val="-98603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3056"/>
        <c:crosses val="autoZero"/>
        <c:crossBetween val="between"/>
        <c:majorUnit val="0.2"/>
      </c:valAx>
      <c:valAx>
        <c:axId val="-9860374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30880"/>
        <c:crosses val="max"/>
        <c:crossBetween val="between"/>
      </c:valAx>
      <c:catAx>
        <c:axId val="-986030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37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0.9550561797752809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0.8666666666666667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86027072"/>
        <c:axId val="-986025984"/>
      </c:barChart>
      <c:catAx>
        <c:axId val="-98602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5984"/>
        <c:crosses val="autoZero"/>
        <c:auto val="1"/>
        <c:lblAlgn val="ctr"/>
        <c:lblOffset val="100"/>
        <c:noMultiLvlLbl val="0"/>
      </c:catAx>
      <c:valAx>
        <c:axId val="-986025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70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96%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33%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1.778786921299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4"/>
    </cacheField>
    <cacheField name="Plan d'action" numFmtId="0">
      <sharedItems containsString="0" containsBlank="1" containsNumber="1" containsInteger="1" minValue="0" maxValue="1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6" maxValue="6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" maxValue="0.7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8"/>
    <m/>
    <m/>
    <m/>
    <m/>
    <n v="66"/>
    <s v="CE SOUSSE TROCADERO"/>
    <s v="Carrefour Express"/>
    <x v="0"/>
    <n v="1"/>
    <n v="2020"/>
    <x v="0"/>
    <x v="0"/>
    <s v="66_A1_2020"/>
    <s v="CM589_Exploitation"/>
    <s v="CM589_Exploitation_Market_A1"/>
    <s v="CM622_Exploitation"/>
    <m/>
    <n v="1"/>
    <n v="2"/>
    <m/>
    <m/>
    <n v="0.8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s v="nok"/>
    <m/>
    <m/>
    <m/>
    <n v="66"/>
    <s v="CE SOUSSE TROCADERO"/>
    <s v="Carrefour Express"/>
    <x v="0"/>
    <n v="1"/>
    <n v="2020"/>
    <x v="0"/>
    <x v="0"/>
    <s v="66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Exposition de 10 pots de fromage &quot;Délice 8 portions&quot; périmés depuis le 24/06/2020."/>
    <s v="ok"/>
    <m/>
    <m/>
    <m/>
    <n v="66"/>
    <s v="CE SOUSSE TROCADERO"/>
    <s v="Carrefour Express"/>
    <x v="0"/>
    <n v="1"/>
    <n v="2020"/>
    <x v="0"/>
    <x v="0"/>
    <s v="6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66"/>
    <s v="CE SOUSSE TROCADERO"/>
    <s v="Carrefour Express"/>
    <x v="0"/>
    <n v="1"/>
    <n v="2020"/>
    <x v="0"/>
    <x v="0"/>
    <s v="66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a été effectuée le 28/01/2020."/>
    <m/>
    <m/>
    <m/>
    <m/>
    <n v="66"/>
    <s v="CE SOUSSE TROCADERO"/>
    <s v="Carrefour Express"/>
    <x v="0"/>
    <n v="1"/>
    <n v="2020"/>
    <x v="0"/>
    <x v="0"/>
    <s v="6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0"/>
    <m/>
    <s v="Les avis de passage du prestataire de lutte contre les nuisibles des mois de mai et de juin n'étaient pas disponibles"/>
    <s v="ok"/>
    <m/>
    <m/>
    <m/>
    <n v="66"/>
    <s v="CE SOUSSE TROCADERO"/>
    <s v="Carrefour Express"/>
    <x v="0"/>
    <n v="1"/>
    <n v="2020"/>
    <x v="0"/>
    <x v="0"/>
    <s v="66_A1_2020"/>
    <s v="CM674_Exploitation"/>
    <s v="CM674_Exploitation_Market_A1"/>
    <s v="CM708_Exploitation"/>
    <m/>
    <n v="0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6"/>
    <s v="CE SOUSSE TROCADERO"/>
    <s v="Carrefour Express"/>
    <x v="0"/>
    <n v="1"/>
    <n v="2020"/>
    <x v="0"/>
    <x v="0"/>
    <s v="6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Certains casiers étaient rouillés de l'intérieur."/>
    <s v="nok"/>
    <m/>
    <m/>
    <m/>
    <n v="66"/>
    <s v="CE SOUSSE TROCADERO"/>
    <s v="Carrefour Express"/>
    <x v="0"/>
    <n v="1"/>
    <n v="2020"/>
    <x v="0"/>
    <x v="0"/>
    <s v="66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66"/>
    <s v="CE SOUSSE TROCADERO"/>
    <s v="Carrefour Express"/>
    <x v="0"/>
    <n v="1"/>
    <n v="2020"/>
    <x v="0"/>
    <x v="0"/>
    <s v="66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En raison de l'absence d'un système d'extraction d'air, l'odeur des WC hommes était désagréable"/>
    <s v="nok"/>
    <m/>
    <m/>
    <m/>
    <n v="66"/>
    <s v="CE SOUSSE TROCADERO"/>
    <s v="Carrefour Express"/>
    <x v="0"/>
    <n v="1"/>
    <n v="2020"/>
    <x v="0"/>
    <x v="0"/>
    <s v="66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0"/>
    <m/>
    <s v="Le plafond de la zone de réception était défoncé."/>
    <s v="nok"/>
    <m/>
    <m/>
    <m/>
    <n v="66"/>
    <s v="CE SOUSSE TROCADERO"/>
    <s v="Carrefour Express"/>
    <x v="0"/>
    <n v="1"/>
    <n v="2020"/>
    <x v="0"/>
    <x v="1"/>
    <s v="66_A1_2020"/>
    <s v="CM15_Technique"/>
    <s v="CM15_Technique_Market_A1"/>
    <s v="CM15_Technique"/>
    <m/>
    <m/>
    <m/>
    <n v="0"/>
    <n v="2"/>
    <m/>
    <m/>
  </r>
  <r>
    <x v="0"/>
    <x v="31"/>
    <s v="Eclairage  suffisant et protégé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Absence de système d'aération; exemple extracteur ou fenêtre"/>
    <s v="nok"/>
    <m/>
    <m/>
    <m/>
    <n v="66"/>
    <s v="CE SOUSSE TROCADERO"/>
    <s v="Carrefour Express"/>
    <x v="0"/>
    <n v="1"/>
    <n v="2020"/>
    <x v="0"/>
    <x v="1"/>
    <s v="66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0"/>
    <m/>
    <s v="Présence de trace d'humidité sur le mur et une partie du plafond des sanitaires hommes."/>
    <s v="nok"/>
    <m/>
    <m/>
    <m/>
    <n v="66"/>
    <s v="CE SOUSSE TROCADERO"/>
    <s v="Carrefour Express"/>
    <x v="0"/>
    <n v="1"/>
    <n v="2020"/>
    <x v="0"/>
    <x v="1"/>
    <s v="66_A1_2020"/>
    <s v="CM165_Technique"/>
    <s v="CM165_Technique_Market_A1"/>
    <s v="CM178_Technique"/>
    <m/>
    <m/>
    <m/>
    <n v="0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poubelles."/>
    <s v="nok"/>
    <m/>
    <m/>
    <m/>
    <n v="66"/>
    <s v="CE SOUSSE TROCADERO"/>
    <s v="Carrefour Express"/>
    <x v="0"/>
    <n v="1"/>
    <n v="2020"/>
    <x v="0"/>
    <x v="1"/>
    <s v="6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66"/>
    <s v="CE SOUSSE TROCADERO"/>
    <s v="Carrefour Express"/>
    <x v="0"/>
    <n v="1"/>
    <n v="2020"/>
    <x v="0"/>
    <x v="1"/>
    <s v="66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s v="NA"/>
    <m/>
    <s v="Entrée à partir réserve boissons alcoolisées."/>
    <m/>
    <m/>
    <m/>
    <m/>
    <n v="66"/>
    <s v="CE SOUSSE TROCADERO"/>
    <s v="Carrefour Express"/>
    <x v="1"/>
    <n v="2"/>
    <n v="2020"/>
    <x v="0"/>
    <x v="0"/>
    <s v="6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1"/>
    <n v="2"/>
    <n v="2020"/>
    <x v="0"/>
    <x v="0"/>
    <s v="6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1"/>
    <n v="2"/>
    <n v="2020"/>
    <x v="0"/>
    <x v="0"/>
    <s v="6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La DLUO du lot de 3 sacs de poudre à crème ‘La pâtissière’ est cachée (illisible) _x000a_"/>
    <m/>
    <m/>
    <m/>
    <m/>
    <n v="66"/>
    <s v="CE SOUSSE TROCADERO"/>
    <s v="Carrefour Express"/>
    <x v="1"/>
    <n v="2"/>
    <n v="2020"/>
    <x v="0"/>
    <x v="0"/>
    <s v="66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n seul thermomètre est disponible au magasin."/>
    <m/>
    <m/>
    <m/>
    <m/>
    <n v="66"/>
    <s v="CE SOUSSE TROCADERO"/>
    <s v="Carrefour Express"/>
    <x v="1"/>
    <n v="2"/>
    <n v="2020"/>
    <x v="0"/>
    <x v="0"/>
    <s v="66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n v="2"/>
    <n v="1"/>
    <m/>
    <m/>
    <n v="66"/>
    <s v="CE SOUSSE TROCADERO"/>
    <s v="Carrefour Express"/>
    <x v="1"/>
    <n v="2"/>
    <n v="2020"/>
    <x v="0"/>
    <x v="0"/>
    <s v="66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n v="2"/>
    <n v="1"/>
    <m/>
    <m/>
    <n v="66"/>
    <s v="CE SOUSSE TROCADERO"/>
    <s v="Carrefour Express"/>
    <x v="1"/>
    <n v="2"/>
    <n v="2020"/>
    <x v="0"/>
    <x v="0"/>
    <s v="66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1"/>
    <n v="2"/>
    <n v="2020"/>
    <x v="0"/>
    <x v="0"/>
    <s v="6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1"/>
    <m/>
    <s v="Présence d'odeur désagréable au sanitaire."/>
    <m/>
    <n v="0"/>
    <m/>
    <m/>
    <n v="66"/>
    <s v="CE SOUSSE TROCADERO"/>
    <s v="Carrefour Express"/>
    <x v="1"/>
    <n v="2"/>
    <n v="2020"/>
    <x v="0"/>
    <x v="0"/>
    <s v="66_A2_2020"/>
    <s v="CM696_Exploitation"/>
    <s v="CM696_Exploitation_Market_A1"/>
    <s v="CM730_Exploitation"/>
    <m/>
    <n v="1"/>
    <n v="2"/>
    <m/>
    <m/>
    <m/>
    <m/>
  </r>
  <r>
    <x v="13"/>
    <x v="29"/>
    <s v="Présence de savon liquide et de papier essuie-mains dans les sanitaires"/>
    <s v="Oui"/>
    <n v="1"/>
    <m/>
    <s v="Non disponibilité de papier essuie-mains au sanitaire."/>
    <m/>
    <m/>
    <m/>
    <m/>
    <n v="66"/>
    <s v="CE SOUSSE TROCADERO"/>
    <s v="Carrefour Express"/>
    <x v="1"/>
    <n v="2"/>
    <n v="2020"/>
    <x v="0"/>
    <x v="0"/>
    <s v="66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1"/>
    <n v="2"/>
    <n v="2020"/>
    <x v="0"/>
    <x v="0"/>
    <s v="6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n v="1"/>
    <n v="0"/>
    <m/>
    <m/>
    <n v="66"/>
    <s v="CE SOUSSE TROCADERO"/>
    <s v="Carrefour Express"/>
    <x v="1"/>
    <n v="2"/>
    <n v="2020"/>
    <x v="0"/>
    <x v="0"/>
    <s v="66_A2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Oxydation de plusieurs linéaires."/>
    <m/>
    <m/>
    <m/>
    <m/>
    <n v="66"/>
    <s v="CE SOUSSE TROCADERO"/>
    <s v="Carrefour Express"/>
    <x v="1"/>
    <n v="2"/>
    <n v="2020"/>
    <x v="0"/>
    <x v="1"/>
    <s v="66_A2_2020"/>
    <s v="CM59_Technique"/>
    <s v="CM59_Technique_Market_A1"/>
    <s v="CM59_Technique"/>
    <m/>
    <m/>
    <m/>
    <n v="0"/>
    <n v="2"/>
    <m/>
    <m/>
  </r>
  <r>
    <x v="10"/>
    <x v="35"/>
    <s v="Eclairage"/>
    <s v="Oui"/>
    <n v="1"/>
    <m/>
    <s v="Présence de cadavres de mouches sous les caches des lampes de secours."/>
    <m/>
    <m/>
    <m/>
    <m/>
    <n v="66"/>
    <s v="CE SOUSSE TROCADERO"/>
    <s v="Carrefour Express"/>
    <x v="1"/>
    <n v="2"/>
    <n v="2020"/>
    <x v="0"/>
    <x v="1"/>
    <s v="66_A2_2020"/>
    <s v="CM60_Technique"/>
    <s v="CM60_Technique_Market_A1"/>
    <s v="CM60_Technique"/>
    <m/>
    <m/>
    <m/>
    <n v="1"/>
    <n v="2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1"/>
    <s v="0"/>
    <s v="Manque d'aération à la réserve."/>
    <m/>
    <m/>
    <m/>
    <m/>
    <n v="66"/>
    <s v="CE SOUSSE TROCADERO"/>
    <s v="Carrefour Express"/>
    <x v="1"/>
    <n v="2"/>
    <n v="2020"/>
    <x v="0"/>
    <x v="1"/>
    <s v="66_A2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Oxydation des charnières des portes des meubles froids."/>
    <m/>
    <m/>
    <m/>
    <m/>
    <n v="66"/>
    <s v="CE SOUSSE TROCADERO"/>
    <s v="Carrefour Express"/>
    <x v="1"/>
    <n v="2"/>
    <n v="2020"/>
    <x v="0"/>
    <x v="1"/>
    <s v="66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6"/>
    <s v="CE SOUSSE TROCADERO"/>
    <s v="Carrefour Express"/>
    <x v="1"/>
    <n v="2"/>
    <n v="2020"/>
    <x v="0"/>
    <x v="1"/>
    <s v="6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6"/>
    <s v="CE SOUSSE TROCADERO"/>
    <s v="Carrefour Express"/>
    <x v="1"/>
    <n v="2"/>
    <n v="2020"/>
    <x v="0"/>
    <x v="1"/>
    <s v="6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0"/>
    <m/>
    <s v="Présence de trace d'humidité au plafond de la salle de pause et sanitaires._x000a_Ecaillement de la peinture murale_x000a_"/>
    <m/>
    <m/>
    <m/>
    <m/>
    <n v="66"/>
    <s v="CE SOUSSE TROCADERO"/>
    <s v="Carrefour Express"/>
    <x v="1"/>
    <n v="2"/>
    <n v="2020"/>
    <x v="0"/>
    <x v="1"/>
    <s v="66_A2_2020"/>
    <s v="CM164_Technique"/>
    <s v="CM164_Technique_Market_A1"/>
    <s v="CM177_Technique"/>
    <s v="nouvelle  nomination  / "/>
    <m/>
    <m/>
    <n v="0"/>
    <n v="2"/>
    <m/>
    <m/>
  </r>
  <r>
    <x v="13"/>
    <x v="29"/>
    <s v="Revêtement des locaux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1"/>
    <n v="2"/>
    <n v="2020"/>
    <x v="0"/>
    <x v="1"/>
    <s v="6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1"/>
    <s v="0"/>
    <s v="Non disponibilité de dispositif de papier aux sanitaires."/>
    <m/>
    <m/>
    <m/>
    <m/>
    <n v="66"/>
    <s v="CE SOUSSE TROCADERO"/>
    <s v="Carrefour Express"/>
    <x v="1"/>
    <n v="2"/>
    <n v="2020"/>
    <x v="0"/>
    <x v="1"/>
    <s v="66_A2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1"/>
    <n v="2"/>
    <n v="2020"/>
    <x v="0"/>
    <x v="1"/>
    <s v="6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1"/>
    <n v="2"/>
    <n v="2020"/>
    <x v="0"/>
    <x v="1"/>
    <s v="6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66"/>
    <s v="CE SOUSSE TROCADERO"/>
    <s v="Carrefour Express"/>
    <x v="1"/>
    <n v="2"/>
    <n v="2020"/>
    <x v="0"/>
    <x v="1"/>
    <s v="6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1"/>
    <n v="2"/>
    <n v="2020"/>
    <x v="0"/>
    <x v="1"/>
    <s v="6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"/>
    <n v="4"/>
    <n v="0"/>
    <m/>
    <m/>
    <n v="66"/>
    <s v="CE SOUSSE TROCADERO"/>
    <s v="Carrefour Express"/>
    <x v="1"/>
    <n v="2"/>
    <n v="2020"/>
    <x v="0"/>
    <x v="1"/>
    <s v="66_A2_2020"/>
    <s v="CM208_Technique"/>
    <s v="CM208_Technique_Market_A1"/>
    <s v="CM221_Technique"/>
    <m/>
    <m/>
    <m/>
    <m/>
    <m/>
    <m/>
    <n v="0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3"/>
    <n v="2021"/>
    <x v="1"/>
    <x v="1"/>
    <s v="6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4"/>
    <n v="2021"/>
    <x v="1"/>
    <x v="1"/>
    <s v="6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2"/>
    <x v="1"/>
    <x v="1"/>
    <s v="6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2"/>
    <x v="1"/>
    <x v="1"/>
    <s v="6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3"/>
    <x v="1"/>
    <x v="1"/>
    <s v="6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3"/>
    <x v="1"/>
    <x v="1"/>
    <s v="6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4"/>
    <x v="1"/>
    <x v="1"/>
    <s v="6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4"/>
    <x v="1"/>
    <x v="1"/>
    <s v="6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5"/>
    <x v="1"/>
    <x v="1"/>
    <s v="6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5"/>
    <x v="1"/>
    <x v="1"/>
    <s v="6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7">
      <pivotArea field="14" type="button" dataOnly="0" labelOnly="1" outline="0"/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field="14" type="button" dataOnly="0" labelOnly="1" outline="0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14" type="button" dataOnly="0" labelOnly="1" outline="0"/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">
      <pivotArea outline="0" fieldPosition="0">
        <references count="1">
          <reference field="4294967294" count="1">
            <x v="0"/>
          </reference>
        </references>
      </pivotArea>
    </format>
    <format dxfId="120">
      <pivotArea outline="0" fieldPosition="0">
        <references count="1">
          <reference field="4294967294" count="1">
            <x v="1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7">
      <pivotArea field="14" type="button" dataOnly="0" labelOnly="1" outline="0" axis="axisRow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7">
      <pivotArea field="14" type="button" dataOnly="0" labelOnly="1" outline="0" axis="axisRow" fieldPosition="0"/>
    </format>
    <format dxfId="126">
      <pivotArea outline="0" fieldPosition="0">
        <references count="1">
          <reference field="4294967294" count="1">
            <x v="0"/>
          </reference>
        </references>
      </pivotArea>
    </format>
    <format dxfId="125">
      <pivotArea field="14" type="button" dataOnly="0" labelOnly="1" outline="0" axis="axisRow" fieldPosition="0"/>
    </format>
    <format dxfId="1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2">
      <pivotArea field="14" type="button" dataOnly="0" labelOnly="1" outline="0"/>
    </format>
    <format dxfId="131">
      <pivotArea field="14" type="button" dataOnly="0" labelOnly="1" outline="0"/>
    </format>
    <format dxfId="130">
      <pivotArea field="14" type="button" dataOnly="0" labelOnly="1" outline="0"/>
    </format>
    <format dxfId="129">
      <pivotArea dataOnly="0" labelOnly="1" outline="0" axis="axisValues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164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7">
      <pivotArea field="14" type="button" dataOnly="0" labelOnly="1" outline="0" axis="axisRow" fieldPosition="0"/>
    </format>
    <format dxfId="136">
      <pivotArea field="14" type="button" dataOnly="0" labelOnly="1" outline="0" axis="axisRow" fieldPosition="0"/>
    </format>
    <format dxfId="135">
      <pivotArea dataOnly="0" labelOnly="1" outline="0" axis="axisValues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10" dataDxfId="209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208"/>
    <tableColumn id="2" name="Sous Section" dataDxfId="207" dataCellStyle="Normal_COMMUNS"/>
    <tableColumn id="3" name="Paramètres à auditer"/>
    <tableColumn id="4" name="Notation _x000a_O/N" dataDxfId="206"/>
    <tableColumn id="5" name="Cotation_x000a_(0/1/2)" dataDxfId="205"/>
    <tableColumn id="6" name="Sanction" dataDxfId="204"/>
    <tableColumn id="7" name="OBS /_x000a_Recommandations" dataDxfId="203"/>
    <tableColumn id="8" name="Avancement (Auditeur)" dataDxfId="202"/>
    <tableColumn id="9" name="Plan d'action" dataDxfId="201"/>
    <tableColumn id="10" name="Responsable" dataDxfId="200"/>
    <tableColumn id="11" name="Échéance" dataDxfId="199"/>
    <tableColumn id="12" name="Code Magasin" dataDxfId="198">
      <calculatedColumnFormula>DONNEE!$A$4</calculatedColumnFormula>
    </tableColumn>
    <tableColumn id="13" name="Magasin" dataDxfId="197" dataCellStyle="Normal_Feuil1">
      <calculatedColumnFormula>IFERROR(VLOOKUP(L15,Tab_Code_Magasin[],2,0),"")</calculatedColumnFormula>
    </tableColumn>
    <tableColumn id="14" name="Enseigne" dataDxfId="196">
      <calculatedColumnFormula>IFERROR(VLOOKUP(L15,Tab_Code_Magasin[],3,0),"")</calculatedColumnFormula>
    </tableColumn>
    <tableColumn id="15" name="N° Audit" dataDxfId="195"/>
    <tableColumn id="16" name="Colonne1" dataDxfId="194"/>
    <tableColumn id="17" name="Exercice" dataDxfId="193"/>
    <tableColumn id="18" name="Année" dataDxfId="192">
      <calculatedColumnFormula>IFERROR(VLOOKUP(Q15,TabDeSaisie[Année],1,0),"")</calculatedColumnFormula>
    </tableColumn>
    <tableColumn id="19" name="Nature Audit" dataDxfId="191"/>
    <tableColumn id="20" name="CP" dataDxfId="190">
      <calculatedColumnFormula>L15&amp;"_"&amp;O15&amp;"_"&amp;Q15</calculatedColumnFormula>
    </tableColumn>
    <tableColumn id="21" name="CP1" dataDxfId="189"/>
    <tableColumn id="22" name="CP2" dataDxfId="188"/>
    <tableColumn id="23" name="CP3" dataDxfId="187"/>
    <tableColumn id="24" name="Modifications" dataDxfId="186"/>
    <tableColumn id="25" name="Score Exploitation" dataDxfId="185"/>
    <tableColumn id="26" name="Objectif Exploitation" dataDxfId="184"/>
    <tableColumn id="27" name="Score Technique" dataDxfId="183">
      <calculatedColumnFormula>SUM(E15:F15)</calculatedColumnFormula>
    </tableColumn>
    <tableColumn id="28" name="Objectif Technique" dataDxfId="182">
      <calculatedColumnFormula>COUNT(E15:F15)*2</calculatedColumnFormula>
    </tableColumn>
    <tableColumn id="29" name="Taux Exploitation" dataDxfId="181"/>
    <tableColumn id="30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43" tableBorderDxfId="142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41" dataDxfId="140" tableBorderDxfId="139">
  <autoFilter ref="S3:S2560"/>
  <tableColumns count="1">
    <tableColumn id="1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79" dataDxfId="178">
  <autoFilter ref="A3:N15"/>
  <tableColumns count="14">
    <tableColumn id="1" name="Code magasin" dataDxfId="177">
      <calculatedColumnFormula>DONNEE!$A$4</calculatedColumnFormula>
    </tableColumn>
    <tableColumn id="3" name="Audit N°" dataDxfId="176"/>
    <tableColumn id="2" name="Date de l'audit" dataDxfId="175"/>
    <tableColumn id="4" name="Superviseur" dataDxfId="174"/>
    <tableColumn id="5" name="Auditeur" dataDxfId="173"/>
    <tableColumn id="6" name="Audit mené en présence de " dataDxfId="172"/>
    <tableColumn id="7" name="Magasin" dataDxfId="171">
      <calculatedColumnFormula>IFERROR(VLOOKUP(A4,Tab_Code_Magasin[],2,0),"")</calculatedColumnFormula>
    </tableColumn>
    <tableColumn id="8" name="Enseigne" dataDxfId="170">
      <calculatedColumnFormula>IFERROR(VLOOKUP(A4,Tab_Code_Magasin[],3,0),"")</calculatedColumnFormula>
    </tableColumn>
    <tableColumn id="9" name="Année" dataDxfId="169">
      <calculatedColumnFormula>IF(TabDeSaisie[[#This Row],[Date de l''audit]]="","",YEAR(C4))</calculatedColumnFormula>
    </tableColumn>
    <tableColumn id="10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67">
      <calculatedColumnFormula>IF(TabDeSaisie[[#This Row],[Auditeur]]="","",TabDeSaisie[[#This Row],[Auditeur]])</calculatedColumnFormula>
    </tableColumn>
    <tableColumn id="12" name="Colonne2" dataDxfId="166">
      <calculatedColumnFormula>IF(TabDeSaisie[[#This Row],[Audit mené en présence de ]]="","",TabDeSaisie[[#This Row],[Audit mené en présence de ]])</calculatedColumnFormula>
    </tableColumn>
    <tableColumn id="13" name="Colonne3" dataDxfId="165">
      <calculatedColumnFormula>IF(TabDeSaisie[[#This Row],[Date de l''audit]]="","",TabDeSaisie[[#This Row],[Date de l''audit]])</calculatedColumnFormula>
    </tableColumn>
    <tableColumn id="14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63" tableBorderDxfId="162">
  <autoFilter ref="A3:C4"/>
  <tableColumns count="3">
    <tableColumn id="1" name="Code_Magasin" dataDxfId="161"/>
    <tableColumn id="2" name="Magasin" dataDxfId="160"/>
    <tableColumn id="3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58" dataDxfId="157">
  <autoFilter ref="E3:E26"/>
  <tableColumns count="1">
    <tableColumn id="1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55" dataDxfId="154" tableBorderDxfId="153">
  <autoFilter ref="G3:G39"/>
  <tableColumns count="1">
    <tableColumn id="1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51" tableBorderDxfId="150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49" tableBorderDxfId="148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47" tableBorderDxfId="146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45" tableBorderDxfId="144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728" zoomScale="90" zoomScaleNormal="90" workbookViewId="0">
      <selection activeCell="G640" sqref="G64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TROCADERO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Mme Mariem Chouchene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44174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v>2</v>
      </c>
      <c r="F32" s="22"/>
      <c r="G32" s="46">
        <v>1</v>
      </c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">
        <v>31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">
        <v>31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">
        <v>31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">
        <v>31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">
        <v>31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">
        <v>31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">
        <v>31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">
        <v>31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">
        <v>31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v>1</v>
      </c>
      <c r="F429" s="22"/>
      <c r="G429" s="46">
        <v>0.8</v>
      </c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0.8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1912</v>
      </c>
      <c r="H436" s="35" t="s">
        <v>23</v>
      </c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1913</v>
      </c>
      <c r="H439" s="35" t="s">
        <v>19</v>
      </c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1914</v>
      </c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71.25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0</v>
      </c>
      <c r="F476" s="22"/>
      <c r="G476" s="34" t="s">
        <v>1915</v>
      </c>
      <c r="H476" s="35" t="s">
        <v>19</v>
      </c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1917</v>
      </c>
      <c r="H484" s="35" t="s">
        <v>23</v>
      </c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57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1918</v>
      </c>
      <c r="H489" s="35" t="s">
        <v>23</v>
      </c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0</v>
      </c>
      <c r="F497" s="22"/>
      <c r="G497" s="34" t="s">
        <v>1919</v>
      </c>
      <c r="H497" s="35" t="s">
        <v>23</v>
      </c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1920</v>
      </c>
      <c r="H528" s="35" t="s">
        <v>23</v>
      </c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57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0</v>
      </c>
      <c r="F613" s="22"/>
      <c r="G613" s="34" t="s">
        <v>1921</v>
      </c>
      <c r="H613" s="35" t="s">
        <v>23</v>
      </c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1922</v>
      </c>
      <c r="H628" s="35" t="s">
        <v>23</v>
      </c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 t="s">
        <v>1930</v>
      </c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71.2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1923</v>
      </c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1933</v>
      </c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2</v>
      </c>
      <c r="I1089" s="71">
        <f>COUNTIF(H430:H465,"ok")</f>
        <v>1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2</v>
      </c>
      <c r="I1108" s="71">
        <f>COUNTIF(H467:H484,"ok")</f>
        <v>1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1</v>
      </c>
      <c r="F1112" s="22"/>
      <c r="G1112" s="34" t="s">
        <v>1931</v>
      </c>
      <c r="H1112" s="35"/>
      <c r="I1112" s="36">
        <v>0</v>
      </c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1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1932</v>
      </c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0</v>
      </c>
      <c r="F1116" s="22"/>
      <c r="G1116" s="69">
        <f>IFERROR(I1116/H1116,"NA")</f>
        <v>0</v>
      </c>
      <c r="H1116" s="70">
        <f>COUNTA(H486:H492)</f>
        <v>1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2</v>
      </c>
      <c r="AA1116" s="22"/>
      <c r="AB1116" s="22"/>
      <c r="AC1116" s="50">
        <f>G1116</f>
        <v>0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0</v>
      </c>
      <c r="F1148" s="22"/>
      <c r="G1148" s="34" t="s">
        <v>1929</v>
      </c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2</v>
      </c>
      <c r="AC1148" s="40"/>
      <c r="AD1148" s="40"/>
    </row>
    <row r="1149" spans="1:30" ht="42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1</v>
      </c>
      <c r="F1149" s="22"/>
      <c r="G1149" s="34" t="s">
        <v>1927</v>
      </c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1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1</v>
      </c>
      <c r="F1151" s="22" t="str">
        <f>IF(E1151=0, -5, "0")</f>
        <v>0</v>
      </c>
      <c r="G1151" s="34" t="s">
        <v>1926</v>
      </c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1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1924</v>
      </c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85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0</v>
      </c>
      <c r="F1235" s="22"/>
      <c r="G1235" s="34" t="s">
        <v>1928</v>
      </c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42.7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1</v>
      </c>
      <c r="F1238" s="22" t="str">
        <f>IF(E1238=0, -5, "0")</f>
        <v>0</v>
      </c>
      <c r="G1238" s="34" t="s">
        <v>1925</v>
      </c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1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25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</v>
      </c>
      <c r="H1260" s="70">
        <f>COUNTA(H494:H636)</f>
        <v>4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CP21iNxzIhvI6l3Mb1WZ+eR/5kMT5EiQD5n9WG2jEg1QcV5R98dwOxeOrzLSE84DOmPggIj+TTrCrRIIpO/kiA==" saltValue="mxHfFH4B/V0ejE7f7NfiS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485:H485 G493:H493 G93:H93 G131:H131 G188:H188 G226:H226 G274:H274 G316:H316 G347:H347 G380:H380 G407:H407 G429:H429 G466:H466 G637:H637 G32:H32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6868:E6884 E6886:E6945 E6947:E6983 E6985:E7040 E7042:E7078 E7080:E7126 E7128:E7168 E7170:E7199 E7201:E7232 E7234:E7259 E7261:E7281 E7283:E7318 E7320:E7337 E7339:E7345 E7347:E7489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15:E31 E33:E92 E94:E130 E132:E187 E189:E225 E227:E273 E275:E315 E317:E346 E348:E379 E381:E406 E408:E428 E430:E465 E467:E484 E486:E492 E494:E636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10" sqref="F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44011</v>
      </c>
      <c r="D4" s="111" t="s">
        <v>22</v>
      </c>
      <c r="E4" s="111" t="s">
        <v>1908</v>
      </c>
      <c r="F4" s="111" t="s">
        <v>1910</v>
      </c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66_A1_2020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>
        <v>44174</v>
      </c>
      <c r="D5" s="111" t="s">
        <v>22</v>
      </c>
      <c r="E5" s="111" t="s">
        <v>1906</v>
      </c>
      <c r="F5" s="111" t="s">
        <v>1910</v>
      </c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66_A2_2020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44174</v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10" sqref="B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1911</v>
      </c>
      <c r="C4" s="139" t="s">
        <v>26</v>
      </c>
      <c r="E4" s="122" t="s">
        <v>1903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1904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0.9550561797752809</v>
      </c>
      <c r="AW3" s="89"/>
      <c r="AX3" s="89" t="s">
        <v>1890</v>
      </c>
      <c r="AY3" s="90" t="s">
        <v>1891</v>
      </c>
      <c r="AZ3" s="92">
        <f>AQ4</f>
        <v>0.33333333333333331</v>
      </c>
      <c r="BA3" s="93"/>
    </row>
    <row r="4" spans="1:53" x14ac:dyDescent="0.25">
      <c r="A4" s="77" t="s">
        <v>24</v>
      </c>
      <c r="B4" s="80">
        <v>0.9550561797752809</v>
      </c>
      <c r="C4" s="80">
        <v>0.8666666666666667</v>
      </c>
      <c r="E4" s="77" t="s">
        <v>24</v>
      </c>
      <c r="F4" s="80">
        <v>0.33333333333333331</v>
      </c>
      <c r="H4" s="77" t="s">
        <v>24</v>
      </c>
      <c r="I4" s="80">
        <v>0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0.9550561797752809</v>
      </c>
      <c r="Z4" s="80">
        <v>0.8666666666666667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0.9550561797752809</v>
      </c>
      <c r="AI4" s="80">
        <v>0.8666666666666667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0.9550561797752809</v>
      </c>
      <c r="AO4" s="86">
        <f>IFERROR(AN4,"")</f>
        <v>0.9550561797752809</v>
      </c>
      <c r="AP4" s="80">
        <f>AVERAGE(U4:U7)</f>
        <v>0.33333333333333331</v>
      </c>
      <c r="AQ4" s="86">
        <f>IFERROR(AP4,"")</f>
        <v>0.33333333333333331</v>
      </c>
      <c r="AR4" s="80">
        <v>0.8666666666666667</v>
      </c>
      <c r="AS4" s="86">
        <f>IFERROR(AR4,"")</f>
        <v>0.8666666666666667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0.9550561797752809</v>
      </c>
      <c r="M5" s="85">
        <f>IFERROR(VLOOKUP(K5,$A$4:$C$7,3,0),"")</f>
        <v>0.8666666666666667</v>
      </c>
      <c r="N5" s="85">
        <f t="shared" ref="N5:N7" si="0">IFERROR(VLOOKUP(K5,$E$4:$F$7,2,0),"")</f>
        <v>0.33333333333333331</v>
      </c>
      <c r="O5" s="85">
        <f t="shared" ref="O5:O7" si="1">IFERROR(VLOOKUP(K5,$H$4:$I$7,2,0),"")</f>
        <v>0</v>
      </c>
      <c r="P5" s="86">
        <f t="shared" ref="P5:Q7" si="2">IF(N5=0%,"#N/A",N5)</f>
        <v>0.33333333333333331</v>
      </c>
      <c r="Q5" s="86" t="str">
        <f t="shared" si="2"/>
        <v>#N/A</v>
      </c>
      <c r="R5" s="85" t="s">
        <v>24</v>
      </c>
      <c r="S5" s="85">
        <f>IFERROR(AVERAGE(L5:M5),"")</f>
        <v>0.91086142322097374</v>
      </c>
      <c r="T5" s="85">
        <v>1</v>
      </c>
      <c r="U5" s="87">
        <f t="shared" ref="U5:U7" si="3">IFERROR(AVERAGE(P5:Q5),"")</f>
        <v>0.33333333333333331</v>
      </c>
      <c r="V5" s="87">
        <v>1</v>
      </c>
      <c r="AA5" s="85" t="s">
        <v>24</v>
      </c>
      <c r="AB5" s="87">
        <f t="shared" ref="AB5:AB7" si="4">IFERROR(VLOOKUP(AA5,$X$4:$Z$7,2,0),"")</f>
        <v>0.9550561797752809</v>
      </c>
      <c r="AC5" s="87">
        <v>1</v>
      </c>
      <c r="AD5" s="87">
        <f t="shared" ref="AD5:AD7" si="5">IFERROR(VLOOKUP(AA5,$X$4:$Z$7,3,0),"")</f>
        <v>0.8666666666666667</v>
      </c>
      <c r="AE5" s="88">
        <v>1</v>
      </c>
      <c r="AJ5" s="85" t="s">
        <v>24</v>
      </c>
      <c r="AK5" s="87">
        <f t="shared" ref="AK5:AK7" si="6">IFERROR(VLOOKUP(AJ5,$AG$4:$AI$7,2,0),"")</f>
        <v>0.9550561797752809</v>
      </c>
      <c r="AL5" s="87">
        <f t="shared" ref="AL5:AL7" si="7">IFERROR(VLOOKUP(AJ5,$AG$4:$AI$7,3,0),"")</f>
        <v>0.8666666666666667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0.33333333333333331</v>
      </c>
      <c r="BA5" s="100">
        <f>IF(AZ5="","",AZ5)</f>
        <v>0.33333333333333331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0.9550561797752809</v>
      </c>
      <c r="AW7" s="100">
        <f>IF(AV7="","",AV7)</f>
        <v>0.9550561797752809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4.49438202247191E-2</v>
      </c>
      <c r="AW8" s="94"/>
      <c r="AX8" s="94"/>
      <c r="AY8" s="105" t="s">
        <v>1896</v>
      </c>
      <c r="AZ8" s="99">
        <f>IFERROR(MAX(100%,AZ3)-AZ3,"")</f>
        <v>0.66666666666666674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8C9E62-395C-407E-89C6-5853F204FB4B}">
  <ds:schemaRefs>
    <ds:schemaRef ds:uri="http://www.w3.org/XML/1998/namespace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D127339-7C48-4E97-9998-0010740808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AB3FB62-DEB7-40EA-8F1B-D48863044F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2021-01-15T17:41:49Z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