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490" windowHeight="7155" tabRatio="916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11" i="29" l="1"/>
  <c r="D597" i="44" l="1"/>
  <c r="D596" i="44"/>
  <c r="D600" i="44"/>
  <c r="D599" i="44"/>
  <c r="B595" i="44"/>
  <c r="B555" i="44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D705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D385" i="48"/>
  <c r="D386" i="48" s="1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629" i="48" l="1"/>
  <c r="D630" i="48" s="1"/>
  <c r="D596" i="48"/>
  <c r="D578" i="48"/>
  <c r="D579" i="48" s="1"/>
  <c r="D616" i="48"/>
  <c r="D617" i="48" s="1"/>
  <c r="D199" i="48"/>
  <c r="D200" i="48" s="1"/>
  <c r="D261" i="48"/>
  <c r="D262" i="48" s="1"/>
  <c r="D223" i="48"/>
  <c r="D224" i="48" s="1"/>
  <c r="D339" i="48"/>
  <c r="D340" i="48" s="1"/>
  <c r="D710" i="48"/>
  <c r="B710" i="48" s="1"/>
  <c r="D711" i="48" s="1"/>
  <c r="D689" i="48"/>
  <c r="B689" i="48" s="1"/>
  <c r="D690" i="48" s="1"/>
  <c r="D691" i="48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420" i="48"/>
  <c r="C124" i="44"/>
  <c r="C96" i="44"/>
  <c r="D244" i="48" l="1"/>
  <c r="D245" i="48" s="1"/>
  <c r="B56" i="29" s="1"/>
  <c r="B102" i="29"/>
  <c r="D712" i="48"/>
  <c r="D714" i="48"/>
  <c r="D715" i="48" s="1"/>
  <c r="D599" i="48"/>
  <c r="D600" i="48" s="1"/>
  <c r="B91" i="29" s="1"/>
  <c r="D597" i="48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C37" i="45"/>
  <c r="D42" i="45" s="1"/>
  <c r="D43" i="45" s="1"/>
  <c r="C26" i="45"/>
  <c r="D33" i="45" s="1"/>
  <c r="D34" i="45" s="1"/>
  <c r="D22" i="45"/>
  <c r="D23" i="45" s="1"/>
  <c r="A7" i="45"/>
  <c r="D361" i="44"/>
  <c r="B361" i="44" s="1"/>
  <c r="D43" i="44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D386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58" i="45" l="1"/>
  <c r="D59" i="45" s="1"/>
  <c r="D165" i="47"/>
  <c r="D166" i="47" s="1"/>
  <c r="D134" i="45"/>
  <c r="D135" i="45" s="1"/>
  <c r="D79" i="45"/>
  <c r="D80" i="45" s="1"/>
  <c r="D578" i="44"/>
  <c r="D579" i="44" s="1"/>
  <c r="D100" i="45"/>
  <c r="D101" i="45" s="1"/>
  <c r="D58" i="47"/>
  <c r="D59" i="47" s="1"/>
  <c r="D134" i="47"/>
  <c r="D135" i="47" s="1"/>
  <c r="D118" i="47"/>
  <c r="D119" i="47" s="1"/>
  <c r="B43" i="44"/>
  <c r="D44" i="44" s="1"/>
  <c r="D181" i="44"/>
  <c r="B181" i="44" s="1"/>
  <c r="D182" i="44" s="1"/>
  <c r="B12" i="48"/>
  <c r="B31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B36" i="29" s="1"/>
  <c r="D211" i="47"/>
  <c r="D657" i="44"/>
  <c r="B657" i="44" s="1"/>
  <c r="D658" i="44" s="1"/>
  <c r="D659" i="44" s="1"/>
  <c r="D240" i="44"/>
  <c r="B240" i="44" s="1"/>
  <c r="D241" i="44" s="1"/>
  <c r="D242" i="44" s="1"/>
  <c r="D295" i="44"/>
  <c r="B295" i="44" s="1"/>
  <c r="D296" i="44" s="1"/>
  <c r="D297" i="44" s="1"/>
  <c r="D419" i="44"/>
  <c r="B419" i="44" s="1"/>
  <c r="D420" i="44" s="1"/>
  <c r="D466" i="44"/>
  <c r="B466" i="44" s="1"/>
  <c r="D467" i="44" s="1"/>
  <c r="D468" i="44" s="1"/>
  <c r="D595" i="44"/>
  <c r="D689" i="44"/>
  <c r="B689" i="44" s="1"/>
  <c r="D690" i="44" s="1"/>
  <c r="D710" i="44"/>
  <c r="B710" i="44" s="1"/>
  <c r="D711" i="44" s="1"/>
  <c r="D555" i="44"/>
  <c r="D556" i="44" s="1"/>
  <c r="D557" i="44" s="1"/>
  <c r="D515" i="44"/>
  <c r="B515" i="44" s="1"/>
  <c r="D516" i="44" s="1"/>
  <c r="D362" i="44"/>
  <c r="D363" i="44" s="1"/>
  <c r="D127" i="44"/>
  <c r="B127" i="44" s="1"/>
  <c r="D128" i="44" s="1"/>
  <c r="B80" i="29" l="1"/>
  <c r="D517" i="44"/>
  <c r="B45" i="29"/>
  <c r="D129" i="44"/>
  <c r="D423" i="44"/>
  <c r="D421" i="44"/>
  <c r="D714" i="44"/>
  <c r="D715" i="44" s="1"/>
  <c r="B106" i="29" s="1"/>
  <c r="D712" i="44"/>
  <c r="D691" i="44"/>
  <c r="B101" i="29" s="1"/>
  <c r="D183" i="44"/>
  <c r="B50" i="29" s="1"/>
  <c r="D47" i="44"/>
  <c r="D48" i="44" s="1"/>
  <c r="B40" i="29" s="1"/>
  <c r="D45" i="44"/>
  <c r="D214" i="47"/>
  <c r="D215" i="47" s="1"/>
  <c r="D717" i="44"/>
  <c r="B35" i="29" s="1"/>
  <c r="D214" i="45"/>
  <c r="D215" i="45" s="1"/>
  <c r="D244" i="44"/>
  <c r="D661" i="44"/>
  <c r="D299" i="44"/>
  <c r="D559" i="44"/>
  <c r="D470" i="44"/>
  <c r="D365" i="44"/>
  <c r="B11" i="47" l="1"/>
  <c r="B112" i="29"/>
  <c r="B25" i="29"/>
  <c r="B65" i="29"/>
  <c r="D366" i="44"/>
  <c r="D424" i="44"/>
  <c r="B70" i="29" s="1"/>
  <c r="D662" i="44"/>
  <c r="B95" i="29" s="1"/>
  <c r="D471" i="44"/>
  <c r="B75" i="29" s="1"/>
  <c r="D245" i="44"/>
  <c r="B55" i="29" s="1"/>
  <c r="D300" i="44"/>
  <c r="B60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<sst xmlns="http://schemas.openxmlformats.org/spreadsheetml/2006/main" count="2498" uniqueCount="573">
  <si>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</si>
  <si>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</si>
  <si>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</si>
  <si>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</si>
  <si>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</si>
  <si>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</si>
  <si>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</si>
  <si>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</si>
  <si>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</si>
  <si>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</si>
  <si>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</si>
  <si>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</si>
  <si>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</si>
  <si>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</si>
  <si>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</si>
  <si>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</si>
  <si>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</si>
  <si>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</si>
  <si>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</si>
  <si>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</si>
  <si>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</si>
  <si>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</si>
  <si>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</si>
  <si>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</si>
  <si>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</si>
  <si>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</si>
  <si>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</si>
  <si>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</si>
  <si>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</si>
  <si>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</si>
  <si>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</si>
  <si>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</si>
  <si>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</si>
  <si>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</si>
  <si>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</si>
  <si>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</si>
  <si>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</si>
  <si>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</si>
  <si>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</si>
  <si>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</si>
  <si>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</si>
  <si>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</si>
  <si>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</si>
  <si>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</si>
  <si>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</si>
  <si>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</si>
  <si>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</si>
  <si>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</si>
  <si>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</si>
  <si>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</si>
  <si>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</si>
  <si>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</si>
  <si>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</si>
  <si>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</si>
  <si>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</si>
  <si>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</si>
  <si>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</si>
  <si>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</si>
  <si>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</si>
  <si>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</si>
  <si>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</si>
  <si>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</si>
  <si>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</si>
  <si>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</si>
  <si>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</si>
  <si>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</si>
  <si>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</si>
  <si>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</si>
  <si>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</si>
  <si>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</si>
  <si>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</si>
  <si>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</si>
  <si>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</si>
  <si>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</si>
  <si>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</si>
  <si>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</si>
  <si>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</si>
  <si>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</si>
  <si>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</si>
  <si>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</si>
  <si>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</si>
  <si>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</si>
  <si>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</si>
  <si>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</si>
  <si>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</si>
  <si>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</si>
  <si>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</si>
  <si>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</si>
  <si>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</si>
  <si>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</si>
  <si>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</si>
  <si>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</si>
  <si>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</si>
  <si>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</si>
  <si>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</si>
  <si>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</si>
  <si>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</si>
  <si>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</si>
  <si>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</si>
  <si>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</si>
  <si>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</si>
  <si>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</si>
  <si>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</si>
  <si>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</si>
  <si>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</si>
  <si>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</si>
  <si>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</si>
  <si>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</si>
  <si>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</si>
  <si>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</si>
  <si>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</si>
  <si>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</si>
  <si>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</si>
  <si>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</si>
  <si>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</si>
  <si>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</si>
  <si>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</si>
  <si>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</si>
  <si>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</si>
  <si>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</si>
  <si>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</si>
  <si>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</si>
  <si>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</si>
  <si>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</si>
  <si>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</si>
  <si>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</si>
  <si>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</si>
  <si>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</si>
  <si>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</si>
  <si>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</si>
  <si>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</si>
  <si>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</si>
  <si>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</si>
  <si>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</si>
  <si>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</si>
  <si>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</si>
  <si>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</si>
  <si>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</si>
  <si>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</si>
  <si>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</si>
  <si>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</si>
  <si>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</si>
  <si>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</si>
  <si>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</si>
  <si>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</si>
  <si>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</si>
  <si>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</si>
  <si>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</si>
  <si>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</si>
  <si>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</si>
  <si>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</si>
  <si>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</si>
  <si>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</si>
  <si>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</si>
  <si>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</si>
  <si>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</si>
  <si>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</si>
  <si>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</si>
  <si>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</si>
  <si>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</si>
  <si>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</si>
  <si>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</si>
  <si>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</si>
  <si>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</si>
  <si>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</si>
  <si>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</si>
  <si>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</si>
  <si>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</si>
  <si>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</si>
  <si>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</si>
  <si>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</si>
  <si>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</si>
  <si>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</si>
  <si>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</si>
  <si>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</si>
  <si>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</si>
  <si>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</si>
  <si>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</si>
  <si>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</si>
  <si>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</si>
  <si>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</si>
  <si>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</si>
  <si>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</si>
  <si>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</si>
  <si>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</si>
  <si>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</si>
  <si>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</si>
  <si>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</si>
  <si>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</si>
  <si>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</si>
  <si>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</si>
  <si>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</si>
  <si>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</si>
  <si>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</si>
  <si>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</si>
  <si>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</si>
  <si>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</si>
  <si>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</si>
  <si>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</si>
  <si>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</si>
  <si>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</si>
  <si>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</si>
  <si>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</si>
  <si>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</si>
  <si>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</si>
  <si>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</si>
  <si>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</si>
  <si>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</si>
  <si>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</si>
  <si>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</si>
  <si>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</si>
  <si>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</si>
  <si>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</si>
  <si>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</si>
  <si>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</si>
  <si>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</si>
  <si>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</si>
  <si>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</si>
  <si>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</si>
  <si>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</si>
  <si>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</si>
  <si>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</si>
  <si>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</si>
  <si>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</si>
  <si>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</si>
  <si>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</si>
  <si>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</si>
  <si>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</si>
  <si>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</si>
  <si>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</si>
  <si>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</si>
  <si>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</si>
  <si>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</si>
  <si>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</si>
  <si>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</si>
  <si>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</si>
  <si>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</si>
  <si>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</si>
  <si>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</si>
  <si>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</si>
  <si>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</si>
  <si>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</si>
  <si>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</si>
  <si>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</si>
  <si>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</si>
  <si>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</si>
  <si>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</si>
  <si>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</si>
  <si>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</si>
  <si>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</si>
  <si>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</si>
  <si>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</si>
  <si>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</si>
  <si>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</si>
  <si>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</si>
  <si>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</si>
  <si>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</si>
  <si>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</si>
  <si>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</si>
  <si>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</si>
  <si>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</si>
  <si>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</si>
  <si>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</si>
  <si>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</si>
  <si>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</si>
  <si>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</si>
  <si>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</si>
  <si>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</si>
  <si>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</si>
  <si>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</si>
  <si>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</si>
  <si>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</si>
  <si>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</si>
  <si>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</si>
  <si>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</si>
  <si>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</si>
  <si>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</si>
  <si>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</si>
  <si>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</si>
  <si>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</si>
  <si>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</si>
  <si>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</si>
  <si>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</si>
  <si>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</si>
  <si>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</si>
  <si>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</si>
  <si>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</si>
  <si>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</si>
  <si>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</si>
  <si>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</si>
  <si>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</si>
  <si>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</si>
  <si>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</si>
  <si>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</si>
  <si>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</si>
  <si>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</si>
  <si>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</si>
  <si>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</si>
  <si>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</si>
  <si>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</si>
  <si>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</si>
  <si>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</si>
  <si>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</si>
  <si>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</si>
  <si>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</si>
  <si>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</si>
  <si>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</si>
  <si>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</si>
  <si>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</si>
  <si>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</si>
  <si>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</si>
  <si>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</si>
  <si>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</si>
  <si>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</si>
  <si>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</si>
  <si>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</si>
  <si>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</si>
  <si>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</si>
  <si>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</si>
  <si>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</si>
  <si>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</si>
  <si>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</si>
  <si>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</si>
  <si>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</si>
  <si>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</si>
  <si>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</si>
  <si>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</si>
  <si>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</si>
  <si>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</si>
  <si>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</si>
  <si>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</si>
  <si>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</si>
  <si>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</si>
  <si>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</si>
  <si>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</si>
  <si>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</si>
  <si>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</si>
  <si>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</si>
  <si>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</si>
  <si>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</si>
  <si>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</si>
  <si>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</si>
  <si>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</si>
  <si>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</si>
  <si>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</si>
  <si>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</si>
  <si>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</si>
  <si>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</si>
  <si>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</si>
  <si>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</si>
  <si>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</si>
  <si>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</si>
  <si>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</si>
  <si>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</si>
  <si>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</si>
  <si>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</si>
  <si>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</si>
  <si>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</si>
  <si>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</si>
  <si>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</si>
  <si>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</si>
  <si>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</si>
  <si>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</si>
  <si>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</si>
  <si>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</si>
  <si>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</si>
  <si>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</si>
  <si>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</si>
  <si>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</si>
  <si>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</si>
  <si>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</si>
  <si>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</si>
  <si>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</si>
  <si>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</si>
  <si>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</si>
  <si>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</si>
  <si>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</si>
  <si>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</si>
  <si>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</si>
  <si>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</si>
  <si>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</si>
  <si>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</si>
  <si>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</si>
  <si>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</si>
  <si>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</si>
  <si>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</si>
  <si>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</si>
  <si>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</si>
  <si>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</si>
  <si>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</si>
  <si>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</si>
  <si>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</si>
  <si>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</si>
  <si>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</si>
  <si>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</si>
  <si>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</si>
  <si>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</si>
  <si>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</si>
  <si>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</si>
  <si>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</si>
  <si>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</si>
  <si>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</si>
  <si>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</si>
  <si>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</si>
  <si>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</si>
  <si>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</si>
  <si>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</si>
  <si>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</si>
  <si>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</si>
  <si>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</si>
  <si>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</si>
  <si>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</si>
  <si>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</si>
  <si>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</si>
  <si>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</si>
  <si>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</si>
  <si>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</si>
  <si>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</si>
  <si>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</si>
  <si>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</si>
  <si>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</si>
  <si>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</si>
  <si>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</si>
  <si>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</si>
  <si>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</si>
  <si>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</si>
  <si>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</si>
  <si>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</si>
  <si>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</si>
  <si>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</si>
  <si>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</si>
  <si>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</si>
  <si>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</si>
  <si>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</si>
  <si>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</si>
  <si>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</si>
  <si>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</si>
  <si>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</si>
  <si>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</si>
  <si>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</si>
  <si>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</si>
  <si>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</si>
  <si>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</si>
  <si>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</si>
  <si>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</si>
  <si>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</si>
  <si>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</si>
  <si>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</si>
  <si>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</si>
  <si>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</si>
  <si>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</si>
  <si>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</si>
  <si>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</si>
  <si>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</si>
  <si>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</si>
  <si>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</si>
  <si>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</si>
  <si>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</si>
  <si>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</si>
  <si>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</si>
  <si>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</si>
  <si>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</si>
  <si>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</si>
  <si>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</si>
  <si>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</si>
  <si>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</si>
  <si>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Mr Yassine ELLOUMI</t>
  </si>
  <si>
    <t>Dir Magasin</t>
  </si>
  <si>
    <t>Teniour</t>
  </si>
  <si>
    <t xml:space="preserve">Absence des preuves de contrôle
 à la réception de plusieurs produits frais
 (yaourt-fromage) </t>
  </si>
  <si>
    <t xml:space="preserve">Absence de lave main et les approisionnements
nécessaires dans le labo </t>
  </si>
  <si>
    <t xml:space="preserve">Le référentiel stipule 
l'enregistrement des paramétres de contrôle à la réception de tout les  produits frais </t>
  </si>
  <si>
    <t xml:space="preserve">Renforcer le contrôle des dates des 
produits </t>
  </si>
  <si>
    <t>Lave main non approvisionné en papier essui tout</t>
  </si>
  <si>
    <t xml:space="preserve">Absence d'identification des dates d'entame pour  les portions de jambon et de tomates </t>
  </si>
  <si>
    <t>Renforcer le contrôle des dates de 
retrait des produits entamés</t>
  </si>
  <si>
    <t xml:space="preserve">L'enregistrement correcte des cadenciers permet un suivi rigoureux de la traçabilté des produits </t>
  </si>
  <si>
    <t>Renforcer le contrôle des dates de retrait    des 
produits exposés</t>
  </si>
  <si>
    <t xml:space="preserve">Approvisonnement avec
 du papier compatible avec les distribiteurs papier </t>
  </si>
  <si>
    <t xml:space="preserve">Renforcer le tri </t>
  </si>
  <si>
    <t>Absence des pelles pour quelques articles exposés</t>
  </si>
  <si>
    <t xml:space="preserve">Fournir une pelle par 
produit </t>
  </si>
  <si>
    <t>Eliminer des boites de conserves cabossées</t>
  </si>
  <si>
    <t xml:space="preserve">Renforcer le nettoyage </t>
  </si>
  <si>
    <t>Manque de propreté dans quelques endroits 
du linéaire.</t>
  </si>
  <si>
    <t>réparation de l'élément</t>
  </si>
  <si>
    <t xml:space="preserve">La prise en compte 
de cette armoire dans le suivi journalier des températures </t>
  </si>
  <si>
    <t>Renforcer le contrôle 
des dates de retrait</t>
  </si>
  <si>
    <t>Renforcer le nettoyage</t>
  </si>
  <si>
    <t>Absence de protection du quai</t>
  </si>
  <si>
    <t>Un élément froid affiche une température de 12,2°c le jour de l'audit</t>
  </si>
  <si>
    <t>Eclairage non fonctionnel au niveau de la chambre</t>
  </si>
  <si>
    <t>Des tubes néons au niveau du rayon traiteur sans protection</t>
  </si>
  <si>
    <t>Absence de distribiteur de papier</t>
  </si>
  <si>
    <t>Absence de distribiteur du savon 
et distribieur papier</t>
  </si>
  <si>
    <t xml:space="preserve">Local Non conforme au  référentiel  </t>
  </si>
  <si>
    <t>Des plans d'action non réalisés</t>
  </si>
  <si>
    <t>Présence de givre dans la chambre négative</t>
  </si>
  <si>
    <t>Protection du quai</t>
  </si>
  <si>
    <t>Réparer le sol</t>
  </si>
  <si>
    <t>Traiter la rouille au niveau
 de la chambre</t>
  </si>
  <si>
    <t xml:space="preserve">Réparer l'élairage défaillant </t>
  </si>
  <si>
    <t>Réparer la chambre</t>
  </si>
  <si>
    <t xml:space="preserve">Protéger les tubes </t>
  </si>
  <si>
    <t>Réparer les meubles</t>
  </si>
  <si>
    <t>Nettoyer les grilles</t>
  </si>
  <si>
    <t>Mise en place du dispositif 
lave main</t>
  </si>
  <si>
    <t>Installer le distribiteur</t>
  </si>
  <si>
    <t>Installer le distribiteur papier 
dans les vestiaires</t>
  </si>
  <si>
    <t>Aménager un local poubelle comme stipule le référentiel</t>
  </si>
  <si>
    <t>Réaliser les plans d'action 
recommandés</t>
  </si>
  <si>
    <t>Présence des goutelettes d'eau a l'intérieur des sachets de fromage rapé land'or</t>
  </si>
  <si>
    <t xml:space="preserve">Controler la conformité de 
la chaine de froid des produits
</t>
  </si>
  <si>
    <t>Des portions de gruyére cœur de meule sans étiquette  indiquant la date d'entame et enregistrement du numéro de lot</t>
  </si>
  <si>
    <t>Présence de givres dans des sachets et barquettes de fruits de mer surgelés</t>
  </si>
  <si>
    <t>Réparation de l'élément</t>
  </si>
  <si>
    <t>Les grilles de la hotte non propre</t>
  </si>
  <si>
    <t>Absence de dispositif de lave main au niveau du labo traiteur</t>
  </si>
  <si>
    <t>La température à cœur du boudin du salami Mazraa est  8,3°c</t>
  </si>
  <si>
    <t xml:space="preserve">Controler la perfermamnce froid
de l'élément du stockage </t>
  </si>
  <si>
    <t xml:space="preserve">Absence d'enregistrement des températures de l'élément froid de l'exposition du pet food
Absence d'enregistrement des relevés mensuelles des températures pour le mois du mai   </t>
  </si>
  <si>
    <t>Prévoir le nécessaire pour le lavage des mains en attendant l'installation d'un lave-mauns</t>
  </si>
  <si>
    <t>Tout le personnel de PFT est sollicité si nécessaire de travailler pour les préparations de terminaux de cuisson</t>
  </si>
  <si>
    <t>Eviter la contamination croisée par le respect de l'ordre d'affectation</t>
  </si>
  <si>
    <t>Changement de la date d'entame du produit semi fini (thon) qui a atteint sa date de retrait le jour de l'audit</t>
  </si>
  <si>
    <t>Etiqueter les dates d'entame 
pour les produits semi finis</t>
  </si>
  <si>
    <t>Une non corespondance entre les cadenciers et le Hit parade des ventes du 27/06/2019 pour les articles suivants:
Sandwich jambon: vendus 3, fabriqué 5.
Pâté au thon: vendus 8,fabriqués 18.</t>
  </si>
  <si>
    <t>Absence de lave-mains dans le traiteur et le terminal de cuisson</t>
  </si>
  <si>
    <t>Intallation nécessaire</t>
  </si>
  <si>
    <t>Réparation</t>
  </si>
  <si>
    <t xml:space="preserve">Présence de 26 portions de chamia avec une date de retrait expirée le jour de l'audit </t>
  </si>
  <si>
    <t>Manque de fraicheur pour les pêhes,les kiwis et les prunes exposés</t>
  </si>
  <si>
    <t>Mauvaise fraicheur des concombres et des bettraves exposés dans le rayon</t>
  </si>
  <si>
    <t>Présence de poussières sur les paquets des pâtes fusilli Barilla</t>
  </si>
  <si>
    <t>*Des boites de conserves exposées cabossés.
* L'adresse de l'importateur  du paquet ristretto de capsules de café a était masquée.</t>
  </si>
  <si>
    <t xml:space="preserve">Le jour de l'audit ,présence de deux packs de danette chocolat avec des dates limites de retraits exiprées (12/07/2019)  </t>
  </si>
  <si>
    <t>Pédale abîmée dans le traiteur et dans la salle de pause</t>
  </si>
  <si>
    <t xml:space="preserve">Le sol était abîmé </t>
  </si>
  <si>
    <t>Le sol était rugueux et abîmé</t>
  </si>
  <si>
    <t>Présence de rouille au niveau du plafond et au niveau tube néon</t>
  </si>
  <si>
    <t>Le sol était éberché</t>
  </si>
  <si>
    <t>Une étanchéité des meubles d'exposition non conforme</t>
  </si>
  <si>
    <t>Dr Hatem KARAA</t>
  </si>
  <si>
    <t>Directeur magasin et chefs de rayons</t>
  </si>
  <si>
    <t>les actions engagées lors de poids non conformes ne sont ni identifiées ni engagées</t>
  </si>
  <si>
    <t>Une personne entre les rayons FLEG traiteur et terminal de cuisson</t>
  </si>
  <si>
    <t>protocole non respecté: le jour de l'audit l'horaire enregistré (08h00-08h10) ne correspond pas à la réalité (rayon audité vers 10 heures et l'œuf est encore dans la solution désinfectante).
Usage d'un seau de 05 litres alors que sur la fiche 20 l sont notés.</t>
  </si>
  <si>
    <t xml:space="preserve">les actions engagées lors de poids non conformes ne sont ni identifiées ni engagées
</t>
  </si>
  <si>
    <t>un seau de nappage entamé non identifié par la date de sa première utilisation</t>
  </si>
  <si>
    <t>Dépoussièrer les linéaires</t>
  </si>
  <si>
    <t xml:space="preserve">les croissants, en vrac, non vendus la veille, seront emballés et vendus le lendemain avec une nouvelle date de production et une DLC de 03 jours </t>
  </si>
  <si>
    <t>Produit entamé non identifié ni protégé en chambre froide négative</t>
  </si>
  <si>
    <t>Pas de traçabilité des mini sandwichs du 07/10/2019</t>
  </si>
  <si>
    <t>traçabilité érronée des lots de viennoiserie 02092019 et 03092019:
Quntité mise en décogélation: 32 pièces
quantité vendue 25 pièces 
quantité encore en vente 11 pièces</t>
  </si>
  <si>
    <t>Renforcer les opérations de nettoyage en dessous de ta table au rayon</t>
  </si>
  <si>
    <t>un carton de bananes entreposé à même le sol au rayon et au linéaire traiteur</t>
  </si>
  <si>
    <t>des portions de potiron portaient des étiquettes " épinard"</t>
  </si>
  <si>
    <t>Dépoussièrer le linéaire</t>
  </si>
  <si>
    <t>Renforcer les actions de dépoussièrage des linéaires</t>
  </si>
  <si>
    <t>Dépassement de la DLUO de 03 paquets de pates Barilla fusilli (DLUO: 17/09/2019)</t>
  </si>
  <si>
    <t>Pas d'auto contrôle de nettoyage</t>
  </si>
  <si>
    <t>Produits endommagés avec les produits conformes</t>
  </si>
  <si>
    <t>Renforcer les opérations des linéaires</t>
  </si>
  <si>
    <t>Non respect des dates limites de retrait (02 pôts de cremy Délice: DLC 10/10/19)</t>
  </si>
  <si>
    <t xml:space="preserve">Présence de givre dans les sachets et les barquettes de fruits de mer surgelés </t>
  </si>
  <si>
    <t>Auto contrôle de nettoyage arrêté au 06 octobre 2019</t>
  </si>
  <si>
    <t>Renforcer les opérations de nettoyage du siphon au laboratoire</t>
  </si>
  <si>
    <t xml:space="preserve">Renforcer nettoyage de la palette en chambre froide </t>
  </si>
  <si>
    <t xml:space="preserve">Renforcer nettoyage palette en chambre froide </t>
  </si>
  <si>
    <t>Boites de DCT cabossés en chambre froide
Présence de 02 packs de DCT placés à même le sol au rayon (voir photo)</t>
  </si>
  <si>
    <t>Pas de pâtisseries mises en vente</t>
  </si>
  <si>
    <t>Four en panne</t>
  </si>
  <si>
    <t>Installer un séche mains dans les vestiaires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</si>
</sst>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9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sz val="11"/>
      <color rgb="FF000000"/>
      <name val="Calibri Light"/>
      <family val="2"/>
    </font>
    <font>
      <sz val="11"/>
      <color rgb="FF000000"/>
      <name val="Comic Sans MS"/>
      <family val="4"/>
    </font>
    <font>
      <sz val="11"/>
      <color rgb="FF00000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98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7" fillId="0" borderId="1" xfId="0" applyFont="1" applyBorder="1" applyAlignment="1" applyProtection="1">
      <alignment horizontal="left" vertical="center" wrapText="1"/>
      <protection locked="0"/>
    </xf>
    <xf numFmtId="165" fontId="37" fillId="0" borderId="1" xfId="0" applyNumberFormat="1" applyFont="1" applyBorder="1" applyAlignment="1" applyProtection="1">
      <alignment horizontal="left" vertical="center" wrapText="1"/>
      <protection locked="0"/>
    </xf>
    <xf numFmtId="166" fontId="37" fillId="0" borderId="1" xfId="0" applyNumberFormat="1" applyFont="1" applyBorder="1" applyAlignment="1" applyProtection="1">
      <alignment horizontal="left" vertical="center" wrapText="1"/>
      <protection locked="0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  <xf numFmtId="0" fontId="46" fillId="0" borderId="1" xfId="0" applyFont="1" applyBorder="1" applyAlignment="1" applyProtection="1">
      <alignment wrapText="1"/>
      <protection locked="0"/>
    </xf>
    <xf numFmtId="0" fontId="47" fillId="0" borderId="4" xfId="0" applyFont="1" applyBorder="1" applyProtection="1">
      <protection locked="0"/>
    </xf>
    <xf numFmtId="0" fontId="47" fillId="0" borderId="4" xfId="0" applyFont="1" applyBorder="1" applyAlignment="1" applyProtection="1">
      <alignment wrapText="1"/>
      <protection locked="0"/>
    </xf>
    <xf numFmtId="0" fontId="47" fillId="0" borderId="7" xfId="0" applyFont="1" applyBorder="1" applyAlignment="1" applyProtection="1">
      <alignment wrapText="1"/>
      <protection locked="0"/>
    </xf>
    <xf numFmtId="0" fontId="47" fillId="0" borderId="12" xfId="0" applyFont="1" applyBorder="1" applyProtection="1">
      <protection locked="0"/>
    </xf>
    <xf numFmtId="0" fontId="34" fillId="0" borderId="7" xfId="0" applyFont="1" applyBorder="1" applyAlignment="1" applyProtection="1">
      <alignment horizontal="left" wrapText="1"/>
      <protection locked="0"/>
    </xf>
    <xf numFmtId="0" fontId="47" fillId="0" borderId="0" xfId="0" applyFont="1" applyProtection="1">
      <protection locked="0"/>
    </xf>
    <xf numFmtId="0" fontId="47" fillId="0" borderId="7" xfId="0" applyFont="1" applyBorder="1" applyProtection="1">
      <protection locked="0"/>
    </xf>
    <xf numFmtId="0" fontId="47" fillId="0" borderId="1" xfId="0" applyFont="1" applyBorder="1" applyAlignment="1" applyProtection="1">
      <alignment wrapText="1"/>
      <protection locked="0"/>
    </xf>
    <xf numFmtId="0" fontId="47" fillId="0" borderId="12" xfId="0" applyFont="1" applyBorder="1" applyAlignment="1" applyProtection="1">
      <alignment wrapText="1"/>
      <protection locked="0"/>
    </xf>
    <xf numFmtId="0" fontId="48" fillId="0" borderId="12" xfId="0" applyFont="1" applyBorder="1" applyAlignment="1" applyProtection="1">
      <alignment wrapText="1"/>
      <protection locked="0"/>
    </xf>
    <xf numFmtId="0" fontId="47" fillId="0" borderId="1" xfId="0" applyFont="1" applyBorder="1" applyProtection="1"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0.61111111111111116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0168960"/>
        <c:axId val="220170496"/>
      </c:barChart>
      <c:catAx>
        <c:axId val="220168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0170496"/>
        <c:crosses val="autoZero"/>
        <c:auto val="1"/>
        <c:lblAlgn val="ctr"/>
        <c:lblOffset val="100"/>
        <c:noMultiLvlLbl val="0"/>
      </c:catAx>
      <c:valAx>
        <c:axId val="220170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0168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0.97916666666666663</c:v>
                </c:pt>
                <c:pt idx="1">
                  <c:v>0.91304347826086951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1025024"/>
        <c:axId val="221026560"/>
      </c:barChart>
      <c:catAx>
        <c:axId val="221025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1026560"/>
        <c:crosses val="autoZero"/>
        <c:auto val="1"/>
        <c:lblAlgn val="ctr"/>
        <c:lblOffset val="100"/>
        <c:noMultiLvlLbl val="0"/>
      </c:catAx>
      <c:valAx>
        <c:axId val="221026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1025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0.95238095238095233</c:v>
                </c:pt>
                <c:pt idx="1">
                  <c:v>0.25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1053312"/>
        <c:axId val="221054848"/>
      </c:barChart>
      <c:catAx>
        <c:axId val="221053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1054848"/>
        <c:crosses val="autoZero"/>
        <c:auto val="1"/>
        <c:lblAlgn val="ctr"/>
        <c:lblOffset val="100"/>
        <c:noMultiLvlLbl val="0"/>
      </c:catAx>
      <c:valAx>
        <c:axId val="221054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1053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0.80263157894736847</c:v>
                </c:pt>
                <c:pt idx="1">
                  <c:v>0.89189189189189189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1114368"/>
        <c:axId val="221115904"/>
      </c:barChart>
      <c:catAx>
        <c:axId val="22111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1115904"/>
        <c:crosses val="autoZero"/>
        <c:auto val="1"/>
        <c:lblAlgn val="ctr"/>
        <c:lblOffset val="100"/>
        <c:noMultiLvlLbl val="0"/>
      </c:catAx>
      <c:valAx>
        <c:axId val="221115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1114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0.96666666666666667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1134208"/>
        <c:axId val="221136000"/>
      </c:barChart>
      <c:catAx>
        <c:axId val="221134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1136000"/>
        <c:crosses val="autoZero"/>
        <c:auto val="1"/>
        <c:lblAlgn val="ctr"/>
        <c:lblOffset val="100"/>
        <c:noMultiLvlLbl val="0"/>
      </c:catAx>
      <c:valAx>
        <c:axId val="221136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1134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1252608"/>
        <c:axId val="221258496"/>
      </c:barChart>
      <c:catAx>
        <c:axId val="22125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1258496"/>
        <c:crosses val="autoZero"/>
        <c:auto val="1"/>
        <c:lblAlgn val="ctr"/>
        <c:lblOffset val="100"/>
        <c:noMultiLvlLbl val="0"/>
      </c:catAx>
      <c:valAx>
        <c:axId val="221258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125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0.69680851063829785</c:v>
                </c:pt>
                <c:pt idx="1">
                  <c:v>0.66304347826086951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1297280"/>
        <c:axId val="221303168"/>
      </c:barChart>
      <c:catAx>
        <c:axId val="22129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1303168"/>
        <c:crosses val="autoZero"/>
        <c:auto val="1"/>
        <c:lblAlgn val="ctr"/>
        <c:lblOffset val="100"/>
        <c:noMultiLvlLbl val="0"/>
      </c:catAx>
      <c:valAx>
        <c:axId val="221303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1297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0.79622641509433967</c:v>
                </c:pt>
                <c:pt idx="1">
                  <c:v>0.77137546468401486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1333760"/>
        <c:axId val="221343744"/>
      </c:barChart>
      <c:catAx>
        <c:axId val="221333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1343744"/>
        <c:crosses val="autoZero"/>
        <c:auto val="1"/>
        <c:lblAlgn val="ctr"/>
        <c:lblOffset val="100"/>
        <c:noMultiLvlLbl val="0"/>
      </c:catAx>
      <c:valAx>
        <c:axId val="221343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1333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0.7465174628663187</c:v>
                </c:pt>
                <c:pt idx="1">
                  <c:v>0.71720947147244218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21382528"/>
        <c:axId val="221384064"/>
        <c:extLst xmlns:c16r2="http://schemas.microsoft.com/office/drawing/2015/06/chart"/>
      </c:barChart>
      <c:catAx>
        <c:axId val="2213825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1384064"/>
        <c:crosses val="autoZero"/>
        <c:auto val="1"/>
        <c:lblAlgn val="ctr"/>
        <c:lblOffset val="100"/>
        <c:noMultiLvlLbl val="0"/>
      </c:catAx>
      <c:valAx>
        <c:axId val="22138406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1382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0.64583333333333326</c:v>
                </c:pt>
                <c:pt idx="1">
                  <c:v>0.26041666666666669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21440256"/>
        <c:axId val="221511680"/>
        <c:extLst xmlns:c16r2="http://schemas.microsoft.com/office/drawing/2015/06/chart"/>
      </c:barChart>
      <c:catAx>
        <c:axId val="221440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1511680"/>
        <c:crosses val="autoZero"/>
        <c:auto val="1"/>
        <c:lblAlgn val="ctr"/>
        <c:lblOffset val="100"/>
        <c:noMultiLvlLbl val="0"/>
      </c:catAx>
      <c:valAx>
        <c:axId val="221511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1440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0545408"/>
        <c:axId val="220546944"/>
      </c:barChart>
      <c:catAx>
        <c:axId val="22054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0546944"/>
        <c:crosses val="autoZero"/>
        <c:auto val="1"/>
        <c:lblAlgn val="ctr"/>
        <c:lblOffset val="100"/>
        <c:noMultiLvlLbl val="0"/>
      </c:catAx>
      <c:valAx>
        <c:axId val="220546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0545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0.95454545454545459</c:v>
                </c:pt>
                <c:pt idx="1">
                  <c:v>0.38750000000000001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0585984"/>
        <c:axId val="220587520"/>
      </c:barChart>
      <c:catAx>
        <c:axId val="22058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0587520"/>
        <c:crosses val="autoZero"/>
        <c:auto val="1"/>
        <c:lblAlgn val="ctr"/>
        <c:lblOffset val="100"/>
        <c:noMultiLvlLbl val="0"/>
      </c:catAx>
      <c:valAx>
        <c:axId val="220587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058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0.71951219512195119</c:v>
                </c:pt>
                <c:pt idx="1">
                  <c:v>0.79761904761904767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0630400"/>
        <c:axId val="220632192"/>
      </c:barChart>
      <c:catAx>
        <c:axId val="220630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0632192"/>
        <c:crosses val="autoZero"/>
        <c:auto val="1"/>
        <c:lblAlgn val="ctr"/>
        <c:lblOffset val="100"/>
        <c:noMultiLvlLbl val="0"/>
      </c:catAx>
      <c:valAx>
        <c:axId val="220632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0630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0.58108108108108103</c:v>
                </c:pt>
                <c:pt idx="1">
                  <c:v>0.95945945945945943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0656768"/>
        <c:axId val="220658304"/>
      </c:barChart>
      <c:catAx>
        <c:axId val="220656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0658304"/>
        <c:crosses val="autoZero"/>
        <c:auto val="1"/>
        <c:lblAlgn val="ctr"/>
        <c:lblOffset val="100"/>
        <c:noMultiLvlLbl val="0"/>
      </c:catAx>
      <c:valAx>
        <c:axId val="220658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0656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0775168"/>
        <c:axId val="220776704"/>
      </c:barChart>
      <c:catAx>
        <c:axId val="22077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0776704"/>
        <c:crosses val="autoZero"/>
        <c:auto val="1"/>
        <c:lblAlgn val="ctr"/>
        <c:lblOffset val="100"/>
        <c:noMultiLvlLbl val="0"/>
      </c:catAx>
      <c:valAx>
        <c:axId val="220776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0775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0809856"/>
        <c:axId val="220819840"/>
      </c:barChart>
      <c:catAx>
        <c:axId val="220809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0819840"/>
        <c:crosses val="autoZero"/>
        <c:auto val="1"/>
        <c:lblAlgn val="ctr"/>
        <c:lblOffset val="100"/>
        <c:noMultiLvlLbl val="0"/>
      </c:catAx>
      <c:valAx>
        <c:axId val="220819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0809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0.7</c:v>
                </c:pt>
                <c:pt idx="1">
                  <c:v>0.89655172413793105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0850048"/>
        <c:axId val="220851584"/>
      </c:barChart>
      <c:catAx>
        <c:axId val="22085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0851584"/>
        <c:crosses val="autoZero"/>
        <c:auto val="1"/>
        <c:lblAlgn val="ctr"/>
        <c:lblOffset val="100"/>
        <c:noMultiLvlLbl val="0"/>
      </c:catAx>
      <c:valAx>
        <c:axId val="220851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0850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0968064"/>
        <c:axId val="220969600"/>
      </c:barChart>
      <c:catAx>
        <c:axId val="220968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0969600"/>
        <c:crosses val="autoZero"/>
        <c:auto val="1"/>
        <c:lblAlgn val="ctr"/>
        <c:lblOffset val="100"/>
        <c:noMultiLvlLbl val="0"/>
      </c:catAx>
      <c:valAx>
        <c:axId val="220969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0968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tabSelected="1" view="pageBreakPreview" topLeftCell="A101" zoomScaleSheetLayoutView="100" workbookViewId="0">
      <selection activeCell="P56" sqref="P56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62" t="s">
        <v>275</v>
      </c>
      <c r="B18" s="362"/>
      <c r="C18" s="362"/>
      <c r="D18" s="363" t="s">
        <v>468</v>
      </c>
      <c r="E18" s="363"/>
      <c r="F18" s="363"/>
      <c r="G18" s="363"/>
      <c r="H18" s="363"/>
      <c r="I18" s="363"/>
      <c r="J18" s="363"/>
      <c r="K18" s="363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64" t="s">
        <v>276</v>
      </c>
      <c r="B21" s="364"/>
      <c r="C21" s="364"/>
      <c r="D21" s="364"/>
      <c r="E21" s="364"/>
      <c r="F21" s="364"/>
      <c r="G21" s="364"/>
      <c r="H21" s="364"/>
      <c r="I21" s="364"/>
      <c r="J21" s="364"/>
      <c r="K21" s="364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58" t="s">
        <v>278</v>
      </c>
      <c r="C23" s="358"/>
      <c r="D23" s="42"/>
      <c r="E23" s="42"/>
      <c r="F23" s="42"/>
      <c r="G23" s="42"/>
      <c r="H23" s="42"/>
      <c r="I23" s="42"/>
      <c r="J23" t="str">
        <f>D18</f>
        <v>Teniour</v>
      </c>
    </row>
    <row r="24" spans="1:11" ht="33" customHeight="1" x14ac:dyDescent="0.25">
      <c r="A24" s="50" t="s">
        <v>279</v>
      </c>
      <c r="B24" s="360">
        <f>AVERAGE('A3 Exploitation'!D719,'A3 Technique'!D215)</f>
        <v>0.7465174628663187</v>
      </c>
      <c r="C24" s="360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60">
        <f>AVERAGE('A4 Exploitation'!D719,'A4 Technique'!D215)</f>
        <v>0.71720947147244218</v>
      </c>
      <c r="C25" s="360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58" t="s">
        <v>281</v>
      </c>
      <c r="C29" s="358"/>
      <c r="D29" s="42"/>
      <c r="E29" s="42"/>
      <c r="F29" s="42"/>
      <c r="G29" s="42"/>
      <c r="H29" s="42"/>
      <c r="I29" s="42"/>
      <c r="J29" t="str">
        <f>D18</f>
        <v>Teniour</v>
      </c>
    </row>
    <row r="30" spans="1:11" ht="33" customHeight="1" x14ac:dyDescent="0.25">
      <c r="A30" s="50" t="s">
        <v>279</v>
      </c>
      <c r="B30" s="360">
        <f>'A3 Exploitation'!D719</f>
        <v>0.79622641509433967</v>
      </c>
      <c r="C30" s="360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60">
        <f>'A4 Exploitation'!D719</f>
        <v>0.77137546468401486</v>
      </c>
      <c r="C31" s="360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1" t="s">
        <v>282</v>
      </c>
      <c r="C34" s="361"/>
      <c r="D34" s="42"/>
      <c r="E34" s="42"/>
      <c r="F34" s="42"/>
      <c r="G34" s="42"/>
      <c r="H34" s="42"/>
      <c r="I34" s="42"/>
      <c r="J34" t="str">
        <f>D18</f>
        <v>Teniour</v>
      </c>
    </row>
    <row r="35" spans="1:10" ht="33" customHeight="1" x14ac:dyDescent="0.25">
      <c r="A35" s="50" t="s">
        <v>279</v>
      </c>
      <c r="B35" s="360">
        <f>AVERAGE('A3 Exploitation'!D717, 'A3 Technique'!D213)</f>
        <v>0.64583333333333326</v>
      </c>
      <c r="C35" s="360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60">
        <f>AVERAGE('A4 Exploitation'!D717, 'A4 Technique'!D213)</f>
        <v>0.26041666666666669</v>
      </c>
      <c r="C36" s="360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58" t="s">
        <v>283</v>
      </c>
      <c r="C39" s="358"/>
      <c r="D39" s="42"/>
      <c r="E39" s="42"/>
      <c r="F39" s="42"/>
      <c r="G39" s="42"/>
      <c r="H39" s="42"/>
      <c r="I39" s="42"/>
      <c r="J39" t="str">
        <f>D18</f>
        <v>Teniour</v>
      </c>
    </row>
    <row r="40" spans="1:10" ht="33" customHeight="1" x14ac:dyDescent="0.25">
      <c r="A40" s="50" t="s">
        <v>279</v>
      </c>
      <c r="B40" s="357">
        <f>'A3 Exploitation'!D48</f>
        <v>0.61111111111111116</v>
      </c>
      <c r="C40" s="357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57">
        <f>'A4 Exploitation'!D48</f>
        <v>1</v>
      </c>
      <c r="C41" s="357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58" t="s">
        <v>284</v>
      </c>
      <c r="C44" s="358"/>
      <c r="D44" s="42"/>
      <c r="E44" s="42"/>
      <c r="F44" s="42"/>
      <c r="G44" s="42"/>
      <c r="H44" s="42"/>
      <c r="I44" s="42"/>
      <c r="J44" t="str">
        <f>D18</f>
        <v>Teniour</v>
      </c>
    </row>
    <row r="45" spans="1:10" ht="33" customHeight="1" x14ac:dyDescent="0.25">
      <c r="A45" s="50" t="s">
        <v>279</v>
      </c>
      <c r="B45" s="357" t="e">
        <f>'A3 Exploitation'!D129</f>
        <v>#DIV/0!</v>
      </c>
      <c r="C45" s="357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57" t="e">
        <f>'A4 Exploitation'!D129</f>
        <v>#DIV/0!</v>
      </c>
      <c r="C46" s="357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58" t="s">
        <v>444</v>
      </c>
      <c r="C49" s="358"/>
      <c r="D49" s="42"/>
      <c r="E49" s="42"/>
      <c r="F49" s="42"/>
      <c r="G49" s="42"/>
      <c r="H49" s="42"/>
      <c r="I49" s="42"/>
      <c r="J49" t="str">
        <f>D18</f>
        <v>Teniour</v>
      </c>
    </row>
    <row r="50" spans="1:10" ht="33" customHeight="1" x14ac:dyDescent="0.25">
      <c r="A50" s="50" t="s">
        <v>279</v>
      </c>
      <c r="B50" s="357">
        <f>'A3 Exploitation'!D183</f>
        <v>0.95454545454545459</v>
      </c>
      <c r="C50" s="357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57">
        <f>'A4 Exploitation'!D183</f>
        <v>0.38750000000000001</v>
      </c>
      <c r="C51" s="357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58" t="s">
        <v>445</v>
      </c>
      <c r="C54" s="358"/>
      <c r="D54" s="42"/>
      <c r="E54" s="42"/>
      <c r="F54" s="42"/>
      <c r="G54" s="42"/>
      <c r="H54" s="42"/>
      <c r="I54" s="42"/>
      <c r="J54" t="str">
        <f>D18</f>
        <v>Teniour</v>
      </c>
    </row>
    <row r="55" spans="1:10" ht="33" customHeight="1" x14ac:dyDescent="0.25">
      <c r="A55" s="50" t="s">
        <v>279</v>
      </c>
      <c r="B55" s="357">
        <f>'A3 Exploitation'!D245</f>
        <v>0.71951219512195119</v>
      </c>
      <c r="C55" s="357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57">
        <f>'A4 Exploitation'!D245</f>
        <v>0.79761904761904767</v>
      </c>
      <c r="C56" s="357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58" t="s">
        <v>446</v>
      </c>
      <c r="C59" s="358"/>
      <c r="D59" s="42"/>
      <c r="E59" s="42"/>
      <c r="F59" s="42"/>
      <c r="G59" s="42"/>
      <c r="H59" s="42"/>
      <c r="I59" s="42"/>
      <c r="J59" t="str">
        <f>D18</f>
        <v>Teniour</v>
      </c>
    </row>
    <row r="60" spans="1:10" ht="33" customHeight="1" x14ac:dyDescent="0.25">
      <c r="A60" s="50" t="s">
        <v>279</v>
      </c>
      <c r="B60" s="357">
        <f>'A3 Exploitation'!D300</f>
        <v>0.58108108108108103</v>
      </c>
      <c r="C60" s="357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57">
        <f>'A4 Exploitation'!D300</f>
        <v>0.95945945945945943</v>
      </c>
      <c r="C61" s="357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58" t="s">
        <v>447</v>
      </c>
      <c r="C64" s="358"/>
      <c r="D64" s="42"/>
      <c r="E64" s="42"/>
      <c r="F64" s="42"/>
      <c r="G64" s="42"/>
      <c r="H64" s="42"/>
      <c r="I64" s="42"/>
      <c r="J64" t="str">
        <f>D18</f>
        <v>Teniour</v>
      </c>
    </row>
    <row r="65" spans="1:10" ht="33" customHeight="1" x14ac:dyDescent="0.25">
      <c r="A65" s="50" t="s">
        <v>279</v>
      </c>
      <c r="B65" s="357" t="e">
        <f>'A3 Exploitation'!D366</f>
        <v>#DIV/0!</v>
      </c>
      <c r="C65" s="357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57" t="e">
        <f>'A4 Exploitation'!D366</f>
        <v>#DIV/0!</v>
      </c>
      <c r="C66" s="357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58" t="s">
        <v>448</v>
      </c>
      <c r="C69" s="358"/>
      <c r="D69" s="42"/>
      <c r="E69" s="42"/>
      <c r="F69" s="42"/>
      <c r="G69" s="42"/>
      <c r="H69" s="42"/>
      <c r="I69" s="42"/>
      <c r="J69" t="str">
        <f>D18</f>
        <v>Teniour</v>
      </c>
    </row>
    <row r="70" spans="1:10" ht="33" customHeight="1" x14ac:dyDescent="0.25">
      <c r="A70" s="50" t="s">
        <v>279</v>
      </c>
      <c r="B70" s="357" t="e">
        <f>'A3 Exploitation'!D424</f>
        <v>#DIV/0!</v>
      </c>
      <c r="C70" s="357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57" t="e">
        <f>'A4 Exploitation'!D424</f>
        <v>#DIV/0!</v>
      </c>
      <c r="C71" s="357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58" t="s">
        <v>449</v>
      </c>
      <c r="C74" s="358"/>
      <c r="D74" s="42"/>
      <c r="E74" s="42"/>
      <c r="F74" s="42"/>
      <c r="G74" s="42"/>
      <c r="H74" s="42"/>
      <c r="I74" s="42"/>
      <c r="J74" t="str">
        <f>D18</f>
        <v>Teniour</v>
      </c>
    </row>
    <row r="75" spans="1:10" ht="33" customHeight="1" x14ac:dyDescent="0.25">
      <c r="A75" s="50" t="s">
        <v>279</v>
      </c>
      <c r="B75" s="357">
        <f>'A3 Exploitation'!D471</f>
        <v>0.7</v>
      </c>
      <c r="C75" s="357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57">
        <f>'A4 Exploitation'!D471</f>
        <v>0.89655172413793105</v>
      </c>
      <c r="C76" s="357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58" t="s">
        <v>450</v>
      </c>
      <c r="C79" s="358"/>
      <c r="D79" s="42"/>
      <c r="E79" s="42"/>
      <c r="F79" s="42"/>
      <c r="G79" s="42"/>
      <c r="H79" s="42"/>
      <c r="I79" s="42"/>
      <c r="J79" t="str">
        <f>D18</f>
        <v>Teniour</v>
      </c>
    </row>
    <row r="80" spans="1:10" ht="33" customHeight="1" x14ac:dyDescent="0.25">
      <c r="A80" s="50" t="s">
        <v>279</v>
      </c>
      <c r="B80" s="357" t="e">
        <f>'A3 Exploitation'!D517</f>
        <v>#DIV/0!</v>
      </c>
      <c r="C80" s="357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57" t="e">
        <f>'A4 Exploitation'!D517</f>
        <v>#DIV/0!</v>
      </c>
      <c r="C81" s="357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58" t="s">
        <v>451</v>
      </c>
      <c r="C84" s="358"/>
      <c r="D84" s="42"/>
      <c r="E84" s="42"/>
      <c r="F84" s="42"/>
      <c r="G84" s="42"/>
      <c r="H84" s="42"/>
      <c r="I84" s="42"/>
      <c r="J84" t="str">
        <f>D18</f>
        <v>Teniour</v>
      </c>
    </row>
    <row r="85" spans="1:10" ht="33" customHeight="1" x14ac:dyDescent="0.25">
      <c r="A85" s="50" t="s">
        <v>279</v>
      </c>
      <c r="B85" s="357">
        <f>'A3 Exploitation'!D560</f>
        <v>0.97916666666666663</v>
      </c>
      <c r="C85" s="357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57">
        <f>'A4 Exploitation'!D560</f>
        <v>0.91304347826086951</v>
      </c>
      <c r="C86" s="357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58" t="s">
        <v>285</v>
      </c>
      <c r="C89" s="358"/>
      <c r="D89" s="42"/>
      <c r="E89" s="42"/>
      <c r="F89" s="42"/>
      <c r="G89" s="42"/>
      <c r="H89" s="42"/>
      <c r="I89" s="42"/>
      <c r="J89" t="str">
        <f>D18</f>
        <v>Teniour</v>
      </c>
    </row>
    <row r="90" spans="1:10" ht="33" customHeight="1" x14ac:dyDescent="0.25">
      <c r="A90" s="50" t="s">
        <v>279</v>
      </c>
      <c r="B90" s="357">
        <f>'A3 Exploitation'!D600</f>
        <v>0.95238095238095233</v>
      </c>
      <c r="C90" s="357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57">
        <f>'A4 Exploitation'!D600</f>
        <v>0.25</v>
      </c>
      <c r="C91" s="357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58" t="s">
        <v>286</v>
      </c>
      <c r="C94" s="358"/>
      <c r="D94" s="42"/>
      <c r="E94" s="42"/>
      <c r="F94" s="42"/>
      <c r="G94" s="42"/>
      <c r="H94" s="42"/>
      <c r="I94" s="42"/>
      <c r="J94" t="str">
        <f>D18</f>
        <v>Teniour</v>
      </c>
    </row>
    <row r="95" spans="1:10" ht="33" customHeight="1" x14ac:dyDescent="0.25">
      <c r="A95" s="50" t="s">
        <v>279</v>
      </c>
      <c r="B95" s="357">
        <f>'A3 Exploitation'!D662</f>
        <v>0.80263157894736847</v>
      </c>
      <c r="C95" s="357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57">
        <f>'A4 Exploitation'!D662</f>
        <v>0.89189189189189189</v>
      </c>
      <c r="C96" s="357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59"/>
      <c r="C99" s="359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58" t="s">
        <v>452</v>
      </c>
      <c r="C100" s="358"/>
      <c r="D100" s="42"/>
      <c r="E100" s="42"/>
      <c r="F100" s="42"/>
      <c r="G100" s="42"/>
      <c r="H100" s="42"/>
      <c r="I100" s="42"/>
      <c r="J100" t="str">
        <f>D18</f>
        <v>Teniour</v>
      </c>
    </row>
    <row r="101" spans="1:10" ht="33" customHeight="1" x14ac:dyDescent="0.25">
      <c r="A101" s="50" t="s">
        <v>279</v>
      </c>
      <c r="B101" s="357">
        <f>'A3 Exploitation'!D691</f>
        <v>0.96666666666666667</v>
      </c>
      <c r="C101" s="357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57">
        <f>'A4 Exploitation'!D691</f>
        <v>1</v>
      </c>
      <c r="C102" s="357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58" t="s">
        <v>453</v>
      </c>
      <c r="C105" s="358"/>
      <c r="J105" t="str">
        <f>D18</f>
        <v>Teniour</v>
      </c>
    </row>
    <row r="106" spans="1:10" ht="33" customHeight="1" x14ac:dyDescent="0.25">
      <c r="A106" s="50" t="s">
        <v>279</v>
      </c>
      <c r="B106" s="357">
        <f>'A3 Exploitation'!D715</f>
        <v>1</v>
      </c>
      <c r="C106" s="357"/>
    </row>
    <row r="107" spans="1:10" ht="33" customHeight="1" x14ac:dyDescent="0.25">
      <c r="A107" s="50" t="s">
        <v>280</v>
      </c>
      <c r="B107" s="357">
        <f>'A4 Exploitation'!D715</f>
        <v>1</v>
      </c>
      <c r="C107" s="357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58" t="s">
        <v>287</v>
      </c>
      <c r="C110" s="358"/>
      <c r="J110" t="str">
        <f>D18</f>
        <v>Teniour</v>
      </c>
    </row>
    <row r="111" spans="1:10" ht="33" customHeight="1" x14ac:dyDescent="0.25">
      <c r="A111" s="50" t="s">
        <v>279</v>
      </c>
      <c r="B111" s="357">
        <f>'A3 Technique'!D215</f>
        <v>0.69680851063829785</v>
      </c>
      <c r="C111" s="357"/>
    </row>
    <row r="112" spans="1:10" ht="33" customHeight="1" x14ac:dyDescent="0.25">
      <c r="A112" s="50" t="s">
        <v>280</v>
      </c>
      <c r="B112" s="357">
        <f>'A4 Technique'!D215</f>
        <v>0.66304347826086951</v>
      </c>
      <c r="C112" s="357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password="CC3E" sheet="1" objects="1" scenarios="1"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B707" zoomScale="70" zoomScaleNormal="100" zoomScaleSheetLayoutView="70" workbookViewId="0">
      <selection activeCell="F654" sqref="F65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5"/>
      <c r="E1" s="445"/>
      <c r="F1" s="445"/>
      <c r="G1" s="445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446" t="s">
        <v>149</v>
      </c>
      <c r="B7" s="446"/>
      <c r="C7" s="446"/>
      <c r="D7" s="446"/>
      <c r="E7" s="446"/>
      <c r="F7" s="446"/>
      <c r="G7" s="93"/>
    </row>
    <row r="8" spans="1:7" ht="22.5" x14ac:dyDescent="0.45">
      <c r="A8" s="447" t="str">
        <f>'Page de garde'!D18</f>
        <v>Teniour</v>
      </c>
      <c r="B8" s="447"/>
      <c r="C8" s="447"/>
      <c r="D8" s="447"/>
      <c r="E8" s="447"/>
      <c r="F8" s="447"/>
      <c r="G8" s="93"/>
    </row>
    <row r="9" spans="1:7" ht="22.5" x14ac:dyDescent="0.45">
      <c r="A9" s="94" t="s">
        <v>39</v>
      </c>
      <c r="B9" s="448" t="s">
        <v>466</v>
      </c>
      <c r="C9" s="448"/>
      <c r="D9" s="448"/>
      <c r="E9" s="448"/>
      <c r="F9" s="448"/>
      <c r="G9" s="93"/>
    </row>
    <row r="10" spans="1:7" ht="22.5" x14ac:dyDescent="0.45">
      <c r="A10" s="95" t="s">
        <v>41</v>
      </c>
      <c r="B10" s="449" t="s">
        <v>467</v>
      </c>
      <c r="C10" s="449"/>
      <c r="D10" s="449"/>
      <c r="E10" s="449"/>
      <c r="F10" s="449"/>
      <c r="G10" s="93"/>
    </row>
    <row r="11" spans="1:7" ht="22.5" x14ac:dyDescent="0.45">
      <c r="A11" s="94" t="s">
        <v>40</v>
      </c>
      <c r="B11" s="450">
        <v>43657</v>
      </c>
      <c r="C11" s="450"/>
      <c r="D11" s="450"/>
      <c r="E11" s="450"/>
      <c r="F11" s="450"/>
      <c r="G11" s="93"/>
    </row>
    <row r="12" spans="1:7" ht="22.5" x14ac:dyDescent="0.45">
      <c r="A12" s="94" t="s">
        <v>198</v>
      </c>
      <c r="B12" s="451">
        <f>D719</f>
        <v>0.79622641509433967</v>
      </c>
      <c r="C12" s="451"/>
      <c r="D12" s="451"/>
      <c r="E12" s="451"/>
      <c r="F12" s="451"/>
      <c r="G12" s="93"/>
    </row>
    <row r="13" spans="1:7" ht="22.5" x14ac:dyDescent="0.45">
      <c r="A13" s="92"/>
      <c r="B13" s="90"/>
      <c r="C13" s="90"/>
      <c r="D13" s="445"/>
      <c r="E13" s="445"/>
      <c r="F13" s="445"/>
      <c r="G13" s="445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43657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1" t="s">
        <v>28</v>
      </c>
      <c r="B17" s="373" t="s">
        <v>29</v>
      </c>
      <c r="C17" s="373"/>
      <c r="D17" s="373" t="s">
        <v>42</v>
      </c>
      <c r="E17" s="374" t="s">
        <v>264</v>
      </c>
      <c r="F17" s="374" t="s">
        <v>294</v>
      </c>
      <c r="G17" s="96"/>
    </row>
    <row r="18" spans="1:8" ht="16.5" customHeight="1" x14ac:dyDescent="0.4">
      <c r="A18" s="371"/>
      <c r="B18" s="100" t="s">
        <v>32</v>
      </c>
      <c r="C18" s="100" t="s">
        <v>31</v>
      </c>
      <c r="D18" s="373"/>
      <c r="E18" s="374"/>
      <c r="F18" s="374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147" x14ac:dyDescent="0.4">
      <c r="A35" s="187" t="s">
        <v>454</v>
      </c>
      <c r="B35" s="104">
        <v>0</v>
      </c>
      <c r="C35" s="118">
        <f>IF(B35=0, -10, "0")</f>
        <v>-10</v>
      </c>
      <c r="D35" s="105" t="s">
        <v>469</v>
      </c>
      <c r="E35" s="105" t="s">
        <v>471</v>
      </c>
      <c r="F35" s="105" t="s">
        <v>292</v>
      </c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f>IF(D43=1, 2, IF(AND(D43&lt;1,D43&gt;0), 1, IF(D43=0,"0","NA")))</f>
        <v>2</v>
      </c>
      <c r="C43" s="104"/>
      <c r="D43" s="319">
        <f>IFERROR(E43/F43,"N.A")</f>
        <v>1</v>
      </c>
      <c r="E43" s="353">
        <v>1</v>
      </c>
      <c r="F43" s="353">
        <v>1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14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0.5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22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0.61111111111111116</v>
      </c>
      <c r="E48" s="90"/>
      <c r="F48" s="96"/>
      <c r="G48" s="96"/>
    </row>
    <row r="49" spans="1:7" ht="21" x14ac:dyDescent="0.3">
      <c r="A49" s="404"/>
      <c r="B49" s="404"/>
      <c r="C49" s="404"/>
      <c r="D49" s="404"/>
      <c r="E49" s="404"/>
      <c r="F49" s="404"/>
      <c r="G49" s="404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43657</v>
      </c>
      <c r="B51" s="96"/>
      <c r="C51" s="96"/>
      <c r="D51" s="96"/>
      <c r="E51" s="90"/>
      <c r="F51" s="96"/>
      <c r="G51" s="96"/>
    </row>
    <row r="52" spans="1:7" ht="21" x14ac:dyDescent="0.4">
      <c r="A52" s="371" t="s">
        <v>28</v>
      </c>
      <c r="B52" s="373" t="s">
        <v>29</v>
      </c>
      <c r="C52" s="373"/>
      <c r="D52" s="373" t="s">
        <v>42</v>
      </c>
      <c r="E52" s="374" t="s">
        <v>264</v>
      </c>
      <c r="F52" s="374" t="s">
        <v>295</v>
      </c>
      <c r="G52" s="96"/>
    </row>
    <row r="53" spans="1:7" ht="21" x14ac:dyDescent="0.4">
      <c r="A53" s="371"/>
      <c r="B53" s="100" t="s">
        <v>32</v>
      </c>
      <c r="C53" s="100" t="s">
        <v>31</v>
      </c>
      <c r="D53" s="373"/>
      <c r="E53" s="374"/>
      <c r="F53" s="374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2"/>
      <c r="B64" s="443"/>
      <c r="C64" s="443"/>
      <c r="D64" s="443"/>
      <c r="E64" s="443"/>
      <c r="F64" s="443"/>
      <c r="G64" s="443"/>
    </row>
    <row r="65" spans="1:7" ht="43.5" customHeight="1" x14ac:dyDescent="0.4">
      <c r="A65" s="438" t="s">
        <v>341</v>
      </c>
      <c r="B65" s="438"/>
      <c r="C65" s="438"/>
      <c r="D65" s="438"/>
      <c r="E65" s="438"/>
      <c r="F65" s="438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2"/>
      <c r="B83" s="422"/>
      <c r="C83" s="422"/>
      <c r="D83" s="422"/>
      <c r="E83" s="422"/>
      <c r="F83" s="422"/>
      <c r="G83" s="422"/>
    </row>
    <row r="84" spans="1:7" ht="45" customHeight="1" x14ac:dyDescent="0.45">
      <c r="A84" s="444" t="s">
        <v>342</v>
      </c>
      <c r="B84" s="444"/>
      <c r="C84" s="444"/>
      <c r="D84" s="444"/>
      <c r="E84" s="444"/>
      <c r="F84" s="444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30"/>
      <c r="B101" s="431"/>
      <c r="C101" s="431"/>
      <c r="D101" s="431"/>
      <c r="E101" s="431"/>
      <c r="F101" s="437"/>
      <c r="G101" s="96"/>
    </row>
    <row r="102" spans="1:7" ht="46.5" customHeight="1" x14ac:dyDescent="0.4">
      <c r="A102" s="438" t="s">
        <v>343</v>
      </c>
      <c r="B102" s="438"/>
      <c r="C102" s="438"/>
      <c r="D102" s="438"/>
      <c r="E102" s="438"/>
      <c r="F102" s="438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30"/>
      <c r="B109" s="431"/>
      <c r="C109" s="431"/>
      <c r="D109" s="431"/>
      <c r="E109" s="431"/>
      <c r="F109" s="437"/>
      <c r="G109" s="96"/>
    </row>
    <row r="110" spans="1:7" ht="39.75" customHeight="1" x14ac:dyDescent="0.4">
      <c r="A110" s="438" t="s">
        <v>375</v>
      </c>
      <c r="B110" s="438"/>
      <c r="C110" s="438"/>
      <c r="D110" s="438"/>
      <c r="E110" s="438"/>
      <c r="F110" s="438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31"/>
      <c r="B118" s="431"/>
      <c r="C118" s="431"/>
      <c r="D118" s="431"/>
      <c r="E118" s="431"/>
      <c r="F118" s="431"/>
      <c r="G118" s="96"/>
    </row>
    <row r="119" spans="1:7" ht="22.5" x14ac:dyDescent="0.4">
      <c r="A119" s="438" t="s">
        <v>304</v>
      </c>
      <c r="B119" s="438"/>
      <c r="C119" s="438"/>
      <c r="D119" s="438"/>
      <c r="E119" s="438"/>
      <c r="F119" s="438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39"/>
      <c r="B130" s="439"/>
      <c r="C130" s="439"/>
      <c r="D130" s="439"/>
      <c r="E130" s="439"/>
      <c r="F130" s="439"/>
      <c r="G130" s="96"/>
    </row>
    <row r="131" spans="1:16384" ht="22.5" customHeight="1" x14ac:dyDescent="0.4">
      <c r="A131" s="440" t="s">
        <v>404</v>
      </c>
      <c r="B131" s="440"/>
      <c r="C131" s="440"/>
      <c r="D131" s="440"/>
      <c r="E131" s="440"/>
      <c r="F131" s="440"/>
      <c r="G131" s="96"/>
    </row>
    <row r="132" spans="1:16384" ht="22.5" customHeight="1" x14ac:dyDescent="0.4">
      <c r="A132" s="441"/>
      <c r="B132" s="441"/>
      <c r="C132" s="441"/>
      <c r="D132" s="441"/>
      <c r="E132" s="441"/>
      <c r="F132" s="441"/>
      <c r="G132" s="96"/>
    </row>
    <row r="133" spans="1:16384" s="258" customFormat="1" ht="22.5" customHeight="1" x14ac:dyDescent="0.25">
      <c r="A133" s="371" t="s">
        <v>28</v>
      </c>
      <c r="B133" s="373" t="s">
        <v>29</v>
      </c>
      <c r="C133" s="373"/>
      <c r="D133" s="373" t="s">
        <v>42</v>
      </c>
      <c r="E133" s="374" t="s">
        <v>264</v>
      </c>
      <c r="F133" s="374" t="s">
        <v>295</v>
      </c>
    </row>
    <row r="134" spans="1:16384" s="258" customFormat="1" ht="22.5" customHeight="1" x14ac:dyDescent="0.25">
      <c r="A134" s="371"/>
      <c r="B134" s="100" t="s">
        <v>32</v>
      </c>
      <c r="C134" s="100" t="s">
        <v>31</v>
      </c>
      <c r="D134" s="373"/>
      <c r="E134" s="374"/>
      <c r="F134" s="374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2" t="s">
        <v>441</v>
      </c>
      <c r="B137" s="432"/>
      <c r="C137" s="432"/>
      <c r="D137" s="432"/>
      <c r="E137" s="432"/>
      <c r="F137" s="432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29" t="s">
        <v>340</v>
      </c>
      <c r="B144" s="429"/>
      <c r="C144" s="429"/>
      <c r="D144" s="429"/>
      <c r="E144" s="429"/>
      <c r="F144" s="429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>
        <v>2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126" x14ac:dyDescent="0.4">
      <c r="A158" s="103" t="s">
        <v>384</v>
      </c>
      <c r="B158" s="252">
        <v>0</v>
      </c>
      <c r="C158" s="166"/>
      <c r="D158" s="107" t="s">
        <v>470</v>
      </c>
      <c r="E158" s="107" t="s">
        <v>521</v>
      </c>
      <c r="F158" s="209" t="s">
        <v>293</v>
      </c>
      <c r="G158" s="96"/>
    </row>
    <row r="159" spans="1:7" ht="105" x14ac:dyDescent="0.4">
      <c r="A159" s="195" t="s">
        <v>420</v>
      </c>
      <c r="B159" s="252">
        <v>1</v>
      </c>
      <c r="C159" s="118" t="str">
        <f>IF(B159=0, -10, "0")</f>
        <v>0</v>
      </c>
      <c r="D159" s="107" t="s">
        <v>522</v>
      </c>
      <c r="E159" s="107" t="s">
        <v>523</v>
      </c>
      <c r="F159" s="209" t="s">
        <v>293</v>
      </c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30"/>
      <c r="B161" s="431"/>
      <c r="C161" s="431"/>
      <c r="D161" s="431"/>
      <c r="E161" s="431"/>
      <c r="F161" s="431"/>
      <c r="G161" s="96"/>
    </row>
    <row r="162" spans="1:7" ht="32.25" customHeight="1" x14ac:dyDescent="0.4">
      <c r="A162" s="432" t="s">
        <v>442</v>
      </c>
      <c r="B162" s="432"/>
      <c r="C162" s="432"/>
      <c r="D162" s="432"/>
      <c r="E162" s="432"/>
      <c r="F162" s="432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433"/>
      <c r="B172" s="434"/>
      <c r="C172" s="434"/>
      <c r="D172" s="434"/>
      <c r="E172" s="434"/>
      <c r="F172" s="434"/>
      <c r="G172" s="96"/>
    </row>
    <row r="173" spans="1:7" ht="32.25" customHeight="1" x14ac:dyDescent="0.4">
      <c r="A173" s="432" t="s">
        <v>304</v>
      </c>
      <c r="B173" s="432"/>
      <c r="C173" s="432"/>
      <c r="D173" s="432"/>
      <c r="E173" s="432"/>
      <c r="F173" s="432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f>IF(D181=1, 2, IF(AND(D181&lt;1,D181&gt;0), 1, IF(D181=0,"0","NA")))</f>
        <v>2</v>
      </c>
      <c r="C181" s="103"/>
      <c r="D181" s="319">
        <f>IFERROR(E181/F181,"N.A")</f>
        <v>1</v>
      </c>
      <c r="E181" s="353">
        <v>1</v>
      </c>
      <c r="F181" s="353">
        <v>1</v>
      </c>
      <c r="G181" s="96"/>
    </row>
    <row r="182" spans="1:7" ht="22.5" x14ac:dyDescent="0.4">
      <c r="A182" s="231" t="s">
        <v>418</v>
      </c>
      <c r="B182" s="435"/>
      <c r="C182" s="436"/>
      <c r="D182" s="243">
        <f>SUM(B145:C160,B174:C181,B163:C171,B138:C142)</f>
        <v>63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0.95454545454545459</v>
      </c>
      <c r="E183" s="90"/>
      <c r="F183" s="96"/>
      <c r="G183" s="96"/>
    </row>
    <row r="184" spans="1:7" ht="21" x14ac:dyDescent="0.4">
      <c r="A184" s="428"/>
      <c r="B184" s="428"/>
      <c r="C184" s="428"/>
      <c r="D184" s="428"/>
      <c r="E184" s="428"/>
      <c r="F184" s="428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43657</v>
      </c>
      <c r="B186" s="96"/>
      <c r="C186" s="96"/>
      <c r="D186" s="96"/>
      <c r="E186" s="90"/>
      <c r="F186" s="96"/>
      <c r="G186" s="96"/>
    </row>
    <row r="187" spans="1:7" ht="21" x14ac:dyDescent="0.4">
      <c r="A187" s="371" t="s">
        <v>28</v>
      </c>
      <c r="B187" s="373" t="s">
        <v>29</v>
      </c>
      <c r="C187" s="373"/>
      <c r="D187" s="373" t="s">
        <v>42</v>
      </c>
      <c r="E187" s="374" t="s">
        <v>264</v>
      </c>
      <c r="F187" s="374" t="s">
        <v>295</v>
      </c>
      <c r="G187" s="96"/>
    </row>
    <row r="188" spans="1:7" ht="21" x14ac:dyDescent="0.4">
      <c r="A188" s="371"/>
      <c r="B188" s="100" t="s">
        <v>32</v>
      </c>
      <c r="C188" s="100" t="s">
        <v>31</v>
      </c>
      <c r="D188" s="373"/>
      <c r="E188" s="374"/>
      <c r="F188" s="374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105" x14ac:dyDescent="0.4">
      <c r="A195" s="335" t="s">
        <v>366</v>
      </c>
      <c r="B195" s="104">
        <v>0</v>
      </c>
      <c r="C195" s="140">
        <f>IF(B195=0, -5, "0")</f>
        <v>-5</v>
      </c>
      <c r="D195" s="131" t="s">
        <v>524</v>
      </c>
      <c r="E195" s="105" t="s">
        <v>475</v>
      </c>
      <c r="F195" s="105" t="s">
        <v>292</v>
      </c>
      <c r="G195" s="96"/>
    </row>
    <row r="196" spans="1:7" ht="84" x14ac:dyDescent="0.4">
      <c r="A196" s="130" t="s">
        <v>133</v>
      </c>
      <c r="B196" s="104">
        <v>0</v>
      </c>
      <c r="C196" s="104"/>
      <c r="D196" s="119" t="s">
        <v>474</v>
      </c>
      <c r="E196" s="105" t="s">
        <v>525</v>
      </c>
      <c r="F196" s="105" t="s">
        <v>293</v>
      </c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78" t="s">
        <v>34</v>
      </c>
      <c r="B199" s="379"/>
      <c r="C199" s="380"/>
      <c r="D199" s="108">
        <f>SUM(B191:C198)</f>
        <v>7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0.3888888888888889</v>
      </c>
      <c r="E200" s="90"/>
      <c r="F200" s="96"/>
      <c r="G200" s="96"/>
    </row>
    <row r="201" spans="1:7" ht="21" x14ac:dyDescent="0.4">
      <c r="A201" s="404"/>
      <c r="B201" s="404"/>
      <c r="C201" s="404"/>
      <c r="D201" s="404"/>
      <c r="E201" s="404"/>
      <c r="F201" s="404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1</v>
      </c>
      <c r="C203" s="104"/>
      <c r="D203" s="56" t="s">
        <v>516</v>
      </c>
      <c r="E203" s="55" t="s">
        <v>505</v>
      </c>
      <c r="F203" s="105" t="s">
        <v>292</v>
      </c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159" customHeight="1" x14ac:dyDescent="0.4">
      <c r="A212" s="158" t="s">
        <v>393</v>
      </c>
      <c r="B212" s="104">
        <v>0</v>
      </c>
      <c r="C212" s="159">
        <f>IF(B212=0, -5, "0")</f>
        <v>-5</v>
      </c>
      <c r="D212" s="105" t="s">
        <v>526</v>
      </c>
      <c r="E212" s="105" t="s">
        <v>476</v>
      </c>
      <c r="F212" s="105" t="s">
        <v>293</v>
      </c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>
        <v>2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>
        <v>1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5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78" t="s">
        <v>34</v>
      </c>
      <c r="B223" s="379"/>
      <c r="C223" s="380"/>
      <c r="D223" s="123">
        <f>SUM(B203:C222)</f>
        <v>29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0.72499999999999998</v>
      </c>
      <c r="E224" s="90"/>
      <c r="F224" s="96"/>
      <c r="G224" s="96"/>
    </row>
    <row r="225" spans="1:7" ht="21" x14ac:dyDescent="0.4">
      <c r="A225" s="404"/>
      <c r="B225" s="404"/>
      <c r="C225" s="404"/>
      <c r="D225" s="404"/>
      <c r="E225" s="404"/>
      <c r="F225" s="404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5" t="s">
        <v>304</v>
      </c>
      <c r="B232" s="426"/>
      <c r="C232" s="426"/>
      <c r="D232" s="427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f>IF(D240=1, 2, IF(AND(D240&lt;1,D240&gt;0), 1, IF(D240=0,"0","NA")))</f>
        <v>1</v>
      </c>
      <c r="C240" s="137"/>
      <c r="D240" s="319">
        <f>IFERROR(E240/F240,"N.A")</f>
        <v>0.33333333333333331</v>
      </c>
      <c r="E240" s="353">
        <v>2</v>
      </c>
      <c r="F240" s="353">
        <v>6</v>
      </c>
      <c r="G240" s="96"/>
    </row>
    <row r="241" spans="1:7" ht="21" x14ac:dyDescent="0.4">
      <c r="A241" s="378" t="s">
        <v>34</v>
      </c>
      <c r="B241" s="379"/>
      <c r="C241" s="380"/>
      <c r="D241" s="108">
        <f>SUM(B227:C231,B233:C240)</f>
        <v>23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0.95833333333333337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59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0.71951219512195119</v>
      </c>
      <c r="E245" s="90"/>
      <c r="F245" s="96"/>
      <c r="G245" s="96"/>
    </row>
    <row r="246" spans="1:7" ht="21" x14ac:dyDescent="0.4">
      <c r="A246" s="404"/>
      <c r="B246" s="404"/>
      <c r="C246" s="404"/>
      <c r="D246" s="404"/>
      <c r="E246" s="404"/>
      <c r="F246" s="404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43657</v>
      </c>
      <c r="B248" s="96"/>
      <c r="C248" s="96"/>
      <c r="D248" s="96"/>
      <c r="E248" s="90"/>
      <c r="F248" s="96"/>
      <c r="G248" s="96"/>
    </row>
    <row r="249" spans="1:7" ht="21" x14ac:dyDescent="0.4">
      <c r="A249" s="371" t="s">
        <v>28</v>
      </c>
      <c r="B249" s="373" t="s">
        <v>29</v>
      </c>
      <c r="C249" s="373"/>
      <c r="D249" s="373" t="s">
        <v>42</v>
      </c>
      <c r="E249" s="374" t="s">
        <v>264</v>
      </c>
      <c r="F249" s="374" t="s">
        <v>295</v>
      </c>
      <c r="G249" s="96"/>
    </row>
    <row r="250" spans="1:7" ht="21" x14ac:dyDescent="0.4">
      <c r="A250" s="371"/>
      <c r="B250" s="100" t="s">
        <v>32</v>
      </c>
      <c r="C250" s="100" t="s">
        <v>31</v>
      </c>
      <c r="D250" s="373"/>
      <c r="E250" s="374"/>
      <c r="F250" s="374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1" x14ac:dyDescent="0.4">
      <c r="A256" s="130" t="s">
        <v>371</v>
      </c>
      <c r="B256" s="104">
        <v>2</v>
      </c>
      <c r="C256" s="104"/>
      <c r="D256" s="131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105" x14ac:dyDescent="0.4">
      <c r="A258" s="130" t="s">
        <v>141</v>
      </c>
      <c r="B258" s="104">
        <v>1</v>
      </c>
      <c r="C258" s="104"/>
      <c r="D258" s="105" t="s">
        <v>511</v>
      </c>
      <c r="E258" s="105" t="s">
        <v>512</v>
      </c>
      <c r="F258" s="105" t="s">
        <v>292</v>
      </c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78" t="s">
        <v>34</v>
      </c>
      <c r="B261" s="379"/>
      <c r="C261" s="380"/>
      <c r="D261" s="201">
        <f>SUM(B253:C260)</f>
        <v>15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0.9375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84.75" x14ac:dyDescent="0.45">
      <c r="A271" s="134" t="s">
        <v>182</v>
      </c>
      <c r="B271" s="104">
        <v>0</v>
      </c>
      <c r="C271" s="118">
        <f>IF(B271=0, -10, "0")</f>
        <v>-10</v>
      </c>
      <c r="D271" s="157" t="s">
        <v>530</v>
      </c>
      <c r="E271" s="105" t="s">
        <v>477</v>
      </c>
      <c r="F271" s="105" t="s">
        <v>292</v>
      </c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101.25" customHeight="1" x14ac:dyDescent="0.4">
      <c r="A275" s="168" t="s">
        <v>359</v>
      </c>
      <c r="B275" s="104">
        <v>0</v>
      </c>
      <c r="C275" s="140">
        <f>IF(B275=0, -10, "0")</f>
        <v>-10</v>
      </c>
      <c r="D275" s="211" t="s">
        <v>513</v>
      </c>
      <c r="E275" s="105" t="s">
        <v>472</v>
      </c>
      <c r="F275" s="105" t="s">
        <v>292</v>
      </c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105" x14ac:dyDescent="0.4">
      <c r="A282" s="103" t="s">
        <v>384</v>
      </c>
      <c r="B282" s="104">
        <v>1</v>
      </c>
      <c r="C282" s="166"/>
      <c r="D282" s="105" t="s">
        <v>473</v>
      </c>
      <c r="E282" s="105" t="s">
        <v>478</v>
      </c>
      <c r="F282" s="105" t="s">
        <v>293</v>
      </c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5.5" customHeight="1" x14ac:dyDescent="0.4">
      <c r="A284" s="161" t="s">
        <v>406</v>
      </c>
      <c r="B284" s="104">
        <v>2</v>
      </c>
      <c r="C284" s="104"/>
      <c r="D284" s="161"/>
      <c r="E284" s="105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88"/>
      <c r="B286" s="388"/>
      <c r="C286" s="388"/>
      <c r="D286" s="388"/>
      <c r="E286" s="388"/>
      <c r="F286" s="388"/>
      <c r="G286" s="96"/>
    </row>
    <row r="287" spans="1:7" ht="31.5" customHeight="1" x14ac:dyDescent="0.4">
      <c r="A287" s="424" t="s">
        <v>304</v>
      </c>
      <c r="B287" s="424"/>
      <c r="C287" s="424"/>
      <c r="D287" s="424"/>
      <c r="E287" s="424"/>
      <c r="F287" s="424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f>IF(D295=1, 2, IF(AND(D295&lt;1,D295&gt;0), 1, IF(D295=0,"0","NA")))</f>
        <v>1</v>
      </c>
      <c r="C295" s="104"/>
      <c r="D295" s="319">
        <f>IFERROR(E295/F295,"N.A")</f>
        <v>0.33333333333333331</v>
      </c>
      <c r="E295" s="353">
        <v>2</v>
      </c>
      <c r="F295" s="353">
        <v>6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28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0.48275862068965519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43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0.58108108108108103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43657</v>
      </c>
      <c r="B303" s="96"/>
      <c r="C303" s="96"/>
      <c r="D303" s="96"/>
      <c r="E303" s="90"/>
      <c r="F303" s="96"/>
      <c r="G303" s="96"/>
    </row>
    <row r="304" spans="1:7" ht="21" x14ac:dyDescent="0.4">
      <c r="A304" s="371" t="s">
        <v>28</v>
      </c>
      <c r="B304" s="373" t="s">
        <v>29</v>
      </c>
      <c r="C304" s="373"/>
      <c r="D304" s="373" t="s">
        <v>42</v>
      </c>
      <c r="E304" s="374" t="s">
        <v>264</v>
      </c>
      <c r="F304" s="374" t="s">
        <v>295</v>
      </c>
      <c r="G304" s="96"/>
    </row>
    <row r="305" spans="1:7" ht="21" x14ac:dyDescent="0.4">
      <c r="A305" s="371"/>
      <c r="B305" s="100" t="s">
        <v>32</v>
      </c>
      <c r="C305" s="100" t="s">
        <v>31</v>
      </c>
      <c r="D305" s="373"/>
      <c r="E305" s="374"/>
      <c r="F305" s="374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9"/>
      <c r="B352" s="409"/>
      <c r="C352" s="409"/>
      <c r="D352" s="409"/>
      <c r="E352" s="409"/>
      <c r="F352" s="409"/>
      <c r="G352" s="409"/>
    </row>
    <row r="353" spans="1:7" ht="32.25" customHeight="1" x14ac:dyDescent="0.4">
      <c r="A353" s="423" t="s">
        <v>304</v>
      </c>
      <c r="B353" s="423"/>
      <c r="C353" s="423"/>
      <c r="D353" s="423"/>
      <c r="E353" s="423"/>
      <c r="F353" s="423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43657</v>
      </c>
      <c r="B369" s="96"/>
      <c r="C369" s="96"/>
      <c r="D369" s="96"/>
      <c r="E369" s="90"/>
      <c r="F369" s="96"/>
      <c r="G369" s="96"/>
    </row>
    <row r="370" spans="1:7" ht="21" x14ac:dyDescent="0.4">
      <c r="A370" s="371" t="s">
        <v>28</v>
      </c>
      <c r="B370" s="373" t="s">
        <v>29</v>
      </c>
      <c r="C370" s="373"/>
      <c r="D370" s="373" t="s">
        <v>42</v>
      </c>
      <c r="E370" s="374" t="s">
        <v>264</v>
      </c>
      <c r="F370" s="374" t="s">
        <v>295</v>
      </c>
      <c r="G370" s="96"/>
    </row>
    <row r="371" spans="1:7" ht="21" x14ac:dyDescent="0.4">
      <c r="A371" s="371"/>
      <c r="B371" s="100" t="s">
        <v>32</v>
      </c>
      <c r="C371" s="100" t="s">
        <v>31</v>
      </c>
      <c r="D371" s="373"/>
      <c r="E371" s="374"/>
      <c r="F371" s="374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21"/>
      <c r="B410" s="422"/>
      <c r="C410" s="422"/>
      <c r="D410" s="422"/>
      <c r="E410" s="422"/>
      <c r="F410" s="422"/>
      <c r="G410" s="422"/>
    </row>
    <row r="411" spans="1:7" ht="24.75" x14ac:dyDescent="0.4">
      <c r="A411" s="419" t="s">
        <v>313</v>
      </c>
      <c r="B411" s="419"/>
      <c r="C411" s="419"/>
      <c r="D411" s="419"/>
      <c r="E411" s="419"/>
      <c r="F411" s="419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43657</v>
      </c>
      <c r="B427" s="96"/>
      <c r="C427" s="96"/>
      <c r="D427" s="96"/>
      <c r="E427" s="90"/>
      <c r="F427" s="96"/>
      <c r="G427" s="96"/>
    </row>
    <row r="428" spans="1:7" ht="21" x14ac:dyDescent="0.4">
      <c r="A428" s="371" t="s">
        <v>28</v>
      </c>
      <c r="B428" s="373" t="s">
        <v>29</v>
      </c>
      <c r="C428" s="373"/>
      <c r="D428" s="373" t="s">
        <v>42</v>
      </c>
      <c r="E428" s="374" t="s">
        <v>264</v>
      </c>
      <c r="F428" s="374" t="s">
        <v>295</v>
      </c>
      <c r="G428" s="96"/>
    </row>
    <row r="429" spans="1:7" ht="21" x14ac:dyDescent="0.4">
      <c r="A429" s="371"/>
      <c r="B429" s="100" t="s">
        <v>32</v>
      </c>
      <c r="C429" s="100" t="s">
        <v>31</v>
      </c>
      <c r="D429" s="373"/>
      <c r="E429" s="374"/>
      <c r="F429" s="374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42" x14ac:dyDescent="0.4">
      <c r="A447" s="174" t="s">
        <v>351</v>
      </c>
      <c r="B447" s="104">
        <v>0</v>
      </c>
      <c r="C447" s="118">
        <f>IF(B447=0, -5, "0")</f>
        <v>-5</v>
      </c>
      <c r="D447" s="135" t="s">
        <v>531</v>
      </c>
      <c r="E447" s="106" t="s">
        <v>479</v>
      </c>
      <c r="F447" s="105" t="s">
        <v>292</v>
      </c>
      <c r="G447" s="96"/>
    </row>
    <row r="448" spans="1:7" ht="63" x14ac:dyDescent="0.4">
      <c r="A448" s="174" t="s">
        <v>352</v>
      </c>
      <c r="B448" s="104">
        <v>0</v>
      </c>
      <c r="C448" s="140">
        <f>IF(B448=0, -5, "0")</f>
        <v>-5</v>
      </c>
      <c r="D448" s="135" t="s">
        <v>532</v>
      </c>
      <c r="E448" s="106" t="s">
        <v>479</v>
      </c>
      <c r="F448" s="105" t="s">
        <v>292</v>
      </c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19" t="s">
        <v>304</v>
      </c>
      <c r="B459" s="419"/>
      <c r="C459" s="419"/>
      <c r="D459" s="419"/>
      <c r="E459" s="419"/>
      <c r="F459" s="419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f>IF(D466=1, 2, IF(AND(D466&lt;1,D466&gt;0), 1, IF(D466=0,"0","NA")))</f>
        <v>2</v>
      </c>
      <c r="C466" s="104"/>
      <c r="D466" s="319">
        <f>IFERROR(E466/F466,"N.A")</f>
        <v>1</v>
      </c>
      <c r="E466" s="353">
        <v>3</v>
      </c>
      <c r="F466" s="353">
        <v>3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26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0.59090909090909094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42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0.7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0" t="s">
        <v>405</v>
      </c>
      <c r="B473" s="420"/>
      <c r="C473" s="420"/>
      <c r="D473" s="420"/>
      <c r="E473" s="420"/>
      <c r="F473" s="420"/>
      <c r="G473" s="96"/>
    </row>
    <row r="474" spans="1:7" ht="21" customHeight="1" x14ac:dyDescent="0.4">
      <c r="A474" s="191">
        <f>B11</f>
        <v>43657</v>
      </c>
      <c r="F474" s="2"/>
      <c r="G474" s="96"/>
    </row>
    <row r="475" spans="1:7" ht="21" x14ac:dyDescent="0.4">
      <c r="A475" s="405" t="s">
        <v>28</v>
      </c>
      <c r="B475" s="406" t="s">
        <v>29</v>
      </c>
      <c r="C475" s="406"/>
      <c r="D475" s="406" t="s">
        <v>42</v>
      </c>
      <c r="E475" s="407" t="s">
        <v>264</v>
      </c>
      <c r="F475" s="407" t="s">
        <v>295</v>
      </c>
      <c r="G475" s="96"/>
    </row>
    <row r="476" spans="1:7" ht="21" x14ac:dyDescent="0.4">
      <c r="A476" s="405"/>
      <c r="B476" s="254" t="s">
        <v>32</v>
      </c>
      <c r="C476" s="254" t="s">
        <v>31</v>
      </c>
      <c r="D476" s="406"/>
      <c r="E476" s="407"/>
      <c r="F476" s="407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90"/>
      <c r="B507" s="390"/>
      <c r="C507" s="390"/>
      <c r="D507" s="390"/>
      <c r="E507" s="390"/>
      <c r="F507" s="390"/>
      <c r="G507" s="390"/>
    </row>
    <row r="508" spans="1:7" ht="26.25" customHeight="1" x14ac:dyDescent="0.5">
      <c r="A508" s="288" t="s">
        <v>304</v>
      </c>
      <c r="B508" s="417"/>
      <c r="C508" s="417"/>
      <c r="D508" s="417"/>
      <c r="E508" s="417"/>
      <c r="F508" s="417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18" t="s">
        <v>97</v>
      </c>
      <c r="B520" s="418"/>
      <c r="C520" s="418"/>
      <c r="D520" s="418"/>
      <c r="E520" s="418"/>
      <c r="F520" s="418"/>
      <c r="G520" s="96"/>
    </row>
    <row r="521" spans="1:7" ht="22.5" customHeight="1" x14ac:dyDescent="0.4">
      <c r="A521" s="191">
        <f>B11</f>
        <v>43657</v>
      </c>
      <c r="B521" s="96"/>
      <c r="C521" s="96"/>
      <c r="D521" s="114"/>
      <c r="E521" s="114"/>
      <c r="F521" s="114"/>
      <c r="G521" s="96"/>
    </row>
    <row r="522" spans="1:7" ht="21" x14ac:dyDescent="0.4">
      <c r="A522" s="412" t="s">
        <v>28</v>
      </c>
      <c r="B522" s="372" t="s">
        <v>29</v>
      </c>
      <c r="C522" s="414"/>
      <c r="D522" s="373" t="s">
        <v>42</v>
      </c>
      <c r="E522" s="374" t="s">
        <v>264</v>
      </c>
      <c r="F522" s="374" t="s">
        <v>295</v>
      </c>
      <c r="G522" s="96"/>
    </row>
    <row r="523" spans="1:7" ht="21" x14ac:dyDescent="0.4">
      <c r="A523" s="413"/>
      <c r="B523" s="249" t="s">
        <v>32</v>
      </c>
      <c r="C523" s="250" t="s">
        <v>31</v>
      </c>
      <c r="D523" s="373"/>
      <c r="E523" s="374"/>
      <c r="F523" s="374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15"/>
      <c r="D525" s="415"/>
      <c r="E525" s="415"/>
      <c r="F525" s="416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78" t="s">
        <v>34</v>
      </c>
      <c r="B532" s="379"/>
      <c r="C532" s="380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78" t="s">
        <v>33</v>
      </c>
      <c r="B533" s="379"/>
      <c r="C533" s="380"/>
      <c r="D533" s="298">
        <f>D532/(COUNT(B526:C531)*2)</f>
        <v>1</v>
      </c>
      <c r="E533" s="202"/>
      <c r="F533" s="202"/>
      <c r="G533" s="96"/>
    </row>
    <row r="534" spans="1:7" ht="21" x14ac:dyDescent="0.4">
      <c r="A534" s="404"/>
      <c r="B534" s="404"/>
      <c r="C534" s="404"/>
      <c r="D534" s="404"/>
      <c r="E534" s="404"/>
      <c r="F534" s="404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63" x14ac:dyDescent="0.4">
      <c r="A537" s="103" t="s">
        <v>202</v>
      </c>
      <c r="B537" s="104">
        <v>1</v>
      </c>
      <c r="C537" s="104"/>
      <c r="D537" s="209" t="s">
        <v>480</v>
      </c>
      <c r="E537" s="209" t="s">
        <v>481</v>
      </c>
      <c r="F537" s="105" t="s">
        <v>293</v>
      </c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08"/>
      <c r="B546" s="409"/>
      <c r="C546" s="409"/>
      <c r="D546" s="409"/>
      <c r="E546" s="409"/>
      <c r="F546" s="409"/>
      <c r="G546" s="409"/>
    </row>
    <row r="547" spans="1:7" ht="35.25" customHeight="1" x14ac:dyDescent="0.4">
      <c r="A547" s="290" t="s">
        <v>304</v>
      </c>
      <c r="B547" s="265"/>
      <c r="C547" s="410"/>
      <c r="D547" s="410"/>
      <c r="E547" s="410"/>
      <c r="F547" s="411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>
        <v>2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>
        <f>IF(D555=1, 2, IF(AND(D555&lt;1,D555&gt;0), 1, IF(D555=0,"0","NA")))</f>
        <v>2</v>
      </c>
      <c r="C555" s="104"/>
      <c r="D555" s="319">
        <f>IFERROR(E555/F555,"N.A")</f>
        <v>1</v>
      </c>
      <c r="E555" s="353">
        <v>1</v>
      </c>
      <c r="F555" s="353">
        <v>1</v>
      </c>
      <c r="G555" s="96"/>
    </row>
    <row r="556" spans="1:7" ht="21" x14ac:dyDescent="0.4">
      <c r="A556" s="386" t="s">
        <v>34</v>
      </c>
      <c r="B556" s="386"/>
      <c r="C556" s="398"/>
      <c r="D556" s="327">
        <f>SUM(B548:C555,B536:C545)</f>
        <v>35</v>
      </c>
      <c r="E556" s="90"/>
      <c r="F556" s="96"/>
      <c r="G556" s="96"/>
    </row>
    <row r="557" spans="1:7" ht="21" x14ac:dyDescent="0.4">
      <c r="A557" s="386" t="s">
        <v>33</v>
      </c>
      <c r="B557" s="386"/>
      <c r="C557" s="386"/>
      <c r="D557" s="298">
        <f>D556/(COUNT(B548:C555,B536:C545)*2)</f>
        <v>0.97222222222222221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47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0.97916666666666663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4"/>
      <c r="B562" s="404"/>
      <c r="C562" s="404"/>
      <c r="D562" s="404"/>
      <c r="E562" s="404"/>
      <c r="F562" s="404"/>
      <c r="G562" s="96"/>
    </row>
    <row r="563" spans="1:7" ht="22.5" x14ac:dyDescent="0.45">
      <c r="A563" s="385" t="s">
        <v>19</v>
      </c>
      <c r="B563" s="385"/>
      <c r="C563" s="385"/>
      <c r="D563" s="385"/>
      <c r="E563" s="385"/>
      <c r="F563" s="385"/>
      <c r="G563" s="96"/>
    </row>
    <row r="564" spans="1:7" ht="22.5" x14ac:dyDescent="0.4">
      <c r="A564" s="198">
        <f>B11</f>
        <v>43657</v>
      </c>
      <c r="B564" s="96"/>
      <c r="C564" s="96"/>
      <c r="D564" s="280"/>
      <c r="E564" s="280"/>
      <c r="F564" s="280"/>
      <c r="G564" s="96"/>
    </row>
    <row r="565" spans="1:7" ht="21" x14ac:dyDescent="0.4">
      <c r="A565" s="405" t="s">
        <v>28</v>
      </c>
      <c r="B565" s="406" t="s">
        <v>29</v>
      </c>
      <c r="C565" s="406"/>
      <c r="D565" s="406" t="s">
        <v>42</v>
      </c>
      <c r="E565" s="407" t="s">
        <v>264</v>
      </c>
      <c r="F565" s="407" t="s">
        <v>295</v>
      </c>
      <c r="G565" s="96"/>
    </row>
    <row r="566" spans="1:7" ht="21" x14ac:dyDescent="0.4">
      <c r="A566" s="405"/>
      <c r="B566" s="254" t="s">
        <v>32</v>
      </c>
      <c r="C566" s="254" t="s">
        <v>31</v>
      </c>
      <c r="D566" s="406"/>
      <c r="E566" s="407"/>
      <c r="F566" s="407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5" t="s">
        <v>10</v>
      </c>
      <c r="B568" s="396"/>
      <c r="C568" s="396"/>
      <c r="D568" s="396"/>
      <c r="E568" s="396"/>
      <c r="F568" s="397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386" t="s">
        <v>34</v>
      </c>
      <c r="B578" s="386"/>
      <c r="C578" s="398"/>
      <c r="D578" s="327">
        <f>SUM(B569:C577)</f>
        <v>18</v>
      </c>
      <c r="E578" s="90"/>
      <c r="F578" s="96"/>
      <c r="G578" s="96"/>
    </row>
    <row r="579" spans="1:7" ht="21" x14ac:dyDescent="0.4">
      <c r="A579" s="386" t="s">
        <v>33</v>
      </c>
      <c r="B579" s="386"/>
      <c r="C579" s="386"/>
      <c r="D579" s="298">
        <f>D578/(COUNT(B569:C577)*2)</f>
        <v>1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399" t="s">
        <v>23</v>
      </c>
      <c r="B581" s="400"/>
      <c r="C581" s="400"/>
      <c r="D581" s="400"/>
      <c r="E581" s="400"/>
      <c r="F581" s="401"/>
      <c r="G581" s="96"/>
    </row>
    <row r="582" spans="1:7" ht="42" x14ac:dyDescent="0.4">
      <c r="A582" s="103" t="s">
        <v>87</v>
      </c>
      <c r="B582" s="104">
        <v>1</v>
      </c>
      <c r="C582" s="104"/>
      <c r="D582" s="105" t="s">
        <v>533</v>
      </c>
      <c r="E582" s="106" t="s">
        <v>483</v>
      </c>
      <c r="F582" s="105" t="s">
        <v>293</v>
      </c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105" x14ac:dyDescent="0.4">
      <c r="A586" s="309" t="s">
        <v>88</v>
      </c>
      <c r="B586" s="104">
        <v>1</v>
      </c>
      <c r="C586" s="140" t="str">
        <f>IF(B586=0, -5, "0")</f>
        <v>0</v>
      </c>
      <c r="D586" s="212" t="s">
        <v>534</v>
      </c>
      <c r="E586" s="212" t="s">
        <v>482</v>
      </c>
      <c r="F586" s="105" t="s">
        <v>293</v>
      </c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2" t="s">
        <v>370</v>
      </c>
      <c r="B588" s="403"/>
      <c r="C588" s="403"/>
      <c r="D588" s="403"/>
      <c r="E588" s="403"/>
      <c r="F588" s="403"/>
      <c r="G588" s="403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>
        <f>IF(D595=1, 2, IF(AND(D595&lt;1,D595&gt;0), 1, IF(D595=0,"0","NA")))</f>
        <v>2</v>
      </c>
      <c r="C595" s="104"/>
      <c r="D595" s="319">
        <f>IFERROR(E595/F595,"N.A")</f>
        <v>1</v>
      </c>
      <c r="E595" s="353">
        <v>2</v>
      </c>
      <c r="F595" s="353">
        <v>2</v>
      </c>
      <c r="G595" s="96"/>
    </row>
    <row r="596" spans="1:7" ht="21" x14ac:dyDescent="0.4">
      <c r="A596" s="386" t="s">
        <v>34</v>
      </c>
      <c r="B596" s="386"/>
      <c r="C596" s="398"/>
      <c r="D596" s="327">
        <f>SUM(B589:C595,B582:C587)</f>
        <v>22</v>
      </c>
      <c r="E596" s="90"/>
      <c r="F596" s="96"/>
      <c r="G596" s="96"/>
    </row>
    <row r="597" spans="1:7" ht="21" x14ac:dyDescent="0.4">
      <c r="A597" s="386" t="s">
        <v>33</v>
      </c>
      <c r="B597" s="386"/>
      <c r="C597" s="386"/>
      <c r="D597" s="298">
        <f>D596/(COUNT(B582:C587,B589:C595)*2)</f>
        <v>0.91666666666666663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40</v>
      </c>
      <c r="E599" s="239"/>
      <c r="F599" s="239"/>
      <c r="G599" s="96"/>
    </row>
    <row r="600" spans="1:7" ht="22.5" x14ac:dyDescent="0.45">
      <c r="A600" s="392" t="s">
        <v>168</v>
      </c>
      <c r="B600" s="393"/>
      <c r="C600" s="394"/>
      <c r="D600" s="127">
        <f>D599/(COUNT(B569:C577,B589:C595,B582:C587)*2)</f>
        <v>0.95238095238095233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5" t="s">
        <v>8</v>
      </c>
      <c r="B602" s="385"/>
      <c r="C602" s="385"/>
      <c r="D602" s="385"/>
      <c r="E602" s="385"/>
      <c r="F602" s="385"/>
      <c r="G602" s="96"/>
    </row>
    <row r="603" spans="1:7" ht="22.5" x14ac:dyDescent="0.4">
      <c r="A603" s="129">
        <f>B11</f>
        <v>43657</v>
      </c>
      <c r="B603" s="96"/>
      <c r="C603" s="96"/>
      <c r="D603" s="114"/>
      <c r="E603" s="114"/>
      <c r="F603" s="114"/>
      <c r="G603" s="96"/>
    </row>
    <row r="604" spans="1:7" ht="21" x14ac:dyDescent="0.4">
      <c r="A604" s="371" t="s">
        <v>28</v>
      </c>
      <c r="B604" s="373" t="s">
        <v>29</v>
      </c>
      <c r="C604" s="373"/>
      <c r="D604" s="373" t="s">
        <v>42</v>
      </c>
      <c r="E604" s="374" t="s">
        <v>264</v>
      </c>
      <c r="F604" s="374" t="s">
        <v>295</v>
      </c>
      <c r="G604" s="96"/>
    </row>
    <row r="605" spans="1:7" ht="18.75" customHeight="1" x14ac:dyDescent="0.4">
      <c r="A605" s="371"/>
      <c r="B605" s="100" t="s">
        <v>32</v>
      </c>
      <c r="C605" s="100" t="s">
        <v>31</v>
      </c>
      <c r="D605" s="373"/>
      <c r="E605" s="374"/>
      <c r="F605" s="374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376"/>
      <c r="D607" s="376"/>
      <c r="E607" s="376"/>
      <c r="F607" s="377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6" t="s">
        <v>34</v>
      </c>
      <c r="B616" s="386"/>
      <c r="C616" s="386"/>
      <c r="D616" s="327">
        <f>SUM(B608:C615)</f>
        <v>16</v>
      </c>
      <c r="E616" s="387"/>
      <c r="F616" s="388"/>
      <c r="G616" s="96"/>
    </row>
    <row r="617" spans="1:7" ht="21" x14ac:dyDescent="0.4">
      <c r="A617" s="386" t="s">
        <v>33</v>
      </c>
      <c r="B617" s="386"/>
      <c r="C617" s="386"/>
      <c r="D617" s="298">
        <f>D616/(COUNT(B608:C615)*2)</f>
        <v>1</v>
      </c>
      <c r="E617" s="389"/>
      <c r="F617" s="390"/>
      <c r="G617" s="96"/>
    </row>
    <row r="618" spans="1:7" ht="21" x14ac:dyDescent="0.4">
      <c r="A618" s="128"/>
      <c r="B618" s="96"/>
      <c r="C618" s="391"/>
      <c r="D618" s="391"/>
      <c r="E618" s="391"/>
      <c r="F618" s="391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63" x14ac:dyDescent="0.4">
      <c r="A620" s="103" t="s">
        <v>83</v>
      </c>
      <c r="B620" s="104">
        <v>1</v>
      </c>
      <c r="C620" s="104"/>
      <c r="D620" s="156" t="s">
        <v>484</v>
      </c>
      <c r="E620" s="106" t="s">
        <v>488</v>
      </c>
      <c r="F620" s="105" t="s">
        <v>293</v>
      </c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84" x14ac:dyDescent="0.4">
      <c r="A622" s="103" t="s">
        <v>184</v>
      </c>
      <c r="B622" s="104">
        <v>0</v>
      </c>
      <c r="C622" s="104"/>
      <c r="D622" s="354" t="s">
        <v>535</v>
      </c>
      <c r="E622" s="354" t="s">
        <v>487</v>
      </c>
      <c r="F622" s="105" t="s">
        <v>293</v>
      </c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78" t="s">
        <v>34</v>
      </c>
      <c r="B629" s="379"/>
      <c r="C629" s="380"/>
      <c r="D629" s="201">
        <f>SUM(B620:C628)</f>
        <v>15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0.83333333333333337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76"/>
      <c r="D632" s="376"/>
      <c r="E632" s="376"/>
      <c r="F632" s="377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78" t="s">
        <v>34</v>
      </c>
      <c r="B639" s="379"/>
      <c r="C639" s="380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81"/>
      <c r="B641" s="381"/>
      <c r="C641" s="381"/>
      <c r="D641" s="381"/>
      <c r="E641" s="381"/>
      <c r="F641" s="381"/>
      <c r="G641" s="381"/>
    </row>
    <row r="642" spans="1:7" ht="24.75" x14ac:dyDescent="0.4">
      <c r="A642" s="284" t="s">
        <v>26</v>
      </c>
      <c r="B642" s="376"/>
      <c r="C642" s="376"/>
      <c r="D642" s="376"/>
      <c r="E642" s="376"/>
      <c r="F642" s="377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63" x14ac:dyDescent="0.4">
      <c r="A644" s="163" t="s">
        <v>400</v>
      </c>
      <c r="B644" s="104">
        <v>0</v>
      </c>
      <c r="C644" s="118"/>
      <c r="D644" s="135" t="s">
        <v>514</v>
      </c>
      <c r="E644" s="106" t="s">
        <v>485</v>
      </c>
      <c r="F644" s="105" t="s">
        <v>293</v>
      </c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382" t="s">
        <v>304</v>
      </c>
      <c r="B650" s="383"/>
      <c r="C650" s="383"/>
      <c r="D650" s="383"/>
      <c r="E650" s="383"/>
      <c r="F650" s="384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126" x14ac:dyDescent="0.4">
      <c r="A654" s="310" t="s">
        <v>311</v>
      </c>
      <c r="B654" s="104">
        <v>0</v>
      </c>
      <c r="C654" s="118">
        <f>IF(B654=0, -5, "0")</f>
        <v>-5</v>
      </c>
      <c r="D654" s="355" t="s">
        <v>520</v>
      </c>
      <c r="E654" s="356" t="s">
        <v>486</v>
      </c>
      <c r="F654" s="105" t="s">
        <v>292</v>
      </c>
      <c r="G654" s="96"/>
    </row>
    <row r="655" spans="1:7" ht="21" x14ac:dyDescent="0.4">
      <c r="A655" s="152" t="s">
        <v>321</v>
      </c>
      <c r="B655" s="104">
        <v>2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f>IF(D657=1, 2, IF(AND(D657&lt;1,D657&gt;0), 1, IF(D657=0,"0","NA")))</f>
        <v>1</v>
      </c>
      <c r="C657" s="104"/>
      <c r="D657" s="319">
        <f>IFERROR(E657/F657,"N.A")</f>
        <v>0.75</v>
      </c>
      <c r="E657" s="353">
        <v>3</v>
      </c>
      <c r="F657" s="353">
        <v>4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18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0.6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61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0.80263157894736847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5" t="s">
        <v>346</v>
      </c>
      <c r="B665" s="385"/>
      <c r="C665" s="385"/>
      <c r="D665" s="385"/>
      <c r="E665" s="385"/>
      <c r="F665" s="385"/>
      <c r="G665" s="96"/>
    </row>
    <row r="666" spans="1:7" ht="21" x14ac:dyDescent="0.4">
      <c r="A666" s="198">
        <f>B11</f>
        <v>43657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1" t="s">
        <v>28</v>
      </c>
      <c r="B667" s="373" t="s">
        <v>29</v>
      </c>
      <c r="C667" s="373"/>
      <c r="D667" s="373" t="s">
        <v>42</v>
      </c>
      <c r="E667" s="374" t="s">
        <v>264</v>
      </c>
      <c r="F667" s="374" t="s">
        <v>295</v>
      </c>
      <c r="G667" s="96"/>
    </row>
    <row r="668" spans="1:7" ht="21" x14ac:dyDescent="0.4">
      <c r="A668" s="371"/>
      <c r="B668" s="100" t="s">
        <v>32</v>
      </c>
      <c r="C668" s="100" t="s">
        <v>31</v>
      </c>
      <c r="D668" s="373"/>
      <c r="E668" s="374"/>
      <c r="F668" s="374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>
        <f>IF(D689=1, 2, IF(AND(D689&lt;1,D689&gt;0), 1, IF(D689=0,"0","NA")))</f>
        <v>1</v>
      </c>
      <c r="C689" s="104"/>
      <c r="D689" s="319">
        <f>IFERROR(E689/F689,"N.A")</f>
        <v>0.5</v>
      </c>
      <c r="E689" s="353">
        <v>1</v>
      </c>
      <c r="F689" s="353">
        <v>2</v>
      </c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29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0.96666666666666667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5" t="s">
        <v>439</v>
      </c>
      <c r="B693" s="375"/>
      <c r="C693" s="375"/>
      <c r="D693" s="375"/>
      <c r="E693" s="375"/>
      <c r="F693" s="375"/>
      <c r="G693" s="215"/>
    </row>
    <row r="694" spans="1:7" ht="21" customHeight="1" x14ac:dyDescent="0.4">
      <c r="A694" s="198">
        <f>B11</f>
        <v>43657</v>
      </c>
      <c r="B694" s="96"/>
      <c r="C694" s="96"/>
      <c r="D694" s="214"/>
      <c r="E694" s="214"/>
      <c r="F694" s="214"/>
      <c r="G694" s="215"/>
    </row>
    <row r="695" spans="1:7" ht="21" x14ac:dyDescent="0.4">
      <c r="A695" s="370" t="s">
        <v>28</v>
      </c>
      <c r="B695" s="372" t="s">
        <v>29</v>
      </c>
      <c r="C695" s="372"/>
      <c r="D695" s="373" t="s">
        <v>42</v>
      </c>
      <c r="E695" s="374" t="s">
        <v>264</v>
      </c>
      <c r="F695" s="374" t="s">
        <v>295</v>
      </c>
      <c r="G695" s="215"/>
    </row>
    <row r="696" spans="1:7" ht="21" x14ac:dyDescent="0.4">
      <c r="A696" s="371"/>
      <c r="B696" s="100" t="s">
        <v>32</v>
      </c>
      <c r="C696" s="100" t="s">
        <v>31</v>
      </c>
      <c r="D696" s="373"/>
      <c r="E696" s="374"/>
      <c r="F696" s="374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367" t="s">
        <v>299</v>
      </c>
      <c r="B698" s="368"/>
      <c r="C698" s="368"/>
      <c r="D698" s="368"/>
      <c r="E698" s="368"/>
      <c r="F698" s="369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1" x14ac:dyDescent="0.4">
      <c r="A703" s="213" t="s">
        <v>315</v>
      </c>
      <c r="B703" s="216">
        <v>2</v>
      </c>
      <c r="C703" s="216"/>
      <c r="D703" s="133"/>
      <c r="E703" s="133"/>
      <c r="F703" s="160"/>
      <c r="G703" s="215"/>
    </row>
    <row r="704" spans="1:7" ht="21" x14ac:dyDescent="0.4">
      <c r="A704" s="108" t="s">
        <v>34</v>
      </c>
      <c r="B704" s="365"/>
      <c r="C704" s="366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365"/>
      <c r="C705" s="366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67" t="s">
        <v>300</v>
      </c>
      <c r="B707" s="368"/>
      <c r="C707" s="368"/>
      <c r="D707" s="368"/>
      <c r="E707" s="368"/>
      <c r="F707" s="369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6"/>
      <c r="E709" s="105"/>
      <c r="F709" s="160"/>
    </row>
    <row r="710" spans="1:7" ht="72.75" customHeight="1" x14ac:dyDescent="0.3">
      <c r="A710" s="205" t="s">
        <v>402</v>
      </c>
      <c r="B710" s="104">
        <f>IF(D710=1, 2, IF(AND(D710&lt;1,D710&gt;0), 1, IF(D710=0,"0","NA")))</f>
        <v>2</v>
      </c>
      <c r="C710" s="104"/>
      <c r="D710" s="319">
        <f>IFERROR(E710/F710,"N.A")</f>
        <v>1</v>
      </c>
      <c r="E710" s="321">
        <v>1</v>
      </c>
      <c r="F710" s="321">
        <v>1</v>
      </c>
    </row>
    <row r="711" spans="1:7" ht="21" x14ac:dyDescent="0.3">
      <c r="A711" s="108" t="s">
        <v>34</v>
      </c>
      <c r="B711" s="108"/>
      <c r="C711" s="123"/>
      <c r="D711" s="281">
        <f>SUM(B708:C710)</f>
        <v>6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16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0.79166666666666663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422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0.79622641509433967</v>
      </c>
      <c r="E719" s="3"/>
      <c r="F719" s="3"/>
    </row>
  </sheetData>
  <sheetProtection algorithmName="SHA-512" hashValue="4zpUpPdYFbQPVFP775QkSesT5S/oxvuviCghFhVVxdob2hEHRRPHhKuV3Bh4TlvmeWkq6qnwErjXthwZmLTy3w==" saltValue="MrgFT2gHqs0N0scGcyGtgA==" spinCount="100000" sheet="1" objects="1" scenarios="1"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643:B645 B120:B126 B670:B689 B531 B308:B315 B345:B351 B460:B466 B509:B515 B412:B419 B288:B295 B708:B710 B651:B657 B395:B409 B66:B82 B230:B231 B272:B285 B174:B181 B500:B506 B635:B638 B260 B198 B699:B703 B63 B233:B240 B439 B518:B519 B30:B37 B569:B577 B633 B113:B117 B145:B160 B320:B338 B479:B483 B485:B494 B613:B615 B622:B628 B56:B61 B103 B111 B163:B164 B191:B196 B227:B228 B253:B258 B265:B270 B343 B374:B381 B389:B393 B432:B437 B444:B449 B496:B498 B526:B529 B647:B649 B582:B587 B608:B611 B620 B589:B595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646 B634 B612 B621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198" zoomScale="80" zoomScaleNormal="90" zoomScaleSheetLayoutView="80" workbookViewId="0">
      <selection activeCell="D206" sqref="D206:E20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5"/>
      <c r="E1" s="475"/>
      <c r="F1" s="475"/>
      <c r="G1" s="475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76" t="s">
        <v>46</v>
      </c>
      <c r="B6" s="476"/>
      <c r="C6" s="476"/>
      <c r="D6" s="476"/>
      <c r="E6" s="476"/>
      <c r="F6" s="476"/>
      <c r="G6" s="79"/>
    </row>
    <row r="7" spans="1:7" s="2" customFormat="1" ht="21.75" customHeight="1" x14ac:dyDescent="0.45">
      <c r="A7" s="477" t="str">
        <f>'Page de garde'!D18</f>
        <v>Teniour</v>
      </c>
      <c r="B7" s="477"/>
      <c r="C7" s="477"/>
      <c r="D7" s="477"/>
      <c r="E7" s="477"/>
      <c r="F7" s="477"/>
      <c r="G7" s="79"/>
    </row>
    <row r="8" spans="1:7" s="2" customFormat="1" ht="24" x14ac:dyDescent="0.45">
      <c r="A8" s="4" t="s">
        <v>39</v>
      </c>
      <c r="B8" s="478" t="str">
        <f>'A3 Exploitation'!B9:F9</f>
        <v>Mr Yassine ELLOUMI</v>
      </c>
      <c r="C8" s="478"/>
      <c r="D8" s="478"/>
      <c r="E8" s="478"/>
      <c r="F8" s="478"/>
      <c r="G8" s="79"/>
    </row>
    <row r="9" spans="1:7" s="2" customFormat="1" ht="24" x14ac:dyDescent="0.45">
      <c r="A9" s="5" t="s">
        <v>41</v>
      </c>
      <c r="B9" s="479" t="str">
        <f>'A3 Exploitation'!B10:F10</f>
        <v>Dir Magasin</v>
      </c>
      <c r="C9" s="479"/>
      <c r="D9" s="479"/>
      <c r="E9" s="479"/>
      <c r="F9" s="479"/>
      <c r="G9" s="79"/>
    </row>
    <row r="10" spans="1:7" s="2" customFormat="1" ht="24" x14ac:dyDescent="0.45">
      <c r="A10" s="4" t="s">
        <v>40</v>
      </c>
      <c r="B10" s="474">
        <f>'A3 Exploitation'!B11:F11</f>
        <v>43657</v>
      </c>
      <c r="C10" s="474"/>
      <c r="D10" s="474"/>
      <c r="E10" s="474"/>
      <c r="F10" s="474"/>
      <c r="G10" s="79"/>
    </row>
    <row r="11" spans="1:7" s="2" customFormat="1" ht="24" x14ac:dyDescent="0.45">
      <c r="A11" s="4" t="s">
        <v>248</v>
      </c>
      <c r="B11" s="466">
        <f>D215</f>
        <v>0.69680851063829785</v>
      </c>
      <c r="C11" s="466"/>
      <c r="D11" s="466"/>
      <c r="E11" s="466"/>
      <c r="F11" s="466"/>
      <c r="G11" s="79"/>
    </row>
    <row r="12" spans="1:7" s="2" customFormat="1" ht="22.5" x14ac:dyDescent="0.45">
      <c r="A12" s="1"/>
      <c r="D12" s="445"/>
      <c r="E12" s="445"/>
      <c r="F12" s="445"/>
      <c r="G12" s="445"/>
    </row>
    <row r="13" spans="1:7" s="2" customFormat="1" ht="11.25" customHeight="1" x14ac:dyDescent="0.3">
      <c r="A13" s="467" t="s">
        <v>28</v>
      </c>
      <c r="B13" s="468" t="s">
        <v>29</v>
      </c>
      <c r="C13" s="468"/>
      <c r="D13" s="468" t="s">
        <v>42</v>
      </c>
      <c r="E13" s="468" t="s">
        <v>158</v>
      </c>
      <c r="F13" s="468" t="s">
        <v>159</v>
      </c>
    </row>
    <row r="14" spans="1:7" s="2" customFormat="1" ht="12.75" customHeight="1" x14ac:dyDescent="0.3">
      <c r="A14" s="467"/>
      <c r="B14" s="18" t="s">
        <v>32</v>
      </c>
      <c r="C14" s="18" t="s">
        <v>31</v>
      </c>
      <c r="D14" s="468"/>
      <c r="E14" s="468"/>
      <c r="F14" s="468"/>
      <c r="G14" s="78"/>
    </row>
    <row r="15" spans="1:7" x14ac:dyDescent="0.3">
      <c r="A15" s="469"/>
      <c r="B15" s="470"/>
      <c r="C15" s="470"/>
      <c r="D15" s="470"/>
      <c r="E15" s="470"/>
      <c r="F15" s="470"/>
    </row>
    <row r="16" spans="1:7" ht="19.5" x14ac:dyDescent="0.4">
      <c r="A16" s="471" t="s">
        <v>0</v>
      </c>
      <c r="B16" s="472"/>
      <c r="C16" s="472"/>
      <c r="D16" s="472"/>
      <c r="E16" s="472"/>
      <c r="F16" s="472"/>
      <c r="G16" s="80" t="s">
        <v>292</v>
      </c>
    </row>
    <row r="17" spans="1:7" x14ac:dyDescent="0.3">
      <c r="A17" s="6" t="s">
        <v>223</v>
      </c>
      <c r="B17" s="55">
        <v>1</v>
      </c>
      <c r="C17" s="55"/>
      <c r="D17" s="56" t="s">
        <v>489</v>
      </c>
      <c r="E17" s="55" t="s">
        <v>498</v>
      </c>
      <c r="F17" s="55" t="s">
        <v>293</v>
      </c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1</v>
      </c>
      <c r="C19" s="55"/>
      <c r="D19" s="56" t="s">
        <v>537</v>
      </c>
      <c r="E19" s="56" t="s">
        <v>499</v>
      </c>
      <c r="F19" s="55" t="s">
        <v>293</v>
      </c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3" t="s">
        <v>34</v>
      </c>
      <c r="B22" s="457"/>
      <c r="C22" s="458"/>
      <c r="D22" s="330">
        <f>SUM(B17:C21)</f>
        <v>8</v>
      </c>
    </row>
    <row r="23" spans="1:7" x14ac:dyDescent="0.3">
      <c r="A23" s="452" t="s">
        <v>249</v>
      </c>
      <c r="B23" s="453"/>
      <c r="C23" s="454"/>
      <c r="D23" s="17">
        <f>D22/(COUNT(B17:C21)*2)</f>
        <v>0.8</v>
      </c>
    </row>
    <row r="24" spans="1:7" x14ac:dyDescent="0.3">
      <c r="A24" s="10"/>
      <c r="B24" s="11"/>
      <c r="C24" s="11"/>
      <c r="D24" s="12"/>
    </row>
    <row r="25" spans="1:7" ht="19.5" x14ac:dyDescent="0.4">
      <c r="A25" s="455" t="s">
        <v>4</v>
      </c>
      <c r="B25" s="456"/>
      <c r="C25" s="456"/>
      <c r="D25" s="456"/>
      <c r="E25" s="456"/>
      <c r="F25" s="456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2" t="s">
        <v>34</v>
      </c>
      <c r="B33" s="453"/>
      <c r="C33" s="454"/>
      <c r="D33" s="329">
        <f>SUM(B26:C32)</f>
        <v>14</v>
      </c>
    </row>
    <row r="34" spans="1:6" x14ac:dyDescent="0.3">
      <c r="A34" s="452" t="s">
        <v>249</v>
      </c>
      <c r="B34" s="453"/>
      <c r="C34" s="454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55" t="s">
        <v>178</v>
      </c>
      <c r="B36" s="456"/>
      <c r="C36" s="456"/>
      <c r="D36" s="456"/>
      <c r="E36" s="456"/>
      <c r="F36" s="456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2" t="s">
        <v>34</v>
      </c>
      <c r="B42" s="453"/>
      <c r="C42" s="454"/>
      <c r="D42" s="329">
        <f>SUM(B37:C41)</f>
        <v>10</v>
      </c>
    </row>
    <row r="43" spans="1:6" x14ac:dyDescent="0.3">
      <c r="A43" s="452" t="s">
        <v>249</v>
      </c>
      <c r="B43" s="453"/>
      <c r="C43" s="454"/>
      <c r="D43" s="17">
        <f>D42/(COUNT(B37:C41)*2)</f>
        <v>1</v>
      </c>
    </row>
    <row r="44" spans="1:6" x14ac:dyDescent="0.3">
      <c r="A44" s="338"/>
      <c r="B44" s="339"/>
      <c r="C44" s="339"/>
      <c r="D44" s="340"/>
    </row>
    <row r="45" spans="1:6" ht="19.5" x14ac:dyDescent="0.4">
      <c r="A45" s="461" t="s">
        <v>405</v>
      </c>
      <c r="B45" s="462"/>
      <c r="C45" s="462"/>
      <c r="D45" s="462"/>
      <c r="E45" s="462"/>
      <c r="F45" s="463"/>
    </row>
    <row r="46" spans="1:6" ht="19.5" x14ac:dyDescent="0.4">
      <c r="A46" s="6" t="s">
        <v>465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2" t="s">
        <v>34</v>
      </c>
      <c r="B58" s="453"/>
      <c r="C58" s="454"/>
      <c r="D58" s="341">
        <f>SUM(B46:C57)</f>
        <v>0</v>
      </c>
    </row>
    <row r="59" spans="1:6" x14ac:dyDescent="0.3">
      <c r="A59" s="452" t="s">
        <v>249</v>
      </c>
      <c r="B59" s="453"/>
      <c r="C59" s="454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4" t="s">
        <v>19</v>
      </c>
      <c r="B61" s="465"/>
      <c r="C61" s="465"/>
      <c r="D61" s="465"/>
      <c r="E61" s="465"/>
      <c r="F61" s="465"/>
    </row>
    <row r="62" spans="1:6" x14ac:dyDescent="0.3">
      <c r="A62" s="6" t="s">
        <v>224</v>
      </c>
      <c r="B62" s="55">
        <v>1</v>
      </c>
      <c r="C62" s="55"/>
      <c r="D62" s="59" t="s">
        <v>538</v>
      </c>
      <c r="E62" s="55" t="s">
        <v>499</v>
      </c>
      <c r="F62" s="55" t="s">
        <v>293</v>
      </c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2" t="s">
        <v>34</v>
      </c>
      <c r="B68" s="453"/>
      <c r="C68" s="454"/>
      <c r="D68" s="329">
        <f>SUM(B62:C67)</f>
        <v>9</v>
      </c>
    </row>
    <row r="69" spans="1:6" x14ac:dyDescent="0.3">
      <c r="A69" s="452" t="s">
        <v>249</v>
      </c>
      <c r="B69" s="453"/>
      <c r="C69" s="454"/>
      <c r="D69" s="17">
        <f>D68/(COUNT(B62:C67)*2)</f>
        <v>0.9</v>
      </c>
    </row>
    <row r="70" spans="1:6" x14ac:dyDescent="0.3">
      <c r="A70" s="10"/>
      <c r="B70" s="11"/>
      <c r="C70" s="11"/>
      <c r="D70" s="12"/>
    </row>
    <row r="71" spans="1:6" ht="19.5" x14ac:dyDescent="0.4">
      <c r="A71" s="455" t="s">
        <v>8</v>
      </c>
      <c r="B71" s="456"/>
      <c r="C71" s="456"/>
      <c r="D71" s="456"/>
      <c r="E71" s="456"/>
      <c r="F71" s="456"/>
    </row>
    <row r="72" spans="1:6" ht="50.25" x14ac:dyDescent="0.35">
      <c r="A72" s="25" t="s">
        <v>146</v>
      </c>
      <c r="B72" s="55">
        <v>1</v>
      </c>
      <c r="C72" s="6" t="str">
        <f>IF(B72=0, -5, "0")</f>
        <v>0</v>
      </c>
      <c r="D72" s="59" t="s">
        <v>539</v>
      </c>
      <c r="E72" s="56" t="s">
        <v>500</v>
      </c>
      <c r="F72" s="55" t="s">
        <v>293</v>
      </c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50.25" x14ac:dyDescent="0.35">
      <c r="A76" s="25" t="s">
        <v>180</v>
      </c>
      <c r="B76" s="55">
        <v>0</v>
      </c>
      <c r="C76" s="6">
        <f>IF(B76=0, -5, "0")</f>
        <v>-5</v>
      </c>
      <c r="D76" s="56" t="s">
        <v>490</v>
      </c>
      <c r="E76" s="55" t="s">
        <v>515</v>
      </c>
      <c r="F76" s="55" t="s">
        <v>292</v>
      </c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2" t="s">
        <v>34</v>
      </c>
      <c r="B79" s="453"/>
      <c r="C79" s="454"/>
      <c r="D79" s="329">
        <f>SUM(B72:C78)</f>
        <v>4</v>
      </c>
    </row>
    <row r="80" spans="1:6" x14ac:dyDescent="0.3">
      <c r="A80" s="452" t="s">
        <v>249</v>
      </c>
      <c r="B80" s="453"/>
      <c r="C80" s="454"/>
      <c r="D80" s="17">
        <f>D79/(COUNT(B72:C78)*2)</f>
        <v>0.2857142857142857</v>
      </c>
    </row>
    <row r="81" spans="1:6" x14ac:dyDescent="0.3">
      <c r="A81" s="10"/>
      <c r="B81" s="11"/>
      <c r="C81" s="11"/>
      <c r="D81" s="12"/>
    </row>
    <row r="82" spans="1:6" ht="19.5" x14ac:dyDescent="0.4">
      <c r="A82" s="455" t="s">
        <v>463</v>
      </c>
      <c r="B82" s="456"/>
      <c r="C82" s="456"/>
      <c r="D82" s="456"/>
      <c r="E82" s="456"/>
      <c r="F82" s="456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32.25" x14ac:dyDescent="0.4">
      <c r="A85" s="6" t="s">
        <v>247</v>
      </c>
      <c r="B85" s="61">
        <v>1</v>
      </c>
      <c r="C85" s="62"/>
      <c r="D85" s="64" t="s">
        <v>491</v>
      </c>
      <c r="E85" s="64" t="s">
        <v>501</v>
      </c>
      <c r="F85" s="55" t="s">
        <v>293</v>
      </c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>
        <v>2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>
        <v>2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1</v>
      </c>
      <c r="C93" s="6" t="str">
        <f>IF(B93=0, -5, "0")</f>
        <v>0</v>
      </c>
      <c r="D93" s="56" t="s">
        <v>540</v>
      </c>
      <c r="E93" s="66" t="s">
        <v>502</v>
      </c>
      <c r="F93" s="55" t="s">
        <v>293</v>
      </c>
    </row>
    <row r="94" spans="1:6" x14ac:dyDescent="0.3">
      <c r="A94" s="7" t="s">
        <v>191</v>
      </c>
      <c r="B94" s="61">
        <v>1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2" t="s">
        <v>34</v>
      </c>
      <c r="B100" s="453"/>
      <c r="C100" s="454"/>
      <c r="D100" s="329">
        <f>SUM(B83:C99)</f>
        <v>27</v>
      </c>
    </row>
    <row r="101" spans="1:6" x14ac:dyDescent="0.3">
      <c r="A101" s="452" t="s">
        <v>249</v>
      </c>
      <c r="B101" s="453"/>
      <c r="C101" s="454"/>
      <c r="D101" s="17">
        <f>D100/(COUNT(B83:C99)*2)</f>
        <v>0.9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5" t="s">
        <v>170</v>
      </c>
      <c r="B103" s="456"/>
      <c r="C103" s="456"/>
      <c r="D103" s="456"/>
      <c r="E103" s="456"/>
      <c r="F103" s="456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0</v>
      </c>
      <c r="C107" s="62"/>
      <c r="D107" s="66" t="s">
        <v>492</v>
      </c>
      <c r="E107" s="55" t="s">
        <v>503</v>
      </c>
      <c r="F107" s="55" t="s">
        <v>293</v>
      </c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ht="33" x14ac:dyDescent="0.3">
      <c r="A111" s="6" t="s">
        <v>136</v>
      </c>
      <c r="B111" s="69">
        <v>0</v>
      </c>
      <c r="C111" s="55"/>
      <c r="D111" s="56" t="s">
        <v>541</v>
      </c>
      <c r="E111" s="55" t="s">
        <v>504</v>
      </c>
      <c r="F111" s="55" t="s">
        <v>293</v>
      </c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2"/>
      <c r="E114" s="2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5"/>
      <c r="F116" s="55"/>
    </row>
    <row r="117" spans="1:6" ht="49.5" x14ac:dyDescent="0.3">
      <c r="A117" s="32" t="s">
        <v>191</v>
      </c>
      <c r="B117" s="69">
        <v>2</v>
      </c>
      <c r="C117" s="55"/>
      <c r="D117" s="56" t="s">
        <v>517</v>
      </c>
      <c r="E117" s="56" t="s">
        <v>506</v>
      </c>
      <c r="F117" s="55" t="s">
        <v>293</v>
      </c>
    </row>
    <row r="118" spans="1:6" x14ac:dyDescent="0.3">
      <c r="A118" s="452" t="s">
        <v>34</v>
      </c>
      <c r="B118" s="453"/>
      <c r="C118" s="454"/>
      <c r="D118" s="329">
        <f>SUM(B104:C117)</f>
        <v>24</v>
      </c>
    </row>
    <row r="119" spans="1:6" x14ac:dyDescent="0.3">
      <c r="A119" s="452" t="s">
        <v>249</v>
      </c>
      <c r="B119" s="453"/>
      <c r="C119" s="454"/>
      <c r="D119" s="17">
        <f>D118/(COUNT(B104:C117)*2)</f>
        <v>0.8571428571428571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5" t="s">
        <v>171</v>
      </c>
      <c r="B122" s="456"/>
      <c r="C122" s="456"/>
      <c r="D122" s="456"/>
      <c r="E122" s="456"/>
      <c r="F122" s="456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66.75" x14ac:dyDescent="0.35">
      <c r="A132" s="28" t="s">
        <v>270</v>
      </c>
      <c r="B132" s="69">
        <v>0</v>
      </c>
      <c r="C132" s="6">
        <f>IF(B132=0, -5, "0")</f>
        <v>-5</v>
      </c>
      <c r="D132" s="56" t="s">
        <v>518</v>
      </c>
      <c r="E132" s="56" t="s">
        <v>519</v>
      </c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2" t="s">
        <v>34</v>
      </c>
      <c r="B134" s="453"/>
      <c r="C134" s="454"/>
      <c r="D134" s="329">
        <f>SUM(B123:C133)</f>
        <v>13</v>
      </c>
    </row>
    <row r="135" spans="1:6" x14ac:dyDescent="0.3">
      <c r="A135" s="452" t="s">
        <v>249</v>
      </c>
      <c r="B135" s="453"/>
      <c r="C135" s="454"/>
      <c r="D135" s="17">
        <f>D134/(COUNT(B123:C133)*2)</f>
        <v>0.59090909090909094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5" t="s">
        <v>154</v>
      </c>
      <c r="B137" s="456"/>
      <c r="C137" s="456"/>
      <c r="D137" s="456"/>
      <c r="E137" s="456"/>
      <c r="F137" s="456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2" t="s">
        <v>34</v>
      </c>
      <c r="B149" s="453"/>
      <c r="C149" s="454"/>
      <c r="D149" s="329">
        <f>SUM(B138:C148)</f>
        <v>0</v>
      </c>
    </row>
    <row r="150" spans="1:6" x14ac:dyDescent="0.3">
      <c r="A150" s="452" t="s">
        <v>249</v>
      </c>
      <c r="B150" s="453"/>
      <c r="C150" s="454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5" t="s">
        <v>61</v>
      </c>
      <c r="B152" s="456"/>
      <c r="C152" s="456"/>
      <c r="D152" s="456"/>
      <c r="E152" s="456"/>
      <c r="F152" s="456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2" t="s">
        <v>34</v>
      </c>
      <c r="B165" s="453"/>
      <c r="C165" s="454"/>
      <c r="D165" s="329">
        <f>SUM(B153:C164)</f>
        <v>0</v>
      </c>
    </row>
    <row r="166" spans="1:6" x14ac:dyDescent="0.3">
      <c r="A166" s="452" t="s">
        <v>249</v>
      </c>
      <c r="B166" s="453"/>
      <c r="C166" s="454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5" t="s">
        <v>176</v>
      </c>
      <c r="B168" s="456"/>
      <c r="C168" s="456"/>
      <c r="D168" s="456"/>
      <c r="E168" s="456"/>
      <c r="F168" s="456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0</v>
      </c>
      <c r="C172" s="6">
        <f>IF(B172=0, -5, "0")</f>
        <v>-5</v>
      </c>
      <c r="D172" s="56" t="s">
        <v>493</v>
      </c>
      <c r="E172" s="55" t="s">
        <v>507</v>
      </c>
      <c r="F172" s="55"/>
    </row>
    <row r="173" spans="1:6" ht="33.75" x14ac:dyDescent="0.35">
      <c r="A173" s="24" t="s">
        <v>262</v>
      </c>
      <c r="B173" s="55">
        <v>0</v>
      </c>
      <c r="C173" s="6">
        <f>IF(B173=0, -5, "0")</f>
        <v>-5</v>
      </c>
      <c r="D173" s="56" t="s">
        <v>527</v>
      </c>
      <c r="E173" s="55" t="s">
        <v>528</v>
      </c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ht="49.5" x14ac:dyDescent="0.3">
      <c r="A175" s="40" t="s">
        <v>273</v>
      </c>
      <c r="B175" s="55">
        <v>0</v>
      </c>
      <c r="C175" s="55"/>
      <c r="D175" s="56" t="s">
        <v>494</v>
      </c>
      <c r="E175" s="56" t="s">
        <v>508</v>
      </c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2" t="s">
        <v>34</v>
      </c>
      <c r="B177" s="457"/>
      <c r="C177" s="458"/>
      <c r="D177" s="330">
        <f>SUM(B169:C176)</f>
        <v>0</v>
      </c>
    </row>
    <row r="178" spans="1:6" x14ac:dyDescent="0.3">
      <c r="A178" s="452" t="s">
        <v>249</v>
      </c>
      <c r="B178" s="453"/>
      <c r="C178" s="454"/>
      <c r="D178" s="17">
        <f>D177/(COUNT(B169:C176)*2)</f>
        <v>0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5" t="s">
        <v>64</v>
      </c>
      <c r="B180" s="456"/>
      <c r="C180" s="456"/>
      <c r="D180" s="456"/>
      <c r="E180" s="456"/>
      <c r="F180" s="456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2" t="s">
        <v>34</v>
      </c>
      <c r="B185" s="453"/>
      <c r="C185" s="454"/>
      <c r="D185" s="329">
        <f>SUM(B181:C184)</f>
        <v>8</v>
      </c>
    </row>
    <row r="186" spans="1:6" x14ac:dyDescent="0.3">
      <c r="A186" s="452" t="s">
        <v>249</v>
      </c>
      <c r="B186" s="453"/>
      <c r="C186" s="454"/>
      <c r="D186" s="17">
        <f>D185/(COUNT(B181:C184)*2)</f>
        <v>1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59" t="s">
        <v>15</v>
      </c>
      <c r="B188" s="460"/>
      <c r="C188" s="460"/>
      <c r="D188" s="460"/>
      <c r="E188" s="460"/>
      <c r="F188" s="460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2" t="s">
        <v>34</v>
      </c>
      <c r="B193" s="453"/>
      <c r="C193" s="454"/>
      <c r="D193" s="329">
        <f>SUM(B189:C192)</f>
        <v>8</v>
      </c>
    </row>
    <row r="194" spans="1:7" x14ac:dyDescent="0.3">
      <c r="A194" s="452" t="s">
        <v>249</v>
      </c>
      <c r="B194" s="453"/>
      <c r="C194" s="454"/>
      <c r="D194" s="17">
        <f>D193/(COUNT(B189:C192)*2)</f>
        <v>1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5" t="s">
        <v>65</v>
      </c>
      <c r="B196" s="456"/>
      <c r="C196" s="456"/>
      <c r="D196" s="456"/>
      <c r="E196" s="456"/>
      <c r="F196" s="456"/>
    </row>
    <row r="197" spans="1:7" ht="49.5" x14ac:dyDescent="0.3">
      <c r="A197" s="26" t="s">
        <v>268</v>
      </c>
      <c r="B197" s="55">
        <v>0</v>
      </c>
      <c r="C197" s="55"/>
      <c r="D197" s="56" t="s">
        <v>495</v>
      </c>
      <c r="E197" s="56" t="s">
        <v>509</v>
      </c>
      <c r="F197" s="55" t="s">
        <v>293</v>
      </c>
    </row>
    <row r="198" spans="1:7" ht="33" x14ac:dyDescent="0.3">
      <c r="A198" s="26" t="s">
        <v>179</v>
      </c>
      <c r="B198" s="55">
        <v>0</v>
      </c>
      <c r="C198" s="55"/>
      <c r="D198" s="56" t="s">
        <v>536</v>
      </c>
      <c r="E198" s="39" t="s">
        <v>529</v>
      </c>
      <c r="F198" s="55" t="s">
        <v>293</v>
      </c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2" t="s">
        <v>34</v>
      </c>
      <c r="B202" s="453"/>
      <c r="C202" s="454"/>
      <c r="D202" s="329">
        <f>SUM(B197:C201)</f>
        <v>6</v>
      </c>
    </row>
    <row r="203" spans="1:7" x14ac:dyDescent="0.3">
      <c r="A203" s="452" t="s">
        <v>249</v>
      </c>
      <c r="B203" s="453"/>
      <c r="C203" s="454"/>
      <c r="D203" s="17">
        <f>D202/(COUNT(B197:C201)*2)</f>
        <v>0.6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5" t="s">
        <v>175</v>
      </c>
      <c r="B205" s="456"/>
      <c r="C205" s="456"/>
      <c r="D205" s="456"/>
      <c r="E205" s="456"/>
      <c r="F205" s="456"/>
    </row>
    <row r="206" spans="1:7" ht="49.5" x14ac:dyDescent="0.3">
      <c r="A206" s="26" t="s">
        <v>302</v>
      </c>
      <c r="B206" s="55">
        <v>0</v>
      </c>
      <c r="C206" s="55"/>
      <c r="D206" s="55" t="s">
        <v>496</v>
      </c>
      <c r="E206" s="56" t="s">
        <v>510</v>
      </c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ht="33" x14ac:dyDescent="0.3">
      <c r="A208" s="6" t="s">
        <v>265</v>
      </c>
      <c r="B208" s="55">
        <v>0</v>
      </c>
      <c r="C208" s="55"/>
      <c r="D208" s="56" t="s">
        <v>497</v>
      </c>
      <c r="E208" s="55" t="s">
        <v>502</v>
      </c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2" t="s">
        <v>34</v>
      </c>
      <c r="B210" s="453"/>
      <c r="C210" s="454"/>
      <c r="D210" s="34">
        <f>SUM(B206:C209)</f>
        <v>0</v>
      </c>
    </row>
    <row r="211" spans="1:6" x14ac:dyDescent="0.3">
      <c r="A211" s="452" t="s">
        <v>249</v>
      </c>
      <c r="B211" s="453"/>
      <c r="C211" s="454"/>
      <c r="D211" s="17">
        <f>D210/(COUNT(B206:C209)*2)</f>
        <v>0</v>
      </c>
    </row>
    <row r="213" spans="1:6" ht="18" x14ac:dyDescent="0.35">
      <c r="A213" s="37" t="s">
        <v>402</v>
      </c>
      <c r="B213" s="36"/>
      <c r="C213" s="36"/>
      <c r="D213" s="87">
        <v>0.5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131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0.69680851063829785</v>
      </c>
    </row>
  </sheetData>
  <sheetProtection algorithmName="SHA-512" hashValue="ampR/R1KW5OBP7IO8HPlEkrX/NLAeHSSvJN5Dl6wJ8cbfIwloclTgVqmI26swa8QIjZebKJsTy5fkOhsnIMyAg==" saltValue="nV8nJ0wKqdk5fLqe6/a0ZQ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1" orientation="portrait" r:id="rId1"/>
  <rowBreaks count="2" manualBreakCount="2">
    <brk id="138" max="5" man="1"/>
    <brk id="211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zoomScale="70" zoomScaleNormal="70" zoomScaleSheetLayoutView="70" workbookViewId="0">
      <selection activeCell="D586" sqref="D586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5"/>
      <c r="E1" s="445"/>
      <c r="F1" s="445"/>
      <c r="G1" s="445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446" t="s">
        <v>149</v>
      </c>
      <c r="B7" s="446"/>
      <c r="C7" s="446"/>
      <c r="D7" s="446"/>
      <c r="E7" s="446"/>
      <c r="F7" s="446"/>
      <c r="G7" s="93"/>
    </row>
    <row r="8" spans="1:7" ht="22.5" x14ac:dyDescent="0.45">
      <c r="A8" s="447" t="str">
        <f>'Page de garde'!D18</f>
        <v>Teniour</v>
      </c>
      <c r="B8" s="447"/>
      <c r="C8" s="447"/>
      <c r="D8" s="447"/>
      <c r="E8" s="447"/>
      <c r="F8" s="447"/>
      <c r="G8" s="93"/>
    </row>
    <row r="9" spans="1:7" ht="22.5" x14ac:dyDescent="0.45">
      <c r="A9" s="94" t="s">
        <v>39</v>
      </c>
      <c r="B9" s="448" t="s">
        <v>542</v>
      </c>
      <c r="C9" s="448"/>
      <c r="D9" s="448"/>
      <c r="E9" s="448"/>
      <c r="F9" s="448"/>
      <c r="G9" s="93"/>
    </row>
    <row r="10" spans="1:7" ht="22.5" x14ac:dyDescent="0.45">
      <c r="A10" s="95" t="s">
        <v>41</v>
      </c>
      <c r="B10" s="449" t="s">
        <v>543</v>
      </c>
      <c r="C10" s="449"/>
      <c r="D10" s="449"/>
      <c r="E10" s="449"/>
      <c r="F10" s="449"/>
      <c r="G10" s="93"/>
    </row>
    <row r="11" spans="1:7" ht="22.5" x14ac:dyDescent="0.45">
      <c r="A11" s="94" t="s">
        <v>40</v>
      </c>
      <c r="B11" s="450">
        <v>43746</v>
      </c>
      <c r="C11" s="450"/>
      <c r="D11" s="450"/>
      <c r="E11" s="450"/>
      <c r="F11" s="450"/>
      <c r="G11" s="93"/>
    </row>
    <row r="12" spans="1:7" ht="22.5" x14ac:dyDescent="0.45">
      <c r="A12" s="94" t="s">
        <v>198</v>
      </c>
      <c r="B12" s="451">
        <f>D719</f>
        <v>0.77137546468401486</v>
      </c>
      <c r="C12" s="451"/>
      <c r="D12" s="451"/>
      <c r="E12" s="451"/>
      <c r="F12" s="451"/>
      <c r="G12" s="93"/>
    </row>
    <row r="13" spans="1:7" ht="22.5" x14ac:dyDescent="0.45">
      <c r="A13" s="92"/>
      <c r="B13" s="90"/>
      <c r="C13" s="90"/>
      <c r="D13" s="445"/>
      <c r="E13" s="445"/>
      <c r="F13" s="445"/>
      <c r="G13" s="445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43746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1" t="s">
        <v>28</v>
      </c>
      <c r="B17" s="373" t="s">
        <v>29</v>
      </c>
      <c r="C17" s="373"/>
      <c r="D17" s="373" t="s">
        <v>42</v>
      </c>
      <c r="E17" s="374" t="s">
        <v>264</v>
      </c>
      <c r="F17" s="374" t="s">
        <v>294</v>
      </c>
      <c r="G17" s="96"/>
    </row>
    <row r="18" spans="1:8" ht="16.5" customHeight="1" x14ac:dyDescent="0.4">
      <c r="A18" s="371"/>
      <c r="B18" s="100" t="s">
        <v>32</v>
      </c>
      <c r="C18" s="100" t="s">
        <v>31</v>
      </c>
      <c r="D18" s="373"/>
      <c r="E18" s="374"/>
      <c r="F18" s="374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6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f>IF(D43=1, 2, IF(AND(D43&lt;1,D43&gt;0), 1, IF(D43=0,"0","NA")))</f>
        <v>2</v>
      </c>
      <c r="C43" s="104"/>
      <c r="D43" s="319">
        <f>IFERROR(E43/F43,"N.A")</f>
        <v>1</v>
      </c>
      <c r="E43" s="321">
        <f>COUNTIF('A3 Exploitation'!F21:F42,"ok")</f>
        <v>1</v>
      </c>
      <c r="F43" s="321">
        <f>COUNTA('A3 Exploitation'!F21:F42)</f>
        <v>1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26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1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32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>
        <f>D47/(COUNT(B30:C37,B21:C25,B39:C43)*2)</f>
        <v>1</v>
      </c>
      <c r="E48" s="90"/>
      <c r="F48" s="96"/>
      <c r="G48" s="96"/>
    </row>
    <row r="49" spans="1:7" ht="21" x14ac:dyDescent="0.3">
      <c r="A49" s="404"/>
      <c r="B49" s="404"/>
      <c r="C49" s="404"/>
      <c r="D49" s="404"/>
      <c r="E49" s="404"/>
      <c r="F49" s="404"/>
      <c r="G49" s="404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43746</v>
      </c>
      <c r="B51" s="96"/>
      <c r="C51" s="96"/>
      <c r="D51" s="96"/>
      <c r="E51" s="90"/>
      <c r="F51" s="96"/>
      <c r="G51" s="96"/>
    </row>
    <row r="52" spans="1:7" ht="21" x14ac:dyDescent="0.4">
      <c r="A52" s="371" t="s">
        <v>28</v>
      </c>
      <c r="B52" s="373" t="s">
        <v>29</v>
      </c>
      <c r="C52" s="373"/>
      <c r="D52" s="373" t="s">
        <v>42</v>
      </c>
      <c r="E52" s="374" t="s">
        <v>264</v>
      </c>
      <c r="F52" s="374" t="s">
        <v>295</v>
      </c>
      <c r="G52" s="96"/>
    </row>
    <row r="53" spans="1:7" ht="21" x14ac:dyDescent="0.4">
      <c r="A53" s="371"/>
      <c r="B53" s="100" t="s">
        <v>32</v>
      </c>
      <c r="C53" s="100" t="s">
        <v>31</v>
      </c>
      <c r="D53" s="373"/>
      <c r="E53" s="374"/>
      <c r="F53" s="374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2"/>
      <c r="B64" s="443"/>
      <c r="C64" s="443"/>
      <c r="D64" s="443"/>
      <c r="E64" s="443"/>
      <c r="F64" s="443"/>
      <c r="G64" s="443"/>
    </row>
    <row r="65" spans="1:7" ht="43.5" customHeight="1" x14ac:dyDescent="0.4">
      <c r="A65" s="438" t="s">
        <v>341</v>
      </c>
      <c r="B65" s="438"/>
      <c r="C65" s="438"/>
      <c r="D65" s="438"/>
      <c r="E65" s="438"/>
      <c r="F65" s="438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2"/>
      <c r="B83" s="422"/>
      <c r="C83" s="422"/>
      <c r="D83" s="422"/>
      <c r="E83" s="422"/>
      <c r="F83" s="422"/>
      <c r="G83" s="422"/>
    </row>
    <row r="84" spans="1:7" ht="45" customHeight="1" x14ac:dyDescent="0.45">
      <c r="A84" s="444" t="s">
        <v>342</v>
      </c>
      <c r="B84" s="444"/>
      <c r="C84" s="444"/>
      <c r="D84" s="444"/>
      <c r="E84" s="444"/>
      <c r="F84" s="444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30"/>
      <c r="B101" s="431"/>
      <c r="C101" s="431"/>
      <c r="D101" s="431"/>
      <c r="E101" s="431"/>
      <c r="F101" s="437"/>
      <c r="G101" s="96"/>
    </row>
    <row r="102" spans="1:7" ht="46.5" customHeight="1" x14ac:dyDescent="0.4">
      <c r="A102" s="438" t="s">
        <v>343</v>
      </c>
      <c r="B102" s="438"/>
      <c r="C102" s="438"/>
      <c r="D102" s="438"/>
      <c r="E102" s="438"/>
      <c r="F102" s="438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30"/>
      <c r="B109" s="431"/>
      <c r="C109" s="431"/>
      <c r="D109" s="431"/>
      <c r="E109" s="431"/>
      <c r="F109" s="437"/>
      <c r="G109" s="96"/>
    </row>
    <row r="110" spans="1:7" ht="39.75" customHeight="1" x14ac:dyDescent="0.4">
      <c r="A110" s="438" t="s">
        <v>375</v>
      </c>
      <c r="B110" s="438"/>
      <c r="C110" s="438"/>
      <c r="D110" s="438"/>
      <c r="E110" s="438"/>
      <c r="F110" s="438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31"/>
      <c r="B118" s="431"/>
      <c r="C118" s="431"/>
      <c r="D118" s="431"/>
      <c r="E118" s="431"/>
      <c r="F118" s="431"/>
      <c r="G118" s="96"/>
    </row>
    <row r="119" spans="1:7" ht="22.5" x14ac:dyDescent="0.4">
      <c r="A119" s="438" t="s">
        <v>304</v>
      </c>
      <c r="B119" s="438"/>
      <c r="C119" s="438"/>
      <c r="D119" s="438"/>
      <c r="E119" s="438"/>
      <c r="F119" s="438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39"/>
      <c r="B130" s="439"/>
      <c r="C130" s="439"/>
      <c r="D130" s="439"/>
      <c r="E130" s="439"/>
      <c r="F130" s="439"/>
      <c r="G130" s="96"/>
    </row>
    <row r="131" spans="1:16384" ht="22.5" customHeight="1" x14ac:dyDescent="0.4">
      <c r="A131" s="440" t="s">
        <v>404</v>
      </c>
      <c r="B131" s="440"/>
      <c r="C131" s="440"/>
      <c r="D131" s="440"/>
      <c r="E131" s="440"/>
      <c r="F131" s="440"/>
      <c r="G131" s="96"/>
    </row>
    <row r="132" spans="1:16384" ht="22.5" customHeight="1" x14ac:dyDescent="0.4">
      <c r="A132" s="441"/>
      <c r="B132" s="441"/>
      <c r="C132" s="441"/>
      <c r="D132" s="441"/>
      <c r="E132" s="441"/>
      <c r="F132" s="441"/>
      <c r="G132" s="96"/>
    </row>
    <row r="133" spans="1:16384" s="258" customFormat="1" ht="22.5" customHeight="1" x14ac:dyDescent="0.25">
      <c r="A133" s="371" t="s">
        <v>28</v>
      </c>
      <c r="B133" s="373" t="s">
        <v>29</v>
      </c>
      <c r="C133" s="373"/>
      <c r="D133" s="373" t="s">
        <v>42</v>
      </c>
      <c r="E133" s="374" t="s">
        <v>264</v>
      </c>
      <c r="F133" s="374" t="s">
        <v>295</v>
      </c>
    </row>
    <row r="134" spans="1:16384" s="258" customFormat="1" ht="22.5" customHeight="1" x14ac:dyDescent="0.25">
      <c r="A134" s="371"/>
      <c r="B134" s="100" t="s">
        <v>32</v>
      </c>
      <c r="C134" s="100" t="s">
        <v>31</v>
      </c>
      <c r="D134" s="373"/>
      <c r="E134" s="374"/>
      <c r="F134" s="374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2" t="s">
        <v>441</v>
      </c>
      <c r="B137" s="432"/>
      <c r="C137" s="432"/>
      <c r="D137" s="432"/>
      <c r="E137" s="432"/>
      <c r="F137" s="432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42" x14ac:dyDescent="0.4">
      <c r="A139" s="107" t="s">
        <v>327</v>
      </c>
      <c r="B139" s="104">
        <v>0</v>
      </c>
      <c r="C139" s="107"/>
      <c r="D139" s="107" t="s">
        <v>566</v>
      </c>
      <c r="E139" s="107"/>
      <c r="F139" s="209"/>
      <c r="G139" s="96"/>
    </row>
    <row r="140" spans="1:16384" ht="63" x14ac:dyDescent="0.4">
      <c r="A140" s="107" t="s">
        <v>328</v>
      </c>
      <c r="B140" s="104">
        <v>0</v>
      </c>
      <c r="C140" s="107"/>
      <c r="D140" s="107" t="s">
        <v>548</v>
      </c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29" t="s">
        <v>340</v>
      </c>
      <c r="B144" s="429"/>
      <c r="C144" s="429"/>
      <c r="D144" s="429"/>
      <c r="E144" s="429"/>
      <c r="F144" s="429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180" customHeight="1" x14ac:dyDescent="0.4">
      <c r="A150" s="233" t="s">
        <v>305</v>
      </c>
      <c r="B150" s="252">
        <v>0</v>
      </c>
      <c r="C150" s="140">
        <f>IF(B150=0, -5, "0")</f>
        <v>-5</v>
      </c>
      <c r="D150" s="107" t="s">
        <v>546</v>
      </c>
      <c r="E150" s="107"/>
      <c r="F150" s="209"/>
      <c r="G150" s="96"/>
    </row>
    <row r="151" spans="1:7" ht="84" x14ac:dyDescent="0.4">
      <c r="A151" s="107" t="s">
        <v>331</v>
      </c>
      <c r="B151" s="252">
        <v>0</v>
      </c>
      <c r="C151" s="107"/>
      <c r="D151" s="107" t="s">
        <v>547</v>
      </c>
      <c r="E151" s="107"/>
      <c r="F151" s="209"/>
      <c r="G151" s="96"/>
    </row>
    <row r="152" spans="1:7" ht="126" x14ac:dyDescent="0.4">
      <c r="A152" s="224" t="s">
        <v>358</v>
      </c>
      <c r="B152" s="252">
        <v>0</v>
      </c>
      <c r="C152" s="118">
        <f>IF(B152=0, -10, "0")</f>
        <v>-10</v>
      </c>
      <c r="D152" s="107" t="s">
        <v>553</v>
      </c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126" x14ac:dyDescent="0.4">
      <c r="A158" s="103" t="s">
        <v>384</v>
      </c>
      <c r="B158" s="252">
        <v>0</v>
      </c>
      <c r="C158" s="166"/>
      <c r="D158" s="107" t="s">
        <v>470</v>
      </c>
      <c r="E158" s="107" t="s">
        <v>521</v>
      </c>
      <c r="F158" s="209"/>
      <c r="G158" s="96"/>
    </row>
    <row r="159" spans="1:7" ht="45" x14ac:dyDescent="0.4">
      <c r="A159" s="195" t="s">
        <v>420</v>
      </c>
      <c r="B159" s="252">
        <v>1</v>
      </c>
      <c r="C159" s="118" t="str">
        <f>IF(B159=0, -10, "0")</f>
        <v>0</v>
      </c>
      <c r="D159" s="107" t="s">
        <v>545</v>
      </c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30"/>
      <c r="B161" s="431"/>
      <c r="C161" s="431"/>
      <c r="D161" s="431"/>
      <c r="E161" s="431"/>
      <c r="F161" s="431"/>
      <c r="G161" s="96"/>
    </row>
    <row r="162" spans="1:7" ht="32.25" customHeight="1" x14ac:dyDescent="0.4">
      <c r="A162" s="432" t="s">
        <v>442</v>
      </c>
      <c r="B162" s="432"/>
      <c r="C162" s="432"/>
      <c r="D162" s="432"/>
      <c r="E162" s="432"/>
      <c r="F162" s="432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1</v>
      </c>
      <c r="C164" s="107"/>
      <c r="D164" s="107" t="s">
        <v>549</v>
      </c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63" x14ac:dyDescent="0.4">
      <c r="A166" s="107" t="s">
        <v>334</v>
      </c>
      <c r="B166" s="104">
        <v>0</v>
      </c>
      <c r="C166" s="107"/>
      <c r="D166" s="107" t="s">
        <v>544</v>
      </c>
      <c r="E166" s="106"/>
      <c r="F166" s="209"/>
      <c r="G166" s="96"/>
    </row>
    <row r="167" spans="1:7" ht="84" x14ac:dyDescent="0.4">
      <c r="A167" s="234" t="s">
        <v>365</v>
      </c>
      <c r="B167" s="104">
        <v>0</v>
      </c>
      <c r="C167" s="118">
        <f>IF(B167=0, -10, "0")</f>
        <v>-10</v>
      </c>
      <c r="D167" s="107" t="s">
        <v>550</v>
      </c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433"/>
      <c r="B172" s="434"/>
      <c r="C172" s="434"/>
      <c r="D172" s="434"/>
      <c r="E172" s="434"/>
      <c r="F172" s="434"/>
      <c r="G172" s="96"/>
    </row>
    <row r="173" spans="1:7" ht="32.25" customHeight="1" x14ac:dyDescent="0.4">
      <c r="A173" s="432" t="s">
        <v>304</v>
      </c>
      <c r="B173" s="432"/>
      <c r="C173" s="432"/>
      <c r="D173" s="432"/>
      <c r="E173" s="432"/>
      <c r="F173" s="432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>
        <v>2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0</v>
      </c>
      <c r="C181" s="103"/>
      <c r="D181" s="319">
        <f>IFERROR(E181/F181,"N.A")</f>
        <v>0</v>
      </c>
      <c r="E181" s="321">
        <f>COUNTIF('A3 Exploitation'!F138:F180,"ok")</f>
        <v>0</v>
      </c>
      <c r="F181" s="321">
        <f>COUNTA('A3 Exploitation'!F138:F180)</f>
        <v>2</v>
      </c>
      <c r="G181" s="96"/>
    </row>
    <row r="182" spans="1:7" ht="22.5" x14ac:dyDescent="0.4">
      <c r="A182" s="231" t="s">
        <v>418</v>
      </c>
      <c r="B182" s="435"/>
      <c r="C182" s="436"/>
      <c r="D182" s="243">
        <f>SUM(B145:C160,B174:C181,B163:C171,B138:C142)</f>
        <v>31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0.38750000000000001</v>
      </c>
      <c r="E183" s="90"/>
      <c r="F183" s="96"/>
      <c r="G183" s="96"/>
    </row>
    <row r="184" spans="1:7" ht="21" x14ac:dyDescent="0.4">
      <c r="A184" s="428"/>
      <c r="B184" s="428"/>
      <c r="C184" s="428"/>
      <c r="D184" s="428"/>
      <c r="E184" s="428"/>
      <c r="F184" s="428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43746</v>
      </c>
      <c r="B186" s="96"/>
      <c r="C186" s="96"/>
      <c r="D186" s="96"/>
      <c r="E186" s="90"/>
      <c r="F186" s="96"/>
      <c r="G186" s="96"/>
    </row>
    <row r="187" spans="1:7" ht="21" x14ac:dyDescent="0.4">
      <c r="A187" s="371" t="s">
        <v>28</v>
      </c>
      <c r="B187" s="373" t="s">
        <v>29</v>
      </c>
      <c r="C187" s="373"/>
      <c r="D187" s="373" t="s">
        <v>42</v>
      </c>
      <c r="E187" s="374" t="s">
        <v>264</v>
      </c>
      <c r="F187" s="374" t="s">
        <v>295</v>
      </c>
      <c r="G187" s="96"/>
    </row>
    <row r="188" spans="1:7" ht="21" x14ac:dyDescent="0.4">
      <c r="A188" s="371"/>
      <c r="B188" s="100" t="s">
        <v>32</v>
      </c>
      <c r="C188" s="100" t="s">
        <v>31</v>
      </c>
      <c r="D188" s="373"/>
      <c r="E188" s="374"/>
      <c r="F188" s="374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42" x14ac:dyDescent="0.4">
      <c r="A196" s="130" t="s">
        <v>133</v>
      </c>
      <c r="B196" s="104">
        <v>0</v>
      </c>
      <c r="C196" s="104"/>
      <c r="D196" s="119" t="s">
        <v>551</v>
      </c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78" t="s">
        <v>34</v>
      </c>
      <c r="B199" s="379"/>
      <c r="C199" s="380"/>
      <c r="D199" s="108">
        <f>SUM(B191:C198)</f>
        <v>14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0.875</v>
      </c>
      <c r="E200" s="90"/>
      <c r="F200" s="96"/>
      <c r="G200" s="96"/>
    </row>
    <row r="201" spans="1:7" ht="21" x14ac:dyDescent="0.4">
      <c r="A201" s="404"/>
      <c r="B201" s="404"/>
      <c r="C201" s="404"/>
      <c r="D201" s="404"/>
      <c r="E201" s="404"/>
      <c r="F201" s="404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42.75" x14ac:dyDescent="0.45">
      <c r="A215" s="184" t="s">
        <v>132</v>
      </c>
      <c r="B215" s="104">
        <v>0</v>
      </c>
      <c r="C215" s="118">
        <f>IF(B215=0, -10, "0")</f>
        <v>-10</v>
      </c>
      <c r="D215" s="145" t="s">
        <v>552</v>
      </c>
      <c r="E215" s="105"/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78" t="s">
        <v>34</v>
      </c>
      <c r="B223" s="379"/>
      <c r="C223" s="380"/>
      <c r="D223" s="123">
        <f>SUM(B203:C222)</f>
        <v>28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0.66666666666666663</v>
      </c>
      <c r="E224" s="90"/>
      <c r="F224" s="96"/>
      <c r="G224" s="96"/>
    </row>
    <row r="225" spans="1:7" ht="21" x14ac:dyDescent="0.4">
      <c r="A225" s="404"/>
      <c r="B225" s="404"/>
      <c r="C225" s="404"/>
      <c r="D225" s="404"/>
      <c r="E225" s="404"/>
      <c r="F225" s="404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5" t="s">
        <v>304</v>
      </c>
      <c r="B232" s="426"/>
      <c r="C232" s="426"/>
      <c r="D232" s="427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>
        <v>2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f>IF(D240=1, 2, IF(AND(D240&lt;1,D240&gt;0), 1, IF(D240=0,"0","NA")))</f>
        <v>1</v>
      </c>
      <c r="C240" s="137"/>
      <c r="D240" s="319">
        <f>IFERROR(E240/F240,"N.A")</f>
        <v>0.5</v>
      </c>
      <c r="E240" s="321">
        <f>COUNTIF('A3 Exploitation'!F191:F239,"ok")</f>
        <v>2</v>
      </c>
      <c r="F240" s="321">
        <f>COUNTA('A3 Exploitation'!F191:F239)</f>
        <v>4</v>
      </c>
      <c r="G240" s="96"/>
    </row>
    <row r="241" spans="1:7" ht="21" x14ac:dyDescent="0.4">
      <c r="A241" s="378" t="s">
        <v>34</v>
      </c>
      <c r="B241" s="379"/>
      <c r="C241" s="380"/>
      <c r="D241" s="108">
        <f>SUM(B227:C231,B233:C240)</f>
        <v>25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0.96153846153846156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67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>
        <f>D244/(COUNT(B227:C231,B191:C198,B203:C222,B233:C240)*2)</f>
        <v>0.79761904761904767</v>
      </c>
      <c r="E245" s="90"/>
      <c r="F245" s="96"/>
      <c r="G245" s="96"/>
    </row>
    <row r="246" spans="1:7" ht="21" x14ac:dyDescent="0.4">
      <c r="A246" s="404"/>
      <c r="B246" s="404"/>
      <c r="C246" s="404"/>
      <c r="D246" s="404"/>
      <c r="E246" s="404"/>
      <c r="F246" s="404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43746</v>
      </c>
      <c r="B248" s="96"/>
      <c r="C248" s="96"/>
      <c r="D248" s="96"/>
      <c r="E248" s="90"/>
      <c r="F248" s="96"/>
      <c r="G248" s="96"/>
    </row>
    <row r="249" spans="1:7" ht="21" x14ac:dyDescent="0.4">
      <c r="A249" s="371" t="s">
        <v>28</v>
      </c>
      <c r="B249" s="373" t="s">
        <v>29</v>
      </c>
      <c r="C249" s="373"/>
      <c r="D249" s="373" t="s">
        <v>42</v>
      </c>
      <c r="E249" s="374" t="s">
        <v>264</v>
      </c>
      <c r="F249" s="374" t="s">
        <v>295</v>
      </c>
      <c r="G249" s="96"/>
    </row>
    <row r="250" spans="1:7" ht="21" x14ac:dyDescent="0.4">
      <c r="A250" s="371"/>
      <c r="B250" s="100" t="s">
        <v>32</v>
      </c>
      <c r="C250" s="100" t="s">
        <v>31</v>
      </c>
      <c r="D250" s="373"/>
      <c r="E250" s="374"/>
      <c r="F250" s="374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78" t="s">
        <v>34</v>
      </c>
      <c r="B261" s="379"/>
      <c r="C261" s="380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63" x14ac:dyDescent="0.4">
      <c r="A266" s="103" t="s">
        <v>106</v>
      </c>
      <c r="B266" s="104">
        <v>0</v>
      </c>
      <c r="C266" s="104"/>
      <c r="D266" s="141" t="s">
        <v>554</v>
      </c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88"/>
      <c r="B286" s="388"/>
      <c r="C286" s="388"/>
      <c r="D286" s="388"/>
      <c r="E286" s="388"/>
      <c r="F286" s="388"/>
      <c r="G286" s="96"/>
    </row>
    <row r="287" spans="1:7" ht="31.5" customHeight="1" x14ac:dyDescent="0.4">
      <c r="A287" s="424" t="s">
        <v>304</v>
      </c>
      <c r="B287" s="424"/>
      <c r="C287" s="424"/>
      <c r="D287" s="424"/>
      <c r="E287" s="424"/>
      <c r="F287" s="424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>
        <v>2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f>IF(D295=1, 2, IF(AND(D295&lt;1,D295&gt;0), 1, IF(D295=0,"0","NA")))</f>
        <v>1</v>
      </c>
      <c r="C295" s="104"/>
      <c r="D295" s="319">
        <f>IFERROR(E295/F295,"N.A")</f>
        <v>0.75</v>
      </c>
      <c r="E295" s="321">
        <f>COUNTIF('A3 Exploitation'!F253:F294,"ok")</f>
        <v>3</v>
      </c>
      <c r="F295" s="321">
        <f>COUNTA('A3 Exploitation'!F253:F294)</f>
        <v>4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55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0.94827586206896552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71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>
        <f>D299/(COUNT(B253:C260,B265:C285,B288:C295)*2)</f>
        <v>0.95945945945945943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43746</v>
      </c>
      <c r="B303" s="96"/>
      <c r="C303" s="96"/>
      <c r="D303" s="96"/>
      <c r="E303" s="90"/>
      <c r="F303" s="96"/>
      <c r="G303" s="96"/>
    </row>
    <row r="304" spans="1:7" ht="21" x14ac:dyDescent="0.4">
      <c r="A304" s="371" t="s">
        <v>28</v>
      </c>
      <c r="B304" s="373" t="s">
        <v>29</v>
      </c>
      <c r="C304" s="373"/>
      <c r="D304" s="373" t="s">
        <v>42</v>
      </c>
      <c r="E304" s="374" t="s">
        <v>264</v>
      </c>
      <c r="F304" s="374" t="s">
        <v>295</v>
      </c>
      <c r="G304" s="96"/>
    </row>
    <row r="305" spans="1:7" ht="21" x14ac:dyDescent="0.4">
      <c r="A305" s="371"/>
      <c r="B305" s="100" t="s">
        <v>32</v>
      </c>
      <c r="C305" s="100" t="s">
        <v>31</v>
      </c>
      <c r="D305" s="373"/>
      <c r="E305" s="374"/>
      <c r="F305" s="374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9"/>
      <c r="B352" s="409"/>
      <c r="C352" s="409"/>
      <c r="D352" s="409"/>
      <c r="E352" s="409"/>
      <c r="F352" s="409"/>
      <c r="G352" s="409"/>
    </row>
    <row r="353" spans="1:7" ht="32.25" customHeight="1" x14ac:dyDescent="0.4">
      <c r="A353" s="423" t="s">
        <v>304</v>
      </c>
      <c r="B353" s="423"/>
      <c r="C353" s="423"/>
      <c r="D353" s="423"/>
      <c r="E353" s="423"/>
      <c r="F353" s="423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43746</v>
      </c>
      <c r="B369" s="96"/>
      <c r="C369" s="96"/>
      <c r="D369" s="96"/>
      <c r="E369" s="90"/>
      <c r="F369" s="96"/>
      <c r="G369" s="96"/>
    </row>
    <row r="370" spans="1:7" ht="21" x14ac:dyDescent="0.4">
      <c r="A370" s="371" t="s">
        <v>28</v>
      </c>
      <c r="B370" s="373" t="s">
        <v>29</v>
      </c>
      <c r="C370" s="373"/>
      <c r="D370" s="373" t="s">
        <v>42</v>
      </c>
      <c r="E370" s="374" t="s">
        <v>264</v>
      </c>
      <c r="F370" s="374" t="s">
        <v>295</v>
      </c>
      <c r="G370" s="96"/>
    </row>
    <row r="371" spans="1:7" ht="21" x14ac:dyDescent="0.4">
      <c r="A371" s="371"/>
      <c r="B371" s="100" t="s">
        <v>32</v>
      </c>
      <c r="C371" s="100" t="s">
        <v>31</v>
      </c>
      <c r="D371" s="373"/>
      <c r="E371" s="374"/>
      <c r="F371" s="374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21"/>
      <c r="B410" s="422"/>
      <c r="C410" s="422"/>
      <c r="D410" s="422"/>
      <c r="E410" s="422"/>
      <c r="F410" s="422"/>
      <c r="G410" s="422"/>
    </row>
    <row r="411" spans="1:7" ht="24.75" x14ac:dyDescent="0.4">
      <c r="A411" s="419" t="s">
        <v>313</v>
      </c>
      <c r="B411" s="419"/>
      <c r="C411" s="419"/>
      <c r="D411" s="419"/>
      <c r="E411" s="419"/>
      <c r="F411" s="419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43746</v>
      </c>
      <c r="B427" s="96"/>
      <c r="C427" s="96"/>
      <c r="D427" s="96"/>
      <c r="E427" s="90"/>
      <c r="F427" s="96"/>
      <c r="G427" s="96"/>
    </row>
    <row r="428" spans="1:7" ht="21" x14ac:dyDescent="0.4">
      <c r="A428" s="371" t="s">
        <v>28</v>
      </c>
      <c r="B428" s="373" t="s">
        <v>29</v>
      </c>
      <c r="C428" s="373"/>
      <c r="D428" s="373" t="s">
        <v>42</v>
      </c>
      <c r="E428" s="374" t="s">
        <v>264</v>
      </c>
      <c r="F428" s="374" t="s">
        <v>295</v>
      </c>
      <c r="G428" s="96"/>
    </row>
    <row r="429" spans="1:7" ht="21" x14ac:dyDescent="0.4">
      <c r="A429" s="371"/>
      <c r="B429" s="100" t="s">
        <v>32</v>
      </c>
      <c r="C429" s="100" t="s">
        <v>31</v>
      </c>
      <c r="D429" s="373"/>
      <c r="E429" s="374"/>
      <c r="F429" s="374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42" x14ac:dyDescent="0.4">
      <c r="A432" s="192" t="s">
        <v>6</v>
      </c>
      <c r="B432" s="104">
        <v>0</v>
      </c>
      <c r="C432" s="104"/>
      <c r="D432" s="105" t="s">
        <v>568</v>
      </c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14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0.875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63" x14ac:dyDescent="0.4">
      <c r="A444" s="103" t="s">
        <v>216</v>
      </c>
      <c r="B444" s="104">
        <v>0</v>
      </c>
      <c r="C444" s="104"/>
      <c r="D444" s="105" t="s">
        <v>555</v>
      </c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42" x14ac:dyDescent="0.4">
      <c r="A446" s="103" t="s">
        <v>5</v>
      </c>
      <c r="B446" s="104">
        <v>0</v>
      </c>
      <c r="C446" s="104"/>
      <c r="D446" s="135" t="s">
        <v>556</v>
      </c>
      <c r="E446" s="106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19" t="s">
        <v>304</v>
      </c>
      <c r="B459" s="419"/>
      <c r="C459" s="419"/>
      <c r="D459" s="419"/>
      <c r="E459" s="419"/>
      <c r="F459" s="419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>
        <v>2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f>IF(D466=1, 2, IF(AND(D466&lt;1,D466&gt;0), 1, IF(D466=0,"0","NA")))</f>
        <v>2</v>
      </c>
      <c r="C466" s="104"/>
      <c r="D466" s="319">
        <f>IFERROR(E466/F466,"N.A")</f>
        <v>1</v>
      </c>
      <c r="E466" s="321">
        <f>COUNTIF('A3 Exploitation'!F432:F465,"ok")</f>
        <v>2</v>
      </c>
      <c r="F466" s="321">
        <f>COUNTA('A3 Exploitation'!F432:F465)</f>
        <v>2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38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0.90476190476190477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52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>
        <f>D470/(COUNT(B444:C457,B432:C439,B460:C466)*2)</f>
        <v>0.89655172413793105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0" t="s">
        <v>405</v>
      </c>
      <c r="B473" s="420"/>
      <c r="C473" s="420"/>
      <c r="D473" s="420"/>
      <c r="E473" s="420"/>
      <c r="F473" s="420"/>
      <c r="G473" s="96"/>
    </row>
    <row r="474" spans="1:7" ht="21" customHeight="1" x14ac:dyDescent="0.4">
      <c r="A474" s="191">
        <f>B11</f>
        <v>43746</v>
      </c>
      <c r="F474" s="2"/>
      <c r="G474" s="96"/>
    </row>
    <row r="475" spans="1:7" ht="21" x14ac:dyDescent="0.4">
      <c r="A475" s="405" t="s">
        <v>28</v>
      </c>
      <c r="B475" s="406" t="s">
        <v>29</v>
      </c>
      <c r="C475" s="406"/>
      <c r="D475" s="406" t="s">
        <v>42</v>
      </c>
      <c r="E475" s="407" t="s">
        <v>264</v>
      </c>
      <c r="F475" s="407" t="s">
        <v>295</v>
      </c>
      <c r="G475" s="96"/>
    </row>
    <row r="476" spans="1:7" ht="21" x14ac:dyDescent="0.4">
      <c r="A476" s="405"/>
      <c r="B476" s="254" t="s">
        <v>32</v>
      </c>
      <c r="C476" s="254" t="s">
        <v>31</v>
      </c>
      <c r="D476" s="406"/>
      <c r="E476" s="407"/>
      <c r="F476" s="407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80" t="s">
        <v>52</v>
      </c>
      <c r="B478" s="480"/>
      <c r="C478" s="480"/>
      <c r="D478" s="480"/>
      <c r="E478" s="480"/>
      <c r="F478" s="480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81" t="s">
        <v>443</v>
      </c>
      <c r="B484" s="482"/>
      <c r="C484" s="482"/>
      <c r="D484" s="482"/>
      <c r="E484" s="482"/>
      <c r="F484" s="482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3" t="s">
        <v>23</v>
      </c>
      <c r="B495" s="484"/>
      <c r="C495" s="484"/>
      <c r="D495" s="484"/>
      <c r="E495" s="484"/>
      <c r="F495" s="485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90"/>
      <c r="B507" s="390"/>
      <c r="C507" s="390"/>
      <c r="D507" s="390"/>
      <c r="E507" s="390"/>
      <c r="F507" s="390"/>
      <c r="G507" s="390"/>
    </row>
    <row r="508" spans="1:7" ht="26.25" customHeight="1" x14ac:dyDescent="0.5">
      <c r="A508" s="288" t="s">
        <v>304</v>
      </c>
      <c r="B508" s="417"/>
      <c r="C508" s="417"/>
      <c r="D508" s="417"/>
      <c r="E508" s="417"/>
      <c r="F508" s="417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18" t="s">
        <v>97</v>
      </c>
      <c r="B520" s="418"/>
      <c r="C520" s="418"/>
      <c r="D520" s="418"/>
      <c r="E520" s="418"/>
      <c r="F520" s="418"/>
      <c r="G520" s="96"/>
    </row>
    <row r="521" spans="1:7" ht="22.5" customHeight="1" x14ac:dyDescent="0.4">
      <c r="A521" s="191">
        <f>B11</f>
        <v>43746</v>
      </c>
      <c r="B521" s="96"/>
      <c r="C521" s="96"/>
      <c r="D521" s="114"/>
      <c r="E521" s="114"/>
      <c r="F521" s="114"/>
      <c r="G521" s="96"/>
    </row>
    <row r="522" spans="1:7" ht="21" x14ac:dyDescent="0.4">
      <c r="A522" s="412" t="s">
        <v>28</v>
      </c>
      <c r="B522" s="372" t="s">
        <v>29</v>
      </c>
      <c r="C522" s="414"/>
      <c r="D522" s="373" t="s">
        <v>42</v>
      </c>
      <c r="E522" s="374" t="s">
        <v>264</v>
      </c>
      <c r="F522" s="374" t="s">
        <v>295</v>
      </c>
      <c r="G522" s="96"/>
    </row>
    <row r="523" spans="1:7" ht="21" x14ac:dyDescent="0.4">
      <c r="A523" s="413"/>
      <c r="B523" s="249" t="s">
        <v>32</v>
      </c>
      <c r="C523" s="250" t="s">
        <v>31</v>
      </c>
      <c r="D523" s="373"/>
      <c r="E523" s="374"/>
      <c r="F523" s="374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15"/>
      <c r="D525" s="415"/>
      <c r="E525" s="415"/>
      <c r="F525" s="416"/>
      <c r="G525" s="96"/>
    </row>
    <row r="526" spans="1:7" ht="42" x14ac:dyDescent="0.4">
      <c r="A526" s="192" t="s">
        <v>6</v>
      </c>
      <c r="B526" s="104">
        <v>0</v>
      </c>
      <c r="C526" s="104"/>
      <c r="D526" s="105" t="s">
        <v>567</v>
      </c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78" t="s">
        <v>34</v>
      </c>
      <c r="B532" s="379"/>
      <c r="C532" s="380"/>
      <c r="D532" s="315">
        <f>SUM(B526:C531)</f>
        <v>10</v>
      </c>
      <c r="E532" s="202"/>
      <c r="F532" s="202"/>
      <c r="G532" s="96"/>
    </row>
    <row r="533" spans="1:7" ht="21" customHeight="1" x14ac:dyDescent="0.4">
      <c r="A533" s="378" t="s">
        <v>33</v>
      </c>
      <c r="B533" s="379"/>
      <c r="C533" s="380"/>
      <c r="D533" s="298">
        <f>D532/(COUNT(B526:C531)*2)</f>
        <v>0.83333333333333337</v>
      </c>
      <c r="E533" s="202"/>
      <c r="F533" s="202"/>
      <c r="G533" s="96"/>
    </row>
    <row r="534" spans="1:7" ht="21" x14ac:dyDescent="0.4">
      <c r="A534" s="404"/>
      <c r="B534" s="404"/>
      <c r="C534" s="404"/>
      <c r="D534" s="404"/>
      <c r="E534" s="404"/>
      <c r="F534" s="404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0</v>
      </c>
      <c r="C536" s="166"/>
      <c r="D536" s="120" t="s">
        <v>557</v>
      </c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08"/>
      <c r="B546" s="409"/>
      <c r="C546" s="409"/>
      <c r="D546" s="409"/>
      <c r="E546" s="409"/>
      <c r="F546" s="409"/>
      <c r="G546" s="409"/>
    </row>
    <row r="547" spans="1:7" ht="35.25" customHeight="1" x14ac:dyDescent="0.4">
      <c r="A547" s="290" t="s">
        <v>304</v>
      </c>
      <c r="B547" s="265"/>
      <c r="C547" s="410"/>
      <c r="D547" s="410"/>
      <c r="E547" s="410"/>
      <c r="F547" s="411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>
        <v>2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0</v>
      </c>
      <c r="C555" s="104"/>
      <c r="D555" s="319">
        <f>IFERROR(E555/F555,"N.A")</f>
        <v>0</v>
      </c>
      <c r="E555" s="321">
        <f>COUNTIF('A3 Exploitation'!F526:F554,"ok")</f>
        <v>0</v>
      </c>
      <c r="F555" s="321">
        <f>COUNTA('A3 Exploitation'!F526:F554)</f>
        <v>1</v>
      </c>
      <c r="G555" s="96"/>
    </row>
    <row r="556" spans="1:7" ht="21" x14ac:dyDescent="0.4">
      <c r="A556" s="386" t="s">
        <v>34</v>
      </c>
      <c r="B556" s="386"/>
      <c r="C556" s="398"/>
      <c r="D556" s="345">
        <f>SUM(B548:C555,B536:C545)</f>
        <v>32</v>
      </c>
      <c r="E556" s="90"/>
      <c r="F556" s="96"/>
      <c r="G556" s="96"/>
    </row>
    <row r="557" spans="1:7" ht="21" x14ac:dyDescent="0.4">
      <c r="A557" s="386" t="s">
        <v>33</v>
      </c>
      <c r="B557" s="386"/>
      <c r="C557" s="386"/>
      <c r="D557" s="298">
        <f>D556/(COUNT(B548:C555,B536:C545)*2)</f>
        <v>0.94117647058823528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42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>
        <f>D559/(COUNT(B536:C545,B526:C531,B548:C555)*2)</f>
        <v>0.91304347826086951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4"/>
      <c r="B562" s="404"/>
      <c r="C562" s="404"/>
      <c r="D562" s="404"/>
      <c r="E562" s="404"/>
      <c r="F562" s="404"/>
      <c r="G562" s="96"/>
    </row>
    <row r="563" spans="1:7" ht="22.5" x14ac:dyDescent="0.45">
      <c r="A563" s="385" t="s">
        <v>19</v>
      </c>
      <c r="B563" s="385"/>
      <c r="C563" s="385"/>
      <c r="D563" s="385"/>
      <c r="E563" s="385"/>
      <c r="F563" s="385"/>
      <c r="G563" s="96"/>
    </row>
    <row r="564" spans="1:7" ht="22.5" x14ac:dyDescent="0.4">
      <c r="A564" s="198">
        <f>B11</f>
        <v>43746</v>
      </c>
      <c r="B564" s="96"/>
      <c r="C564" s="96"/>
      <c r="D564" s="280"/>
      <c r="E564" s="280"/>
      <c r="F564" s="280"/>
      <c r="G564" s="96"/>
    </row>
    <row r="565" spans="1:7" ht="21" x14ac:dyDescent="0.4">
      <c r="A565" s="405" t="s">
        <v>28</v>
      </c>
      <c r="B565" s="406" t="s">
        <v>29</v>
      </c>
      <c r="C565" s="406"/>
      <c r="D565" s="406" t="s">
        <v>42</v>
      </c>
      <c r="E565" s="407" t="s">
        <v>264</v>
      </c>
      <c r="F565" s="407" t="s">
        <v>295</v>
      </c>
      <c r="G565" s="96"/>
    </row>
    <row r="566" spans="1:7" ht="21" x14ac:dyDescent="0.4">
      <c r="A566" s="405"/>
      <c r="B566" s="254" t="s">
        <v>32</v>
      </c>
      <c r="C566" s="254" t="s">
        <v>31</v>
      </c>
      <c r="D566" s="406"/>
      <c r="E566" s="407"/>
      <c r="F566" s="407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5" t="s">
        <v>10</v>
      </c>
      <c r="B568" s="396"/>
      <c r="C568" s="396"/>
      <c r="D568" s="396"/>
      <c r="E568" s="396"/>
      <c r="F568" s="397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42" x14ac:dyDescent="0.4">
      <c r="A575" s="174" t="s">
        <v>21</v>
      </c>
      <c r="B575" s="104">
        <v>0</v>
      </c>
      <c r="C575" s="118">
        <f>IF(B575=0, -5, "0")</f>
        <v>-5</v>
      </c>
      <c r="D575" s="103" t="s">
        <v>561</v>
      </c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386" t="s">
        <v>34</v>
      </c>
      <c r="B578" s="386"/>
      <c r="C578" s="398"/>
      <c r="D578" s="345">
        <f>SUM(B569:C577)</f>
        <v>11</v>
      </c>
      <c r="E578" s="90"/>
      <c r="F578" s="96"/>
      <c r="G578" s="96"/>
    </row>
    <row r="579" spans="1:7" ht="21" x14ac:dyDescent="0.4">
      <c r="A579" s="386" t="s">
        <v>33</v>
      </c>
      <c r="B579" s="386"/>
      <c r="C579" s="386"/>
      <c r="D579" s="298">
        <f>D578/(COUNT(B569:C577)*2)</f>
        <v>0.55000000000000004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399" t="s">
        <v>23</v>
      </c>
      <c r="B581" s="400"/>
      <c r="C581" s="400"/>
      <c r="D581" s="400"/>
      <c r="E581" s="400"/>
      <c r="F581" s="401"/>
      <c r="G581" s="96"/>
    </row>
    <row r="582" spans="1:7" ht="42" x14ac:dyDescent="0.4">
      <c r="A582" s="103" t="s">
        <v>87</v>
      </c>
      <c r="B582" s="104">
        <v>0</v>
      </c>
      <c r="C582" s="104"/>
      <c r="D582" s="105" t="s">
        <v>558</v>
      </c>
      <c r="E582" s="106"/>
      <c r="F582" s="105"/>
      <c r="G582" s="96"/>
    </row>
    <row r="583" spans="1:7" ht="63" customHeight="1" x14ac:dyDescent="0.45">
      <c r="A583" s="184" t="s">
        <v>7</v>
      </c>
      <c r="B583" s="104">
        <v>0</v>
      </c>
      <c r="C583" s="118">
        <f>IF(B583=0, -10, "0")</f>
        <v>-10</v>
      </c>
      <c r="D583" s="141" t="s">
        <v>559</v>
      </c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84" x14ac:dyDescent="0.4">
      <c r="A586" s="309" t="s">
        <v>88</v>
      </c>
      <c r="B586" s="104">
        <v>0</v>
      </c>
      <c r="C586" s="140">
        <f>IF(B586=0, -5, "0")</f>
        <v>-5</v>
      </c>
      <c r="D586" s="212" t="s">
        <v>569</v>
      </c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2" t="s">
        <v>370</v>
      </c>
      <c r="B588" s="403"/>
      <c r="C588" s="403"/>
      <c r="D588" s="403"/>
      <c r="E588" s="403"/>
      <c r="F588" s="403"/>
      <c r="G588" s="403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0</v>
      </c>
      <c r="C592" s="104"/>
      <c r="D592" s="121" t="s">
        <v>560</v>
      </c>
      <c r="E592" s="122"/>
      <c r="F592" s="105"/>
      <c r="G592" s="96"/>
    </row>
    <row r="593" spans="1:7" ht="21" x14ac:dyDescent="0.4">
      <c r="A593" s="152" t="s">
        <v>321</v>
      </c>
      <c r="B593" s="104">
        <v>2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0</v>
      </c>
      <c r="C595" s="104"/>
      <c r="D595" s="319">
        <f>IFERROR(E595/F595,"N.A")</f>
        <v>0</v>
      </c>
      <c r="E595" s="321">
        <f>COUNTIF('A3 Exploitation'!F569:F594,"ok")</f>
        <v>0</v>
      </c>
      <c r="F595" s="321">
        <f>COUNTA('A3 Exploitation'!F569:F594)</f>
        <v>2</v>
      </c>
      <c r="G595" s="96"/>
    </row>
    <row r="596" spans="1:7" ht="21" x14ac:dyDescent="0.4">
      <c r="A596" s="386" t="s">
        <v>34</v>
      </c>
      <c r="B596" s="386"/>
      <c r="C596" s="398"/>
      <c r="D596" s="345">
        <f>SUM(B589:C595,B582:C587)</f>
        <v>1</v>
      </c>
      <c r="E596" s="90"/>
      <c r="F596" s="96"/>
      <c r="G596" s="96"/>
    </row>
    <row r="597" spans="1:7" ht="21" x14ac:dyDescent="0.4">
      <c r="A597" s="386" t="s">
        <v>33</v>
      </c>
      <c r="B597" s="386"/>
      <c r="C597" s="386"/>
      <c r="D597" s="298">
        <f>D596/(COUNT(B582:C587,B589:C595)*2)</f>
        <v>3.5714285714285712E-2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12</v>
      </c>
      <c r="E599" s="239"/>
      <c r="F599" s="239"/>
      <c r="G599" s="96"/>
    </row>
    <row r="600" spans="1:7" ht="22.5" x14ac:dyDescent="0.45">
      <c r="A600" s="392" t="s">
        <v>168</v>
      </c>
      <c r="B600" s="393"/>
      <c r="C600" s="394"/>
      <c r="D600" s="127">
        <f>D599/(COUNT(B569:C577,B589:C595,B582:C587)*2)</f>
        <v>0.25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5" t="s">
        <v>8</v>
      </c>
      <c r="B602" s="385"/>
      <c r="C602" s="385"/>
      <c r="D602" s="385"/>
      <c r="E602" s="385"/>
      <c r="F602" s="385"/>
      <c r="G602" s="96"/>
    </row>
    <row r="603" spans="1:7" ht="22.5" x14ac:dyDescent="0.4">
      <c r="A603" s="129">
        <f>B11</f>
        <v>43746</v>
      </c>
      <c r="B603" s="96"/>
      <c r="C603" s="96"/>
      <c r="D603" s="114"/>
      <c r="E603" s="114"/>
      <c r="F603" s="114"/>
      <c r="G603" s="96"/>
    </row>
    <row r="604" spans="1:7" ht="21" x14ac:dyDescent="0.4">
      <c r="A604" s="371" t="s">
        <v>28</v>
      </c>
      <c r="B604" s="373" t="s">
        <v>29</v>
      </c>
      <c r="C604" s="373"/>
      <c r="D604" s="373" t="s">
        <v>42</v>
      </c>
      <c r="E604" s="374" t="s">
        <v>264</v>
      </c>
      <c r="F604" s="374" t="s">
        <v>295</v>
      </c>
      <c r="G604" s="96"/>
    </row>
    <row r="605" spans="1:7" ht="18.75" customHeight="1" x14ac:dyDescent="0.4">
      <c r="A605" s="371"/>
      <c r="B605" s="100" t="s">
        <v>32</v>
      </c>
      <c r="C605" s="100" t="s">
        <v>31</v>
      </c>
      <c r="D605" s="373"/>
      <c r="E605" s="374"/>
      <c r="F605" s="374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376"/>
      <c r="D607" s="376"/>
      <c r="E607" s="376"/>
      <c r="F607" s="377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6" t="s">
        <v>34</v>
      </c>
      <c r="B616" s="386"/>
      <c r="C616" s="386"/>
      <c r="D616" s="345">
        <f>SUM(B608:C615)</f>
        <v>16</v>
      </c>
      <c r="E616" s="387"/>
      <c r="F616" s="388"/>
      <c r="G616" s="96"/>
    </row>
    <row r="617" spans="1:7" ht="21" x14ac:dyDescent="0.4">
      <c r="A617" s="386" t="s">
        <v>33</v>
      </c>
      <c r="B617" s="386"/>
      <c r="C617" s="386"/>
      <c r="D617" s="298">
        <f>D616/(COUNT(B608:C615)*2)</f>
        <v>1</v>
      </c>
      <c r="E617" s="389"/>
      <c r="F617" s="390"/>
      <c r="G617" s="96"/>
    </row>
    <row r="618" spans="1:7" ht="21" x14ac:dyDescent="0.4">
      <c r="A618" s="128"/>
      <c r="B618" s="96"/>
      <c r="C618" s="391"/>
      <c r="D618" s="391"/>
      <c r="E618" s="391"/>
      <c r="F618" s="391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0</v>
      </c>
      <c r="C620" s="104"/>
      <c r="D620" s="156" t="s">
        <v>562</v>
      </c>
      <c r="E620" s="106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63" x14ac:dyDescent="0.4">
      <c r="A622" s="103" t="s">
        <v>184</v>
      </c>
      <c r="B622" s="104">
        <v>0</v>
      </c>
      <c r="C622" s="104"/>
      <c r="D622" s="171" t="s">
        <v>563</v>
      </c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78" t="s">
        <v>34</v>
      </c>
      <c r="B629" s="379"/>
      <c r="C629" s="380"/>
      <c r="D629" s="201">
        <f>SUM(B620:C628)</f>
        <v>14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0.77777777777777779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76"/>
      <c r="D632" s="376"/>
      <c r="E632" s="376"/>
      <c r="F632" s="377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78" t="s">
        <v>34</v>
      </c>
      <c r="B639" s="379"/>
      <c r="C639" s="380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81"/>
      <c r="B641" s="381"/>
      <c r="C641" s="381"/>
      <c r="D641" s="381"/>
      <c r="E641" s="381"/>
      <c r="F641" s="381"/>
      <c r="G641" s="381"/>
    </row>
    <row r="642" spans="1:7" ht="24.75" x14ac:dyDescent="0.4">
      <c r="A642" s="284" t="s">
        <v>26</v>
      </c>
      <c r="B642" s="376"/>
      <c r="C642" s="376"/>
      <c r="D642" s="376"/>
      <c r="E642" s="376"/>
      <c r="F642" s="377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63" x14ac:dyDescent="0.4">
      <c r="A644" s="163" t="s">
        <v>400</v>
      </c>
      <c r="B644" s="104">
        <v>1</v>
      </c>
      <c r="C644" s="118"/>
      <c r="D644" s="135" t="s">
        <v>564</v>
      </c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382" t="s">
        <v>304</v>
      </c>
      <c r="B650" s="383"/>
      <c r="C650" s="383"/>
      <c r="D650" s="383"/>
      <c r="E650" s="383"/>
      <c r="F650" s="384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52.5" customHeight="1" x14ac:dyDescent="0.4">
      <c r="A653" s="130" t="s">
        <v>363</v>
      </c>
      <c r="B653" s="104">
        <v>0</v>
      </c>
      <c r="C653" s="104"/>
      <c r="D653" s="135" t="s">
        <v>565</v>
      </c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>
        <v>2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f>IF(D657=1, 2, IF(AND(D657&lt;1,D657&gt;0), 1, IF(D657=0,"0","NA")))</f>
        <v>1</v>
      </c>
      <c r="C657" s="104"/>
      <c r="D657" s="319">
        <f>IFERROR(E657/F657,"N.A")</f>
        <v>0.25</v>
      </c>
      <c r="E657" s="321">
        <f>COUNTIF('A3 Exploitation'!F608:F656,"ok")</f>
        <v>1</v>
      </c>
      <c r="F657" s="321">
        <f>COUNTA('A3 Exploitation'!F608:F656)</f>
        <v>4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24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0.8571428571428571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66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>
        <f>D661/(COUNT(B651:C657,B620:C628,B633:C638,B608:C615,B643:C649)*2)</f>
        <v>0.89189189189189189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5" t="s">
        <v>346</v>
      </c>
      <c r="B665" s="385"/>
      <c r="C665" s="385"/>
      <c r="D665" s="385"/>
      <c r="E665" s="385"/>
      <c r="F665" s="385"/>
      <c r="G665" s="96"/>
    </row>
    <row r="666" spans="1:7" ht="21" x14ac:dyDescent="0.4">
      <c r="A666" s="198">
        <f>B11</f>
        <v>43746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1" t="s">
        <v>28</v>
      </c>
      <c r="B667" s="373" t="s">
        <v>29</v>
      </c>
      <c r="C667" s="373"/>
      <c r="D667" s="373" t="s">
        <v>42</v>
      </c>
      <c r="E667" s="374" t="s">
        <v>264</v>
      </c>
      <c r="F667" s="374" t="s">
        <v>295</v>
      </c>
      <c r="G667" s="96"/>
    </row>
    <row r="668" spans="1:7" ht="21" x14ac:dyDescent="0.4">
      <c r="A668" s="371"/>
      <c r="B668" s="100" t="s">
        <v>32</v>
      </c>
      <c r="C668" s="100" t="s">
        <v>31</v>
      </c>
      <c r="D668" s="373"/>
      <c r="E668" s="374"/>
      <c r="F668" s="374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28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>
        <f>D690/(COUNT(B670:C689)*2)</f>
        <v>1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5" t="s">
        <v>439</v>
      </c>
      <c r="B693" s="375"/>
      <c r="C693" s="375"/>
      <c r="D693" s="375"/>
      <c r="E693" s="375"/>
      <c r="F693" s="375"/>
      <c r="G693" s="215"/>
    </row>
    <row r="694" spans="1:7" ht="21" customHeight="1" x14ac:dyDescent="0.4">
      <c r="A694" s="198">
        <f>B11</f>
        <v>43746</v>
      </c>
      <c r="B694" s="96"/>
      <c r="C694" s="96"/>
      <c r="D694" s="214"/>
      <c r="E694" s="214"/>
      <c r="F694" s="214"/>
      <c r="G694" s="215"/>
    </row>
    <row r="695" spans="1:7" ht="21" x14ac:dyDescent="0.4">
      <c r="A695" s="370" t="s">
        <v>28</v>
      </c>
      <c r="B695" s="372" t="s">
        <v>29</v>
      </c>
      <c r="C695" s="372"/>
      <c r="D695" s="373" t="s">
        <v>42</v>
      </c>
      <c r="E695" s="374" t="s">
        <v>264</v>
      </c>
      <c r="F695" s="374" t="s">
        <v>295</v>
      </c>
      <c r="G695" s="215"/>
    </row>
    <row r="696" spans="1:7" ht="21" x14ac:dyDescent="0.4">
      <c r="A696" s="371"/>
      <c r="B696" s="100" t="s">
        <v>32</v>
      </c>
      <c r="C696" s="100" t="s">
        <v>31</v>
      </c>
      <c r="D696" s="373"/>
      <c r="E696" s="374"/>
      <c r="F696" s="374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367" t="s">
        <v>299</v>
      </c>
      <c r="B698" s="368"/>
      <c r="C698" s="368"/>
      <c r="D698" s="368"/>
      <c r="E698" s="368"/>
      <c r="F698" s="369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65"/>
      <c r="C704" s="366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365"/>
      <c r="C705" s="366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67" t="s">
        <v>300</v>
      </c>
      <c r="B707" s="368"/>
      <c r="C707" s="368"/>
      <c r="D707" s="368"/>
      <c r="E707" s="368"/>
      <c r="F707" s="369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4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14</v>
      </c>
      <c r="G714" s="96"/>
    </row>
    <row r="715" spans="1:7" ht="22.5" x14ac:dyDescent="0.45">
      <c r="A715" s="344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0.4375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415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0.77137546468401486</v>
      </c>
      <c r="E719" s="3"/>
      <c r="F719" s="3"/>
    </row>
  </sheetData>
  <sheetProtection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:B142 B646 B499 B621 B450 B583 B344 B382 B394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39:B42 B21:B25 B163:B171 B633:B638 B105:B108 B383:B384 B354:B361 B85:B100 B30:B37 B460:B466 B536:B545 B451:B458 B584:B587 B120:B126 B670:B689 B526:B531 B308:B315 B345:B351 B496:B498 B509:B515 B412:B419 B582 B708:B710 B651:B657 B395:B409 B66:B82 B227:B231 B265:B285 B643:B645 B500:B506 B622:B628 B253:B260 B191:B198 B699:B703 B63 B620 B432:B439 B518:B519 B647:B649 B548:B555 B589:B595 B113:B117 B143 B320:B338 B479:B483 B485:B494 B608:B615 B444:B449 B56:B61 B103 B111 B145:B160 B174:B181 B203:B222 B233:B240 B569:B577 B343 B374:B381 B389:B393 B288:B295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198" zoomScale="80" zoomScaleNormal="90" zoomScaleSheetLayoutView="80" workbookViewId="0">
      <selection activeCell="E211" sqref="E2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5"/>
      <c r="E1" s="475"/>
      <c r="F1" s="475"/>
      <c r="G1" s="475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76" t="s">
        <v>46</v>
      </c>
      <c r="B6" s="476"/>
      <c r="C6" s="476"/>
      <c r="D6" s="476"/>
      <c r="E6" s="476"/>
      <c r="F6" s="476"/>
      <c r="G6" s="79"/>
    </row>
    <row r="7" spans="1:7" s="2" customFormat="1" ht="21.75" customHeight="1" x14ac:dyDescent="0.45">
      <c r="A7" s="477" t="str">
        <f>'Page de garde'!D18</f>
        <v>Teniour</v>
      </c>
      <c r="B7" s="477"/>
      <c r="C7" s="477"/>
      <c r="D7" s="477"/>
      <c r="E7" s="477"/>
      <c r="F7" s="477"/>
      <c r="G7" s="79"/>
    </row>
    <row r="8" spans="1:7" s="2" customFormat="1" ht="24" x14ac:dyDescent="0.45">
      <c r="A8" s="4" t="s">
        <v>39</v>
      </c>
      <c r="B8" s="478" t="str">
        <f>'A4 Exploitation'!B9:F9</f>
        <v>Dr Hatem KARAA</v>
      </c>
      <c r="C8" s="478"/>
      <c r="D8" s="478"/>
      <c r="E8" s="478"/>
      <c r="F8" s="478"/>
      <c r="G8" s="79"/>
    </row>
    <row r="9" spans="1:7" s="2" customFormat="1" ht="24" x14ac:dyDescent="0.45">
      <c r="A9" s="5" t="s">
        <v>41</v>
      </c>
      <c r="B9" s="479" t="str">
        <f>'A4 Exploitation'!B10:F10</f>
        <v>Directeur magasin et chefs de rayons</v>
      </c>
      <c r="C9" s="479"/>
      <c r="D9" s="479"/>
      <c r="E9" s="479"/>
      <c r="F9" s="479"/>
      <c r="G9" s="79"/>
    </row>
    <row r="10" spans="1:7" s="2" customFormat="1" ht="24" x14ac:dyDescent="0.45">
      <c r="A10" s="4" t="s">
        <v>40</v>
      </c>
      <c r="B10" s="474">
        <f>'A4 Exploitation'!B11:F11</f>
        <v>43746</v>
      </c>
      <c r="C10" s="474"/>
      <c r="D10" s="474"/>
      <c r="E10" s="474"/>
      <c r="F10" s="474"/>
      <c r="G10" s="79"/>
    </row>
    <row r="11" spans="1:7" s="2" customFormat="1" ht="24" x14ac:dyDescent="0.45">
      <c r="A11" s="4" t="s">
        <v>248</v>
      </c>
      <c r="B11" s="466">
        <f>D215</f>
        <v>0.66304347826086951</v>
      </c>
      <c r="C11" s="466"/>
      <c r="D11" s="466"/>
      <c r="E11" s="466"/>
      <c r="F11" s="466"/>
      <c r="G11" s="79"/>
    </row>
    <row r="12" spans="1:7" s="2" customFormat="1" ht="22.5" x14ac:dyDescent="0.45">
      <c r="A12" s="1"/>
      <c r="D12" s="445"/>
      <c r="E12" s="445"/>
      <c r="F12" s="445"/>
      <c r="G12" s="445"/>
    </row>
    <row r="13" spans="1:7" s="2" customFormat="1" ht="11.25" customHeight="1" x14ac:dyDescent="0.3">
      <c r="A13" s="467" t="s">
        <v>28</v>
      </c>
      <c r="B13" s="468" t="s">
        <v>29</v>
      </c>
      <c r="C13" s="468"/>
      <c r="D13" s="468" t="s">
        <v>42</v>
      </c>
      <c r="E13" s="468" t="s">
        <v>158</v>
      </c>
      <c r="F13" s="468" t="s">
        <v>159</v>
      </c>
    </row>
    <row r="14" spans="1:7" s="2" customFormat="1" ht="12.75" customHeight="1" x14ac:dyDescent="0.3">
      <c r="A14" s="467"/>
      <c r="B14" s="18" t="s">
        <v>32</v>
      </c>
      <c r="C14" s="18" t="s">
        <v>31</v>
      </c>
      <c r="D14" s="468"/>
      <c r="E14" s="468"/>
      <c r="F14" s="468"/>
      <c r="G14" s="78"/>
    </row>
    <row r="15" spans="1:7" x14ac:dyDescent="0.3">
      <c r="A15" s="469"/>
      <c r="B15" s="470"/>
      <c r="C15" s="470"/>
      <c r="D15" s="470"/>
      <c r="E15" s="470"/>
      <c r="F15" s="470"/>
    </row>
    <row r="16" spans="1:7" ht="19.5" x14ac:dyDescent="0.4">
      <c r="A16" s="471" t="s">
        <v>0</v>
      </c>
      <c r="B16" s="472"/>
      <c r="C16" s="472"/>
      <c r="D16" s="472"/>
      <c r="E16" s="472"/>
      <c r="F16" s="472"/>
      <c r="G16" s="80" t="s">
        <v>292</v>
      </c>
    </row>
    <row r="17" spans="1:7" x14ac:dyDescent="0.3">
      <c r="A17" s="6" t="s">
        <v>223</v>
      </c>
      <c r="B17" s="55">
        <v>0</v>
      </c>
      <c r="C17" s="55"/>
      <c r="D17" s="56" t="s">
        <v>489</v>
      </c>
      <c r="E17" s="55" t="s">
        <v>498</v>
      </c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0</v>
      </c>
      <c r="C19" s="55"/>
      <c r="D19" s="56" t="s">
        <v>537</v>
      </c>
      <c r="E19" s="56" t="s">
        <v>499</v>
      </c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3" t="s">
        <v>34</v>
      </c>
      <c r="B22" s="457"/>
      <c r="C22" s="458"/>
      <c r="D22" s="330">
        <f>SUM(B17:C21)</f>
        <v>6</v>
      </c>
    </row>
    <row r="23" spans="1:7" x14ac:dyDescent="0.3">
      <c r="A23" s="452" t="s">
        <v>249</v>
      </c>
      <c r="B23" s="453"/>
      <c r="C23" s="454"/>
      <c r="D23" s="17">
        <f>D22/(COUNT(B17:C21)*2)</f>
        <v>0.6</v>
      </c>
    </row>
    <row r="24" spans="1:7" x14ac:dyDescent="0.3">
      <c r="A24" s="10"/>
      <c r="B24" s="11"/>
      <c r="C24" s="11"/>
      <c r="D24" s="12"/>
    </row>
    <row r="25" spans="1:7" ht="19.5" x14ac:dyDescent="0.4">
      <c r="A25" s="455" t="s">
        <v>4</v>
      </c>
      <c r="B25" s="456"/>
      <c r="C25" s="456"/>
      <c r="D25" s="456"/>
      <c r="E25" s="456"/>
      <c r="F25" s="456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2" t="s">
        <v>34</v>
      </c>
      <c r="B33" s="453"/>
      <c r="C33" s="454"/>
      <c r="D33" s="329">
        <f>SUM(B26:C32)</f>
        <v>14</v>
      </c>
    </row>
    <row r="34" spans="1:6" x14ac:dyDescent="0.3">
      <c r="A34" s="452" t="s">
        <v>249</v>
      </c>
      <c r="B34" s="453"/>
      <c r="C34" s="454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55" t="s">
        <v>178</v>
      </c>
      <c r="B36" s="456"/>
      <c r="C36" s="456"/>
      <c r="D36" s="456"/>
      <c r="E36" s="456"/>
      <c r="F36" s="456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2" t="s">
        <v>34</v>
      </c>
      <c r="B42" s="453"/>
      <c r="C42" s="454"/>
      <c r="D42" s="329">
        <f>SUM(B37:C41)</f>
        <v>10</v>
      </c>
    </row>
    <row r="43" spans="1:6" x14ac:dyDescent="0.3">
      <c r="A43" s="452" t="s">
        <v>249</v>
      </c>
      <c r="B43" s="453"/>
      <c r="C43" s="454"/>
      <c r="D43" s="17">
        <f>D42/(COUNT(B37:C41)*2)</f>
        <v>1</v>
      </c>
    </row>
    <row r="44" spans="1:6" x14ac:dyDescent="0.3">
      <c r="A44" s="338"/>
      <c r="B44" s="339"/>
      <c r="C44" s="339"/>
      <c r="D44" s="340"/>
    </row>
    <row r="45" spans="1:6" ht="19.5" x14ac:dyDescent="0.4">
      <c r="A45" s="461" t="s">
        <v>405</v>
      </c>
      <c r="B45" s="462"/>
      <c r="C45" s="462"/>
      <c r="D45" s="462"/>
      <c r="E45" s="462"/>
      <c r="F45" s="463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2" t="s">
        <v>34</v>
      </c>
      <c r="B58" s="453"/>
      <c r="C58" s="454"/>
      <c r="D58" s="341">
        <f>SUM(B46:C57)</f>
        <v>0</v>
      </c>
    </row>
    <row r="59" spans="1:6" x14ac:dyDescent="0.3">
      <c r="A59" s="452" t="s">
        <v>249</v>
      </c>
      <c r="B59" s="453"/>
      <c r="C59" s="454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4" t="s">
        <v>19</v>
      </c>
      <c r="B61" s="465"/>
      <c r="C61" s="465"/>
      <c r="D61" s="465"/>
      <c r="E61" s="465"/>
      <c r="F61" s="465"/>
    </row>
    <row r="62" spans="1:6" x14ac:dyDescent="0.3">
      <c r="A62" s="6" t="s">
        <v>224</v>
      </c>
      <c r="B62" s="55">
        <v>0</v>
      </c>
      <c r="C62" s="55"/>
      <c r="D62" s="486" t="s">
        <v>538</v>
      </c>
      <c r="E62" s="487" t="s">
        <v>499</v>
      </c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52" t="s">
        <v>34</v>
      </c>
      <c r="B68" s="453"/>
      <c r="C68" s="454"/>
      <c r="D68" s="329">
        <f>SUM(B62:C67)</f>
        <v>10</v>
      </c>
    </row>
    <row r="69" spans="1:6" x14ac:dyDescent="0.3">
      <c r="A69" s="452" t="s">
        <v>249</v>
      </c>
      <c r="B69" s="453"/>
      <c r="C69" s="454"/>
      <c r="D69" s="17">
        <f>D68/(COUNT(B62:C67)*2)</f>
        <v>0.83333333333333337</v>
      </c>
    </row>
    <row r="70" spans="1:6" x14ac:dyDescent="0.3">
      <c r="A70" s="10"/>
      <c r="B70" s="11"/>
      <c r="C70" s="11"/>
      <c r="D70" s="12"/>
    </row>
    <row r="71" spans="1:6" ht="19.5" x14ac:dyDescent="0.4">
      <c r="A71" s="455" t="s">
        <v>8</v>
      </c>
      <c r="B71" s="456"/>
      <c r="C71" s="456"/>
      <c r="D71" s="456"/>
      <c r="E71" s="456"/>
      <c r="F71" s="456"/>
    </row>
    <row r="72" spans="1:6" ht="50.25" x14ac:dyDescent="0.35">
      <c r="A72" s="25" t="s">
        <v>146</v>
      </c>
      <c r="B72" s="55">
        <v>0</v>
      </c>
      <c r="C72" s="6">
        <f>IF(B72=0, -5, "0")</f>
        <v>-5</v>
      </c>
      <c r="D72" s="59" t="s">
        <v>539</v>
      </c>
      <c r="E72" s="56" t="s">
        <v>500</v>
      </c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2" t="s">
        <v>34</v>
      </c>
      <c r="B79" s="453"/>
      <c r="C79" s="454"/>
      <c r="D79" s="329">
        <f>SUM(B72:C78)</f>
        <v>7</v>
      </c>
    </row>
    <row r="80" spans="1:6" x14ac:dyDescent="0.3">
      <c r="A80" s="452" t="s">
        <v>249</v>
      </c>
      <c r="B80" s="453"/>
      <c r="C80" s="454"/>
      <c r="D80" s="17">
        <f>D79/(COUNT(B72:C78)*2)</f>
        <v>0.4375</v>
      </c>
    </row>
    <row r="81" spans="1:6" x14ac:dyDescent="0.3">
      <c r="A81" s="10"/>
      <c r="B81" s="11"/>
      <c r="C81" s="11"/>
      <c r="D81" s="12"/>
    </row>
    <row r="82" spans="1:6" ht="19.5" x14ac:dyDescent="0.4">
      <c r="A82" s="455" t="s">
        <v>463</v>
      </c>
      <c r="B82" s="456"/>
      <c r="C82" s="456"/>
      <c r="D82" s="456"/>
      <c r="E82" s="456"/>
      <c r="F82" s="456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34.5" x14ac:dyDescent="0.4">
      <c r="A85" s="6" t="s">
        <v>247</v>
      </c>
      <c r="B85" s="61">
        <v>0</v>
      </c>
      <c r="C85" s="62"/>
      <c r="D85" s="56" t="s">
        <v>491</v>
      </c>
      <c r="E85" s="56" t="s">
        <v>501</v>
      </c>
      <c r="F85" s="55"/>
    </row>
    <row r="86" spans="1:6" ht="19.5" x14ac:dyDescent="0.4">
      <c r="A86" s="6" t="s">
        <v>204</v>
      </c>
      <c r="B86" s="61">
        <v>2</v>
      </c>
      <c r="C86" s="62"/>
      <c r="D86" s="56"/>
      <c r="E86" s="56"/>
      <c r="F86" s="55"/>
    </row>
    <row r="87" spans="1:6" ht="19.5" x14ac:dyDescent="0.4">
      <c r="A87" s="6" t="s">
        <v>71</v>
      </c>
      <c r="B87" s="61" t="s">
        <v>30</v>
      </c>
      <c r="C87" s="62"/>
      <c r="D87" s="56"/>
      <c r="E87" s="56"/>
      <c r="F87" s="55"/>
    </row>
    <row r="88" spans="1:6" ht="19.5" x14ac:dyDescent="0.4">
      <c r="A88" s="6" t="s">
        <v>243</v>
      </c>
      <c r="B88" s="61" t="s">
        <v>30</v>
      </c>
      <c r="C88" s="62"/>
      <c r="D88" s="56"/>
      <c r="E88" s="56"/>
      <c r="F88" s="55"/>
    </row>
    <row r="89" spans="1:6" ht="19.5" x14ac:dyDescent="0.4">
      <c r="A89" s="6" t="s">
        <v>81</v>
      </c>
      <c r="B89" s="61">
        <v>2</v>
      </c>
      <c r="C89" s="62"/>
      <c r="D89" s="56"/>
      <c r="E89" s="56"/>
      <c r="F89" s="55"/>
    </row>
    <row r="90" spans="1:6" x14ac:dyDescent="0.3">
      <c r="A90" s="6" t="s">
        <v>252</v>
      </c>
      <c r="B90" s="61" t="s">
        <v>30</v>
      </c>
      <c r="C90" s="55"/>
      <c r="D90" s="56"/>
      <c r="E90" s="56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56"/>
      <c r="E91" s="5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56"/>
      <c r="E92" s="56"/>
      <c r="F92" s="55"/>
    </row>
    <row r="93" spans="1:6" ht="18" x14ac:dyDescent="0.35">
      <c r="A93" s="28" t="s">
        <v>239</v>
      </c>
      <c r="B93" s="61">
        <v>0</v>
      </c>
      <c r="C93" s="6">
        <f>IF(B93=0, -5, "0")</f>
        <v>-5</v>
      </c>
      <c r="D93" s="56" t="s">
        <v>540</v>
      </c>
      <c r="E93" s="56" t="s">
        <v>502</v>
      </c>
      <c r="F93" s="55"/>
    </row>
    <row r="94" spans="1:6" x14ac:dyDescent="0.3">
      <c r="A94" s="7" t="s">
        <v>191</v>
      </c>
      <c r="B94" s="61">
        <v>0</v>
      </c>
      <c r="C94" s="55"/>
      <c r="D94" s="56" t="s">
        <v>571</v>
      </c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56" t="s">
        <v>570</v>
      </c>
      <c r="E96" s="66"/>
      <c r="F96" s="55"/>
    </row>
    <row r="97" spans="1:6" x14ac:dyDescent="0.3">
      <c r="A97" s="6" t="s">
        <v>253</v>
      </c>
      <c r="B97" s="61">
        <v>2</v>
      </c>
      <c r="C97" s="55"/>
      <c r="D97" s="5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56" t="s">
        <v>570</v>
      </c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2" t="s">
        <v>34</v>
      </c>
      <c r="B100" s="453"/>
      <c r="C100" s="454"/>
      <c r="D100" s="329">
        <f>SUM(B83:C99)</f>
        <v>9</v>
      </c>
    </row>
    <row r="101" spans="1:6" x14ac:dyDescent="0.3">
      <c r="A101" s="452" t="s">
        <v>249</v>
      </c>
      <c r="B101" s="453"/>
      <c r="C101" s="454"/>
      <c r="D101" s="17">
        <f>D100/(COUNT(B83:C99)*2)</f>
        <v>0.40909090909090912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5" t="s">
        <v>170</v>
      </c>
      <c r="B103" s="456"/>
      <c r="C103" s="456"/>
      <c r="D103" s="456"/>
      <c r="E103" s="456"/>
      <c r="F103" s="456"/>
    </row>
    <row r="104" spans="1:6" ht="52.5" customHeight="1" x14ac:dyDescent="0.4">
      <c r="A104" s="32" t="s">
        <v>227</v>
      </c>
      <c r="B104" s="69">
        <v>2</v>
      </c>
      <c r="C104" s="62"/>
      <c r="D104" s="86"/>
      <c r="E104" s="488"/>
      <c r="F104" s="55"/>
    </row>
    <row r="105" spans="1:6" ht="19.5" x14ac:dyDescent="0.4">
      <c r="A105" s="6" t="s">
        <v>226</v>
      </c>
      <c r="B105" s="69">
        <v>2</v>
      </c>
      <c r="C105" s="62"/>
      <c r="D105" s="489"/>
      <c r="E105" s="490"/>
      <c r="F105" s="55"/>
    </row>
    <row r="106" spans="1:6" ht="19.5" x14ac:dyDescent="0.4">
      <c r="A106" s="6" t="s">
        <v>254</v>
      </c>
      <c r="B106" s="69">
        <v>2</v>
      </c>
      <c r="C106" s="62"/>
      <c r="D106" s="491"/>
      <c r="E106" s="490"/>
      <c r="F106" s="55"/>
    </row>
    <row r="107" spans="1:6" ht="34.5" x14ac:dyDescent="0.4">
      <c r="A107" s="7" t="s">
        <v>255</v>
      </c>
      <c r="B107" s="69">
        <v>0</v>
      </c>
      <c r="C107" s="62"/>
      <c r="D107" s="491" t="s">
        <v>492</v>
      </c>
      <c r="E107" s="490" t="s">
        <v>503</v>
      </c>
      <c r="F107" s="55"/>
    </row>
    <row r="108" spans="1:6" ht="19.5" x14ac:dyDescent="0.4">
      <c r="A108" s="6" t="s">
        <v>205</v>
      </c>
      <c r="B108" s="69">
        <v>2</v>
      </c>
      <c r="C108" s="62"/>
      <c r="D108" s="491"/>
      <c r="E108" s="490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492"/>
      <c r="E109" s="493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494"/>
      <c r="E110" s="490"/>
      <c r="F110" s="55"/>
    </row>
    <row r="111" spans="1:6" ht="33" x14ac:dyDescent="0.3">
      <c r="A111" s="6" t="s">
        <v>136</v>
      </c>
      <c r="B111" s="69">
        <v>0</v>
      </c>
      <c r="C111" s="55"/>
      <c r="D111" s="489" t="s">
        <v>541</v>
      </c>
      <c r="E111" s="490" t="s">
        <v>504</v>
      </c>
      <c r="F111" s="55"/>
    </row>
    <row r="112" spans="1:6" x14ac:dyDescent="0.3">
      <c r="A112" s="9" t="s">
        <v>236</v>
      </c>
      <c r="B112" s="69">
        <v>2</v>
      </c>
      <c r="C112" s="55"/>
      <c r="D112" s="489"/>
      <c r="E112" s="490"/>
      <c r="F112" s="55"/>
    </row>
    <row r="113" spans="1:6" x14ac:dyDescent="0.3">
      <c r="A113" s="9" t="s">
        <v>237</v>
      </c>
      <c r="B113" s="69">
        <v>2</v>
      </c>
      <c r="C113" s="55"/>
      <c r="D113" s="489"/>
      <c r="E113" s="490"/>
      <c r="F113" s="55"/>
    </row>
    <row r="114" spans="1:6" x14ac:dyDescent="0.3">
      <c r="A114" s="6" t="s">
        <v>114</v>
      </c>
      <c r="B114" s="69">
        <v>2</v>
      </c>
      <c r="C114" s="55"/>
      <c r="D114" s="492"/>
      <c r="E114" s="492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494"/>
      <c r="E115" s="487"/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489"/>
      <c r="E116" s="490"/>
      <c r="F116" s="55"/>
    </row>
    <row r="117" spans="1:6" ht="49.5" x14ac:dyDescent="0.3">
      <c r="A117" s="32" t="s">
        <v>191</v>
      </c>
      <c r="B117" s="69">
        <v>0</v>
      </c>
      <c r="C117" s="55"/>
      <c r="D117" s="489" t="s">
        <v>517</v>
      </c>
      <c r="E117" s="495" t="s">
        <v>506</v>
      </c>
      <c r="F117" s="55"/>
    </row>
    <row r="118" spans="1:6" x14ac:dyDescent="0.3">
      <c r="A118" s="452" t="s">
        <v>34</v>
      </c>
      <c r="B118" s="453"/>
      <c r="C118" s="454"/>
      <c r="D118" s="329">
        <f>SUM(B104:C117)</f>
        <v>22</v>
      </c>
    </row>
    <row r="119" spans="1:6" x14ac:dyDescent="0.3">
      <c r="A119" s="452" t="s">
        <v>249</v>
      </c>
      <c r="B119" s="453"/>
      <c r="C119" s="454"/>
      <c r="D119" s="17">
        <f>D118/(COUNT(B104:C117)*2)</f>
        <v>0.7857142857142857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5" t="s">
        <v>171</v>
      </c>
      <c r="B122" s="456"/>
      <c r="C122" s="456"/>
      <c r="D122" s="456"/>
      <c r="E122" s="456"/>
      <c r="F122" s="456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2" t="s">
        <v>34</v>
      </c>
      <c r="B134" s="453"/>
      <c r="C134" s="454"/>
      <c r="D134" s="329">
        <f>SUM(B123:C133)</f>
        <v>22</v>
      </c>
    </row>
    <row r="135" spans="1:6" x14ac:dyDescent="0.3">
      <c r="A135" s="452" t="s">
        <v>249</v>
      </c>
      <c r="B135" s="453"/>
      <c r="C135" s="454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5" t="s">
        <v>154</v>
      </c>
      <c r="B137" s="456"/>
      <c r="C137" s="456"/>
      <c r="D137" s="456"/>
      <c r="E137" s="456"/>
      <c r="F137" s="456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2" t="s">
        <v>34</v>
      </c>
      <c r="B149" s="453"/>
      <c r="C149" s="454"/>
      <c r="D149" s="329">
        <f>SUM(B138:C148)</f>
        <v>0</v>
      </c>
    </row>
    <row r="150" spans="1:6" x14ac:dyDescent="0.3">
      <c r="A150" s="452" t="s">
        <v>249</v>
      </c>
      <c r="B150" s="453"/>
      <c r="C150" s="454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5" t="s">
        <v>61</v>
      </c>
      <c r="B152" s="456"/>
      <c r="C152" s="456"/>
      <c r="D152" s="456"/>
      <c r="E152" s="456"/>
      <c r="F152" s="456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2" t="s">
        <v>34</v>
      </c>
      <c r="B165" s="453"/>
      <c r="C165" s="454"/>
      <c r="D165" s="329">
        <f>SUM(B153:C164)</f>
        <v>0</v>
      </c>
    </row>
    <row r="166" spans="1:6" x14ac:dyDescent="0.3">
      <c r="A166" s="452" t="s">
        <v>249</v>
      </c>
      <c r="B166" s="453"/>
      <c r="C166" s="454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5" t="s">
        <v>176</v>
      </c>
      <c r="B168" s="456"/>
      <c r="C168" s="456"/>
      <c r="D168" s="456"/>
      <c r="E168" s="456"/>
      <c r="F168" s="456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33.75" x14ac:dyDescent="0.35">
      <c r="A172" s="24" t="s">
        <v>261</v>
      </c>
      <c r="B172" s="55">
        <v>0</v>
      </c>
      <c r="C172" s="6">
        <f>IF(B172=0, -5, "0")</f>
        <v>-5</v>
      </c>
      <c r="D172" s="56" t="s">
        <v>493</v>
      </c>
      <c r="E172" s="56" t="s">
        <v>507</v>
      </c>
      <c r="F172" s="55"/>
    </row>
    <row r="173" spans="1:6" ht="33.75" x14ac:dyDescent="0.35">
      <c r="A173" s="24" t="s">
        <v>262</v>
      </c>
      <c r="B173" s="55">
        <v>0</v>
      </c>
      <c r="C173" s="6">
        <f>IF(B173=0, -5, "0")</f>
        <v>-5</v>
      </c>
      <c r="D173" s="56" t="s">
        <v>527</v>
      </c>
      <c r="E173" s="55" t="s">
        <v>528</v>
      </c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ht="49.5" x14ac:dyDescent="0.3">
      <c r="A175" s="40" t="s">
        <v>273</v>
      </c>
      <c r="B175" s="55">
        <v>0</v>
      </c>
      <c r="C175" s="55"/>
      <c r="D175" s="56" t="s">
        <v>493</v>
      </c>
      <c r="E175" s="56" t="s">
        <v>572</v>
      </c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2" t="s">
        <v>34</v>
      </c>
      <c r="B177" s="457"/>
      <c r="C177" s="458"/>
      <c r="D177" s="330">
        <f>SUM(B169:C176)</f>
        <v>0</v>
      </c>
    </row>
    <row r="178" spans="1:6" x14ac:dyDescent="0.3">
      <c r="A178" s="452" t="s">
        <v>249</v>
      </c>
      <c r="B178" s="453"/>
      <c r="C178" s="454"/>
      <c r="D178" s="17">
        <f>D177/(COUNT(B169:C176)*2)</f>
        <v>0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5" t="s">
        <v>64</v>
      </c>
      <c r="B180" s="456"/>
      <c r="C180" s="456"/>
      <c r="D180" s="456"/>
      <c r="E180" s="456"/>
      <c r="F180" s="456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2" t="s">
        <v>34</v>
      </c>
      <c r="B185" s="453"/>
      <c r="C185" s="454"/>
      <c r="D185" s="329">
        <f>SUM(B181:C184)</f>
        <v>8</v>
      </c>
    </row>
    <row r="186" spans="1:6" x14ac:dyDescent="0.3">
      <c r="A186" s="452" t="s">
        <v>249</v>
      </c>
      <c r="B186" s="453"/>
      <c r="C186" s="454"/>
      <c r="D186" s="17">
        <f>D185/(COUNT(B181:C184)*2)</f>
        <v>1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59" t="s">
        <v>15</v>
      </c>
      <c r="B188" s="460"/>
      <c r="C188" s="460"/>
      <c r="D188" s="460"/>
      <c r="E188" s="460"/>
      <c r="F188" s="460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2" t="s">
        <v>34</v>
      </c>
      <c r="B193" s="453"/>
      <c r="C193" s="454"/>
      <c r="D193" s="329">
        <f>SUM(B189:C192)</f>
        <v>8</v>
      </c>
    </row>
    <row r="194" spans="1:7" x14ac:dyDescent="0.3">
      <c r="A194" s="452" t="s">
        <v>249</v>
      </c>
      <c r="B194" s="453"/>
      <c r="C194" s="454"/>
      <c r="D194" s="17">
        <f>D193/(COUNT(B189:C192)*2)</f>
        <v>1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5" t="s">
        <v>65</v>
      </c>
      <c r="B196" s="456"/>
      <c r="C196" s="456"/>
      <c r="D196" s="456"/>
      <c r="E196" s="456"/>
      <c r="F196" s="456"/>
    </row>
    <row r="197" spans="1:7" ht="49.5" x14ac:dyDescent="0.3">
      <c r="A197" s="26" t="s">
        <v>268</v>
      </c>
      <c r="B197" s="55">
        <v>0</v>
      </c>
      <c r="C197" s="55"/>
      <c r="D197" s="494" t="s">
        <v>495</v>
      </c>
      <c r="E197" s="488" t="s">
        <v>509</v>
      </c>
      <c r="F197" s="55"/>
    </row>
    <row r="198" spans="1:7" ht="33" x14ac:dyDescent="0.3">
      <c r="A198" s="26" t="s">
        <v>179</v>
      </c>
      <c r="B198" s="55">
        <v>0</v>
      </c>
      <c r="C198" s="55"/>
      <c r="D198" s="489" t="s">
        <v>536</v>
      </c>
      <c r="E198" s="496" t="s">
        <v>529</v>
      </c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2" t="s">
        <v>34</v>
      </c>
      <c r="B202" s="453"/>
      <c r="C202" s="454"/>
      <c r="D202" s="329">
        <f>SUM(B197:C201)</f>
        <v>6</v>
      </c>
    </row>
    <row r="203" spans="1:7" x14ac:dyDescent="0.3">
      <c r="A203" s="452" t="s">
        <v>249</v>
      </c>
      <c r="B203" s="453"/>
      <c r="C203" s="454"/>
      <c r="D203" s="17">
        <f>D202/(COUNT(B197:C201)*2)</f>
        <v>0.6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5" t="s">
        <v>175</v>
      </c>
      <c r="B205" s="456"/>
      <c r="C205" s="456"/>
      <c r="D205" s="456"/>
      <c r="E205" s="456"/>
      <c r="F205" s="456"/>
    </row>
    <row r="206" spans="1:7" ht="49.5" x14ac:dyDescent="0.3">
      <c r="A206" s="26" t="s">
        <v>302</v>
      </c>
      <c r="B206" s="55">
        <v>0</v>
      </c>
      <c r="C206" s="55"/>
      <c r="D206" s="497" t="s">
        <v>496</v>
      </c>
      <c r="E206" s="488" t="s">
        <v>510</v>
      </c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493"/>
      <c r="E207" s="490"/>
      <c r="F207" s="55"/>
    </row>
    <row r="208" spans="1:7" ht="33" x14ac:dyDescent="0.3">
      <c r="A208" s="6" t="s">
        <v>265</v>
      </c>
      <c r="B208" s="55">
        <v>0</v>
      </c>
      <c r="C208" s="55"/>
      <c r="D208" s="489" t="s">
        <v>497</v>
      </c>
      <c r="E208" s="490" t="s">
        <v>502</v>
      </c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2" t="s">
        <v>34</v>
      </c>
      <c r="B210" s="453"/>
      <c r="C210" s="454"/>
      <c r="D210" s="34">
        <f>SUM(B206:C209)</f>
        <v>0</v>
      </c>
    </row>
    <row r="211" spans="1:6" x14ac:dyDescent="0.3">
      <c r="A211" s="452" t="s">
        <v>249</v>
      </c>
      <c r="B211" s="453"/>
      <c r="C211" s="454"/>
      <c r="D211" s="17">
        <f>D210/(COUNT(B206:C209)*2)</f>
        <v>0</v>
      </c>
    </row>
    <row r="213" spans="1:6" ht="18" x14ac:dyDescent="0.35">
      <c r="A213" s="37" t="s">
        <v>402</v>
      </c>
      <c r="B213" s="36"/>
      <c r="C213" s="36"/>
      <c r="D213" s="87">
        <f>E213/F213</f>
        <v>8.3333333333333329E-2</v>
      </c>
      <c r="E213" s="323">
        <f>COUNTIF('A3 Technique'!F17:F209,"ok")</f>
        <v>1</v>
      </c>
      <c r="F213" s="323">
        <f>COUNTA('A3 Technique'!F17:F209)</f>
        <v>12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122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0.66304347826086951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Utilisateur Windows</cp:lastModifiedBy>
  <cp:lastPrinted>2019-01-11T11:00:47Z</cp:lastPrinted>
  <dcterms:created xsi:type="dcterms:W3CDTF">2015-10-03T07:44:26Z</dcterms:created>
  <dcterms:modified xsi:type="dcterms:W3CDTF">2019-10-13T18:47:20Z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