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QLC\Desktop\"/>
    </mc:Choice>
  </mc:AlternateContent>
  <bookViews>
    <workbookView xWindow="0" yWindow="0" windowWidth="20490" windowHeight="7620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85" i="42" l="1"/>
  <c r="E185" i="42"/>
  <c r="F185" i="40"/>
  <c r="E185" i="40"/>
  <c r="E185" i="38"/>
  <c r="F185" i="38"/>
  <c r="C712" i="38"/>
  <c r="C688" i="38"/>
  <c r="C665" i="38"/>
  <c r="C632" i="38"/>
  <c r="C626" i="38"/>
  <c r="C625" i="38"/>
  <c r="C622" i="38"/>
  <c r="C600" i="38"/>
  <c r="C596" i="38"/>
  <c r="C593" i="38"/>
  <c r="C586" i="38"/>
  <c r="C585" i="38"/>
  <c r="C583" i="38"/>
  <c r="C582" i="38"/>
  <c r="C555" i="38"/>
  <c r="C554" i="38"/>
  <c r="C553" i="38"/>
  <c r="C550" i="38"/>
  <c r="C540" i="38"/>
  <c r="C462" i="38" l="1"/>
  <c r="C459" i="38"/>
  <c r="C458" i="38"/>
  <c r="C457" i="38"/>
  <c r="C455" i="38"/>
  <c r="C453" i="38"/>
  <c r="C452" i="38"/>
  <c r="C289" i="38"/>
  <c r="C285" i="38"/>
  <c r="C284" i="38"/>
  <c r="C283" i="38"/>
  <c r="C280" i="38"/>
  <c r="C279" i="38"/>
  <c r="C277" i="38"/>
  <c r="C276" i="38"/>
  <c r="C275" i="38"/>
  <c r="C274" i="38"/>
  <c r="C263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C171" i="38"/>
  <c r="C167" i="38"/>
  <c r="C161" i="38"/>
  <c r="C160" i="38"/>
  <c r="C159" i="38"/>
  <c r="C155" i="38"/>
  <c r="C153" i="38"/>
  <c r="C151" i="38"/>
  <c r="C144" i="38"/>
  <c r="C140" i="38"/>
  <c r="C36" i="38"/>
  <c r="C35" i="38"/>
  <c r="C34" i="38"/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D668" i="42" s="1"/>
  <c r="B668" i="42" s="1"/>
  <c r="D669" i="42" s="1"/>
  <c r="D670" i="42" s="1"/>
  <c r="E668" i="42"/>
  <c r="F605" i="42"/>
  <c r="E605" i="42"/>
  <c r="F565" i="42"/>
  <c r="E565" i="42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F129" i="42"/>
  <c r="E129" i="42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C632" i="42"/>
  <c r="D639" i="42" s="1"/>
  <c r="D640" i="42" s="1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D565" i="42"/>
  <c r="B565" i="42" s="1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E366" i="40"/>
  <c r="D366" i="40" s="1"/>
  <c r="B366" i="40" s="1"/>
  <c r="F299" i="40"/>
  <c r="E299" i="40"/>
  <c r="F244" i="40"/>
  <c r="F244" i="38"/>
  <c r="E244" i="40"/>
  <c r="D244" i="40" s="1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C263" i="40"/>
  <c r="D265" i="40" s="1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A7" i="39"/>
  <c r="F299" i="38"/>
  <c r="F129" i="38"/>
  <c r="F721" i="38"/>
  <c r="F700" i="38"/>
  <c r="F668" i="38"/>
  <c r="F605" i="38"/>
  <c r="F565" i="38"/>
  <c r="F525" i="38"/>
  <c r="F471" i="38"/>
  <c r="F424" i="38"/>
  <c r="F366" i="38"/>
  <c r="E721" i="38"/>
  <c r="E700" i="38"/>
  <c r="E668" i="38"/>
  <c r="E605" i="38"/>
  <c r="E565" i="38"/>
  <c r="E525" i="38"/>
  <c r="E471" i="38"/>
  <c r="E424" i="38"/>
  <c r="E366" i="38"/>
  <c r="E299" i="38"/>
  <c r="E244" i="38"/>
  <c r="D244" i="38" s="1"/>
  <c r="E129" i="38"/>
  <c r="F43" i="38"/>
  <c r="E43" i="38"/>
  <c r="D715" i="38"/>
  <c r="D716" i="38" s="1"/>
  <c r="A705" i="38"/>
  <c r="A677" i="38"/>
  <c r="C659" i="38"/>
  <c r="C657" i="38"/>
  <c r="C648" i="38"/>
  <c r="C644" i="38"/>
  <c r="D650" i="38" s="1"/>
  <c r="D651" i="38" s="1"/>
  <c r="D639" i="38"/>
  <c r="D640" i="38" s="1"/>
  <c r="A613" i="38"/>
  <c r="A574" i="38"/>
  <c r="D542" i="38"/>
  <c r="D543" i="38" s="1"/>
  <c r="A531" i="38"/>
  <c r="C516" i="38"/>
  <c r="C514" i="38"/>
  <c r="C513" i="38"/>
  <c r="C512" i="38"/>
  <c r="C510" i="38"/>
  <c r="C509" i="38"/>
  <c r="A479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D265" i="38"/>
  <c r="A252" i="38"/>
  <c r="D203" i="38"/>
  <c r="D204" i="38" s="1"/>
  <c r="A19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D26" i="38"/>
  <c r="D27" i="38" s="1"/>
  <c r="A16" i="38"/>
  <c r="A8" i="38"/>
  <c r="A705" i="36"/>
  <c r="A531" i="36"/>
  <c r="A479" i="36"/>
  <c r="A7" i="37"/>
  <c r="A8" i="36"/>
  <c r="D197" i="37"/>
  <c r="D721" i="36"/>
  <c r="D700" i="36"/>
  <c r="D668" i="36"/>
  <c r="D605" i="36"/>
  <c r="D565" i="36"/>
  <c r="D525" i="36"/>
  <c r="B525" i="36" s="1"/>
  <c r="D471" i="36"/>
  <c r="B471" i="36" s="1"/>
  <c r="D424" i="36"/>
  <c r="B424" i="36" s="1"/>
  <c r="D366" i="36"/>
  <c r="D299" i="36"/>
  <c r="B289" i="36" s="1"/>
  <c r="D244" i="36"/>
  <c r="B244" i="36" s="1"/>
  <c r="D185" i="36"/>
  <c r="B185" i="36" s="1"/>
  <c r="D129" i="36"/>
  <c r="B129" i="36" s="1"/>
  <c r="D43" i="36"/>
  <c r="B43" i="36" s="1"/>
  <c r="B244" i="38" l="1"/>
  <c r="B244" i="40"/>
  <c r="D299" i="40"/>
  <c r="B299" i="40" s="1"/>
  <c r="D161" i="39"/>
  <c r="D162" i="39" s="1"/>
  <c r="D390" i="42"/>
  <c r="D391" i="42" s="1"/>
  <c r="D227" i="40"/>
  <c r="D228" i="40" s="1"/>
  <c r="D627" i="40"/>
  <c r="D471" i="40"/>
  <c r="B471" i="40" s="1"/>
  <c r="D472" i="40" s="1"/>
  <c r="D627" i="42"/>
  <c r="D728" i="36"/>
  <c r="B43" i="29" s="1"/>
  <c r="D197" i="39"/>
  <c r="D203" i="40"/>
  <c r="D204" i="40" s="1"/>
  <c r="D344" i="40"/>
  <c r="D345" i="40" s="1"/>
  <c r="D424" i="40"/>
  <c r="B424" i="40" s="1"/>
  <c r="D525" i="40"/>
  <c r="B525" i="40" s="1"/>
  <c r="D526" i="40" s="1"/>
  <c r="D527" i="40" s="1"/>
  <c r="B126" i="29" s="1"/>
  <c r="D605" i="40"/>
  <c r="B605" i="40" s="1"/>
  <c r="D609" i="40" s="1"/>
  <c r="D610" i="40" s="1"/>
  <c r="B144" i="29" s="1"/>
  <c r="D161" i="41"/>
  <c r="D162" i="41" s="1"/>
  <c r="D197" i="41"/>
  <c r="D203" i="42"/>
  <c r="D204" i="42" s="1"/>
  <c r="D650" i="42"/>
  <c r="D651" i="42" s="1"/>
  <c r="D129" i="42"/>
  <c r="B129" i="42" s="1"/>
  <c r="D130" i="42" s="1"/>
  <c r="D131" i="42" s="1"/>
  <c r="B64" i="29" s="1"/>
  <c r="E244" i="42"/>
  <c r="D244" i="42" s="1"/>
  <c r="B244" i="42" s="1"/>
  <c r="D245" i="42" s="1"/>
  <c r="D246" i="42" s="1"/>
  <c r="D84" i="43"/>
  <c r="D85" i="43" s="1"/>
  <c r="D102" i="43"/>
  <c r="D103" i="43" s="1"/>
  <c r="D118" i="43"/>
  <c r="D119" i="43" s="1"/>
  <c r="D344" i="42"/>
  <c r="D345" i="42" s="1"/>
  <c r="D566" i="42"/>
  <c r="D390" i="38"/>
  <c r="D391" i="38" s="1"/>
  <c r="D149" i="39"/>
  <c r="D150" i="39" s="1"/>
  <c r="D390" i="40"/>
  <c r="D391" i="40" s="1"/>
  <c r="D650" i="40"/>
  <c r="D651" i="40" s="1"/>
  <c r="D721" i="40"/>
  <c r="B721" i="40" s="1"/>
  <c r="D722" i="40" s="1"/>
  <c r="D63" i="41"/>
  <c r="D64" i="41" s="1"/>
  <c r="D84" i="41"/>
  <c r="D85" i="41" s="1"/>
  <c r="D102" i="41"/>
  <c r="D103" i="41" s="1"/>
  <c r="D118" i="41"/>
  <c r="D119" i="41" s="1"/>
  <c r="D227" i="42"/>
  <c r="D228" i="42" s="1"/>
  <c r="D526" i="42"/>
  <c r="D527" i="42" s="1"/>
  <c r="B127" i="29" s="1"/>
  <c r="D63" i="43"/>
  <c r="D64" i="43" s="1"/>
  <c r="D161" i="43"/>
  <c r="D162" i="43" s="1"/>
  <c r="D63" i="39"/>
  <c r="D64" i="39" s="1"/>
  <c r="D102" i="39"/>
  <c r="D103" i="39" s="1"/>
  <c r="D118" i="39"/>
  <c r="D119" i="39" s="1"/>
  <c r="D245" i="40"/>
  <c r="D246" i="40" s="1"/>
  <c r="D588" i="42"/>
  <c r="D589" i="42" s="1"/>
  <c r="D133" i="43"/>
  <c r="D134" i="43" s="1"/>
  <c r="D149" i="43"/>
  <c r="D150" i="43" s="1"/>
  <c r="D197" i="43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70" i="40" s="1"/>
  <c r="D371" i="40" s="1"/>
  <c r="B99" i="29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368" i="40"/>
  <c r="D588" i="40"/>
  <c r="D589" i="40" s="1"/>
  <c r="D266" i="40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9" i="38" s="1"/>
  <c r="D610" i="38" s="1"/>
  <c r="B143" i="29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588" i="38"/>
  <c r="D589" i="38" s="1"/>
  <c r="D248" i="40" l="1"/>
  <c r="D249" i="40" s="1"/>
  <c r="B81" i="29" s="1"/>
  <c r="D248" i="38"/>
  <c r="D249" i="38" s="1"/>
  <c r="B80" i="29" s="1"/>
  <c r="D198" i="41"/>
  <c r="D199" i="41" s="1"/>
  <c r="B11" i="41" s="1"/>
  <c r="D606" i="40"/>
  <c r="D607" i="40" s="1"/>
  <c r="D198" i="39"/>
  <c r="D199" i="39" s="1"/>
  <c r="B180" i="29" s="1"/>
  <c r="D303" i="40"/>
  <c r="D304" i="40" s="1"/>
  <c r="B90" i="29" s="1"/>
  <c r="D672" i="42"/>
  <c r="D673" i="42" s="1"/>
  <c r="B154" i="29" s="1"/>
  <c r="D198" i="43"/>
  <c r="D199" i="43" s="1"/>
  <c r="B182" i="29" s="1"/>
  <c r="D301" i="38"/>
  <c r="D303" i="38"/>
  <c r="D304" i="38" s="1"/>
  <c r="B89" i="29" s="1"/>
  <c r="D475" i="38"/>
  <c r="D476" i="38" s="1"/>
  <c r="B116" i="29" s="1"/>
  <c r="D473" i="38"/>
  <c r="D370" i="38"/>
  <c r="D371" i="38" s="1"/>
  <c r="B98" i="29" s="1"/>
  <c r="D368" i="38"/>
  <c r="D569" i="38"/>
  <c r="D570" i="38" s="1"/>
  <c r="B134" i="29" s="1"/>
  <c r="D567" i="38"/>
  <c r="D428" i="38"/>
  <c r="D429" i="38" s="1"/>
  <c r="B107" i="29" s="1"/>
  <c r="D426" i="38"/>
  <c r="B185" i="38"/>
  <c r="D186" i="38" s="1"/>
  <c r="D606" i="38"/>
  <c r="D607" i="38" s="1"/>
  <c r="D672" i="38"/>
  <c r="D673" i="38" s="1"/>
  <c r="B152" i="29" s="1"/>
  <c r="D723" i="38"/>
  <c r="D130" i="38"/>
  <c r="D131" i="38" s="1"/>
  <c r="B62" i="29" s="1"/>
  <c r="B129" i="38"/>
  <c r="B181" i="29"/>
  <c r="D609" i="42"/>
  <c r="D610" i="42" s="1"/>
  <c r="B145" i="29" s="1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43" l="1"/>
  <c r="B11" i="39"/>
  <c r="D187" i="38"/>
  <c r="B71" i="29" s="1"/>
  <c r="D729" i="38"/>
  <c r="D730" i="38" s="1"/>
  <c r="B35" i="29" s="1"/>
  <c r="D729" i="42"/>
  <c r="D730" i="42" s="1"/>
  <c r="D726" i="42"/>
  <c r="B173" i="29" s="1"/>
  <c r="D726" i="40"/>
  <c r="B172" i="29" s="1"/>
  <c r="D729" i="40"/>
  <c r="D730" i="40" s="1"/>
  <c r="B25" i="29" l="1"/>
  <c r="B12" i="38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<sst xmlns="http://schemas.openxmlformats.org/spreadsheetml/2006/main" count="5454" uniqueCount="591">
  <si>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</si>
  <si>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</si>
  <si>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</si>
  <si>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</si>
  <si>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</si>
  <si>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</si>
  <si>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</si>
  <si>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</si>
  <si>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</si>
  <si>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</si>
  <si>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</si>
  <si>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</si>
  <si>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</si>
  <si>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</si>
  <si>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</si>
  <si>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</si>
  <si>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</si>
  <si>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</si>
  <si>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</si>
  <si>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</si>
  <si>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</si>
  <si>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</si>
  <si>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</si>
  <si>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</si>
  <si>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</si>
  <si>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</si>
  <si>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</si>
  <si>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</si>
  <si>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</si>
  <si>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</si>
  <si>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</si>
  <si>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</si>
  <si>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</si>
  <si>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</si>
  <si>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</si>
  <si>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</si>
  <si>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</si>
  <si>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</si>
  <si>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</si>
  <si>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</si>
  <si>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</si>
  <si>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</si>
  <si>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</si>
  <si>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</si>
  <si>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</si>
  <si>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</si>
  <si>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</si>
  <si>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</si>
  <si>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</si>
  <si>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</si>
  <si>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</si>
  <si>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</si>
  <si>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</si>
  <si>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</si>
  <si>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</si>
  <si>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</si>
  <si>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</si>
  <si>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</si>
  <si>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</si>
  <si>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</si>
  <si>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</si>
  <si>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</si>
  <si>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</si>
  <si>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</si>
  <si>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</si>
  <si>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</si>
  <si>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</si>
  <si>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</si>
  <si>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</si>
  <si>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</si>
  <si>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</si>
  <si>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</si>
  <si>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</si>
  <si>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</si>
  <si>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</si>
  <si>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</si>
  <si>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</si>
  <si>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</si>
  <si>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</si>
  <si>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</si>
  <si>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</si>
  <si>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</si>
  <si>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</si>
  <si>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</si>
  <si>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</si>
  <si>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</si>
  <si>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</si>
  <si>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</si>
  <si>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</si>
  <si>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</si>
  <si>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</si>
  <si>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</si>
  <si>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</si>
  <si>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</si>
  <si>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</si>
  <si>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</si>
  <si>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</si>
  <si>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</si>
  <si>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</si>
  <si>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</si>
  <si>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</si>
  <si>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</si>
  <si>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</si>
  <si>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</si>
  <si>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</si>
  <si>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</si>
  <si>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</si>
  <si>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</si>
  <si>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</si>
  <si>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</si>
  <si>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</si>
  <si>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</si>
  <si>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</si>
  <si>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</si>
  <si>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</si>
  <si>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</si>
  <si>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</si>
  <si>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</si>
  <si>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</si>
  <si>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</si>
  <si>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</si>
  <si>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</si>
  <si>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</si>
  <si>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</si>
  <si>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</si>
  <si>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</si>
  <si>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</si>
  <si>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</si>
  <si>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</si>
  <si>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</si>
  <si>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</si>
  <si>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</si>
  <si>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</si>
  <si>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</si>
  <si>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</si>
  <si>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</si>
  <si>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</si>
  <si>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</si>
  <si>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</si>
  <si>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</si>
  <si>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</si>
  <si>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</si>
  <si>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</si>
  <si>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</si>
  <si>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</si>
  <si>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</si>
  <si>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</si>
  <si>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</si>
  <si>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</si>
  <si>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</si>
  <si>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</si>
  <si>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</si>
  <si>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</si>
  <si>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</si>
  <si>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</si>
  <si>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</si>
  <si>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</si>
  <si>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</si>
  <si>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</si>
  <si>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</si>
  <si>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</si>
  <si>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</si>
  <si>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</si>
  <si>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</si>
  <si>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</si>
  <si>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</si>
  <si>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</si>
  <si>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</si>
  <si>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</si>
  <si>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</si>
  <si>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</si>
  <si>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</si>
  <si>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</si>
  <si>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</si>
  <si>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</si>
  <si>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</si>
  <si>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</si>
  <si>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</si>
  <si>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</si>
  <si>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</si>
  <si>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</si>
  <si>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</si>
  <si>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</si>
  <si>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</si>
  <si>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</si>
  <si>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</si>
  <si>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</si>
  <si>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</si>
  <si>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</si>
  <si>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</si>
  <si>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</si>
  <si>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</si>
  <si>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</si>
  <si>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</si>
  <si>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</si>
  <si>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</si>
  <si>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</si>
  <si>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</si>
  <si>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</si>
  <si>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</si>
  <si>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</si>
  <si>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</si>
  <si>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</si>
  <si>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</si>
  <si>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</si>
  <si>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</si>
  <si>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</si>
  <si>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</si>
  <si>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</si>
  <si>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</si>
  <si>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</si>
  <si>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</si>
  <si>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</si>
  <si>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</si>
  <si>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</si>
  <si>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</si>
  <si>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</si>
  <si>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</si>
  <si>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</si>
  <si>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</si>
  <si>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</si>
  <si>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</si>
  <si>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</si>
  <si>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</si>
  <si>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</si>
  <si>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</si>
  <si>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</si>
  <si>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</si>
  <si>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</si>
  <si>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</si>
  <si>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</si>
  <si>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</si>
  <si>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</si>
  <si>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</si>
  <si>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</si>
  <si>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</si>
  <si>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</si>
  <si>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</si>
  <si>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</si>
  <si>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</si>
  <si>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</si>
  <si>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</si>
  <si>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</si>
  <si>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</si>
  <si>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</si>
  <si>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</si>
  <si>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</si>
  <si>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</si>
  <si>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</si>
  <si>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</si>
  <si>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</si>
  <si>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</si>
  <si>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</si>
  <si>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</si>
  <si>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</si>
  <si>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</si>
  <si>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</si>
  <si>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</si>
  <si>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</si>
  <si>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</si>
  <si>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</si>
  <si>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</si>
  <si>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</si>
  <si>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</si>
  <si>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</si>
  <si>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</si>
  <si>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</si>
  <si>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</si>
  <si>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</si>
  <si>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</si>
  <si>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</si>
  <si>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</si>
  <si>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</si>
  <si>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</si>
  <si>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</si>
  <si>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</si>
  <si>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</si>
  <si>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</si>
  <si>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</si>
  <si>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</si>
  <si>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</si>
  <si>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</si>
  <si>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</si>
  <si>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</si>
  <si>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</si>
  <si>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</si>
  <si>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</si>
  <si>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</si>
  <si>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</si>
  <si>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</si>
  <si>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</si>
  <si>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</si>
  <si>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</si>
  <si>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</si>
  <si>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</si>
  <si>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</si>
  <si>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</si>
  <si>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</si>
  <si>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</si>
  <si>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</si>
  <si>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</si>
  <si>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</si>
  <si>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</si>
  <si>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</si>
  <si>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</si>
  <si>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</si>
  <si>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</si>
  <si>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</si>
  <si>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</si>
  <si>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</si>
  <si>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</si>
  <si>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</si>
  <si>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</si>
  <si>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</si>
  <si>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</si>
  <si>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</si>
  <si>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</si>
  <si>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</si>
  <si>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</si>
  <si>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</si>
  <si>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</si>
  <si>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</si>
  <si>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</si>
  <si>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</si>
  <si>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</si>
  <si>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</si>
  <si>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</si>
  <si>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</si>
  <si>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</si>
  <si>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</si>
  <si>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</si>
  <si>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</si>
  <si>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</si>
  <si>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</si>
  <si>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</si>
  <si>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</si>
  <si>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</si>
  <si>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</si>
  <si>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</si>
  <si>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</si>
  <si>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</si>
  <si>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</si>
  <si>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</si>
  <si>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</si>
  <si>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</si>
  <si>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</si>
  <si>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</si>
  <si>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</si>
  <si>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</si>
  <si>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</si>
  <si>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</si>
  <si>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</si>
  <si>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</si>
  <si>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</si>
  <si>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</si>
  <si>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</si>
  <si>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</si>
  <si>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</si>
  <si>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</si>
  <si>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</si>
  <si>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</si>
  <si>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</si>
  <si>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</si>
  <si>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</si>
  <si>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</si>
  <si>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</si>
  <si>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</si>
  <si>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</si>
  <si>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</si>
  <si>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</si>
  <si>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</si>
  <si>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</si>
  <si>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</si>
  <si>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</si>
  <si>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</si>
  <si>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</si>
  <si>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</si>
  <si>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</si>
  <si>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</si>
  <si>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</si>
  <si>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</si>
  <si>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</si>
  <si>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</si>
  <si>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</si>
  <si>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</si>
  <si>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</si>
  <si>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</si>
  <si>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</si>
  <si>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</si>
  <si>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</si>
  <si>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</si>
  <si>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</si>
  <si>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</si>
  <si>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</si>
  <si>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</si>
  <si>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</si>
  <si>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</si>
  <si>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</si>
  <si>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</si>
  <si>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</si>
  <si>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</si>
  <si>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</si>
  <si>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</si>
  <si>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</si>
  <si>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</si>
  <si>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</si>
  <si>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</si>
  <si>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</si>
  <si>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</si>
  <si>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</si>
  <si>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</si>
  <si>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</si>
  <si>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</si>
  <si>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</si>
  <si>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</si>
  <si>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</si>
  <si>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</si>
  <si>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</si>
  <si>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</si>
  <si>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</si>
  <si>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</si>
  <si>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</si>
  <si>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</si>
  <si>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</si>
  <si>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</si>
  <si>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</si>
  <si>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</si>
  <si>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</si>
  <si>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</si>
  <si>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</si>
  <si>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</si>
  <si>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</si>
  <si>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</si>
  <si>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</si>
  <si>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</si>
  <si>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</si>
  <si>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</si>
  <si>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</si>
  <si>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</si>
  <si>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</si>
  <si>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</si>
  <si>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</si>
  <si>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</si>
  <si>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</si>
  <si>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</si>
  <si>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</si>
  <si>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</si>
  <si>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</si>
  <si>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</si>
  <si>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</si>
  <si>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</si>
  <si>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</si>
  <si>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</si>
  <si>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</si>
  <si>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</si>
  <si>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</si>
  <si>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</si>
  <si>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</si>
  <si>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</si>
  <si>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</si>
  <si>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</si>
  <si>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</si>
  <si>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</si>
  <si>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</si>
  <si>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</si>
  <si>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</si>
  <si>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</si>
  <si>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</si>
  <si>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</si>
  <si>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</si>
  <si>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</si>
  <si>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</si>
  <si>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</si>
  <si>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</si>
  <si>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</si>
  <si>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</si>
  <si>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Yassine ELLOUMI</t>
  </si>
  <si>
    <t>Directeur du Magasin</t>
  </si>
  <si>
    <t>Une possibilité de croisement des flux avec les déchets temporaires</t>
  </si>
  <si>
    <t>Teniour</t>
  </si>
  <si>
    <t>Un sandwich casse non scanné</t>
  </si>
  <si>
    <t>changement de
 l'emplacement</t>
  </si>
  <si>
    <t>Utilisation d'une poubelle a commande non manuelle</t>
  </si>
  <si>
    <t>A réparer</t>
  </si>
  <si>
    <t>En travaux</t>
  </si>
  <si>
    <t>Non étanche :sol Ecaillé</t>
  </si>
  <si>
    <t>sol écaillé</t>
  </si>
  <si>
    <t>Changement de la poubelle a commande manuelle</t>
  </si>
  <si>
    <t>absence de local déchet</t>
  </si>
  <si>
    <t>réparer le sol</t>
  </si>
  <si>
    <t xml:space="preserve">prévoir un local de déchet </t>
  </si>
  <si>
    <t>Renforcer le nettoyage</t>
  </si>
  <si>
    <t>Changer la poubelle</t>
  </si>
  <si>
    <t>Séparation des flux dans
 toutes les phases de réception</t>
  </si>
  <si>
    <t>Enregistrer les produits scanné cass</t>
  </si>
  <si>
    <t xml:space="preserve">Un ustensil utilisé pour la cuisson du poulet est impropre </t>
  </si>
  <si>
    <t>Stockage des emballages dans un four Hors service</t>
  </si>
  <si>
    <t>Le personnel chargé du rayon le jour de l'audit portait un pantalon personnel</t>
  </si>
  <si>
    <t>Respecter la charte vestimentaire Carrefour</t>
  </si>
  <si>
    <t xml:space="preserve">Suivi de la traçabilité </t>
  </si>
  <si>
    <t>La ventes du  lot N° 3391 du Gouda Meriah est sans preuve d'enregistrement les 25 et 31 janvier 2019</t>
  </si>
  <si>
    <t>Manques de louches/ pelles pour quelques articles</t>
  </si>
  <si>
    <t xml:space="preserve">Fournir un outil pour 
chaque article </t>
  </si>
  <si>
    <t>Planifier la formation
 en 2019</t>
  </si>
  <si>
    <t>Une seule personne assure la vente entre le triteur et le fleg.</t>
  </si>
  <si>
    <t>Prévoir la séparation de flux par l'affectation du personnel</t>
  </si>
  <si>
    <t>La pédale de la poubelle n'était pas fonctionnelle</t>
  </si>
  <si>
    <t>Un membre du personnel du PFT n'était pas formé sur les BPH, aucune trace de formation n'était disponible.</t>
  </si>
  <si>
    <t>La poubelle était endomagée (voir photo). Abence de local</t>
  </si>
  <si>
    <t>installer les distributeur papier</t>
  </si>
  <si>
    <t>Absence de distributeur papier</t>
  </si>
  <si>
    <t>Absence de papier</t>
  </si>
  <si>
    <t>L'autocontrôle du nettoyage n'était pas quotidien.</t>
  </si>
  <si>
    <t>Assurer l'enregistrement quotidien de l'autocontrôle du nettoyage.</t>
  </si>
  <si>
    <t>Veuillez assurer le suivi et l'enregistrement des températures de fin de décongélation.</t>
  </si>
  <si>
    <t>Renforcer le nettoyage.</t>
  </si>
  <si>
    <t>Procéder au changement de l'huile et renforcer le nettoyage.</t>
  </si>
  <si>
    <t>Les produits (poulet rôti, nuggets, roulet, …) n'étaient pas enregistrés sur les feuilles de traçabilité.</t>
  </si>
  <si>
    <t>Assurer l'enregistrement de tous les produits utilisés.</t>
  </si>
  <si>
    <t>Les heures d'exposition des produits était enregistrés 4 heures par défaut.</t>
  </si>
  <si>
    <t>Veuillez enregistrer les températures à cœur de la chaine du froid.</t>
  </si>
  <si>
    <t>L'employée assure le traitement et la vente au niveau de différents rayons (traiteur, charcuterie fromage, boulangerie et FLEG).</t>
  </si>
  <si>
    <t>Dépassement de la durée de vie pour un boudin de charcuterie "jambon de poulet fumé" entamé le 09/04/19 (18 jours). Nous rappelons que la durée de vie des jambon entamés est de 15 jours.</t>
  </si>
  <si>
    <t>Veuillez respecter les durées de vie des produits entamés.</t>
  </si>
  <si>
    <t>Veuillez enregistrés les dates d'ouvertures et les N°Lot des produits sur les feuilles de traçabilité.</t>
  </si>
  <si>
    <t>Veuillez respecter la charte vestimentaire.</t>
  </si>
  <si>
    <t>Renforcer le contrôle de l'étiquetage des seaux.</t>
  </si>
  <si>
    <t>Les étagères de farine, sucre, semoules et pâtes n'étaient pas propres le jour de l'audit.</t>
  </si>
  <si>
    <t>La vérification du thermomètre n'était pas réalisée depuis novembre 2018.</t>
  </si>
  <si>
    <t>Assurer la vérification mensuelle du thermomètre.</t>
  </si>
  <si>
    <t>Renforcer le contrôle des DLC.</t>
  </si>
  <si>
    <t>Les mentions légales (DF, DLC et N°Lot) du produit Mini Régaline "El mazraa" étaient illisibles (voir photo).</t>
  </si>
  <si>
    <t>Renforcer le contrôle de l'étiquetage des produits.</t>
  </si>
  <si>
    <t>Assurer le suivi et l'enregistrement quotidien des températures de la chaine du froid.</t>
  </si>
  <si>
    <t>Absence des feuilles d'analyses copro. Seule les feuilles des visites médicales étaient présentes.</t>
  </si>
  <si>
    <t>Veuillez réaliser les analyses copro.</t>
  </si>
  <si>
    <t>Absence de la feuille de la procédure de destruction des produits.</t>
  </si>
  <si>
    <t>Veuillez télécharger la feuille de la procédure de destruction des produits et l'afficher.</t>
  </si>
  <si>
    <t>Veuillez renforcer l'aération.</t>
  </si>
  <si>
    <t>Le sol était ébréché au niveau de la réception.</t>
  </si>
  <si>
    <t>Assurer la réparation.</t>
  </si>
  <si>
    <t>Le sol de la réserve était ébréché à plusieurs niveaux.</t>
  </si>
  <si>
    <t>Réparer le sol.</t>
  </si>
  <si>
    <t>La résine au sol était écaillée.</t>
  </si>
  <si>
    <t>Le sol de la CF était ébréché et la résine écaillée.</t>
  </si>
  <si>
    <t>Présence de givre au niveau de la CF(-).</t>
  </si>
  <si>
    <t>Procéder au dégivrage.</t>
  </si>
  <si>
    <t>Non installés.</t>
  </si>
  <si>
    <t>Veuillez aménager un espace fermé pour un local poubelles.</t>
  </si>
  <si>
    <t>Présence de trace de rouille u niveau du sol de la CF(+) PLS.</t>
  </si>
  <si>
    <t>Veuillez installer ces dispositifs.</t>
  </si>
  <si>
    <t>Le sol de la CF(-) était fortement usé (ébréché).</t>
  </si>
  <si>
    <t>Présence d'un four non fonctionnel.</t>
  </si>
  <si>
    <t>Réparer le four.</t>
  </si>
  <si>
    <t>Pas d'exposition au froid le jour de l'audit.</t>
  </si>
  <si>
    <t>Pas de produits exposés.</t>
  </si>
  <si>
    <t>Meuble froid d'exposition.
T affichée: 2,4°C
T mesurée: 15,4°C</t>
  </si>
  <si>
    <t>Revoir le bon fonctionnement du meuble et assurer la réparation.</t>
  </si>
  <si>
    <t>La hotte n'était pas propre le jour de l'audit (voir photo).</t>
  </si>
  <si>
    <t>M Souheil DRAOUI</t>
  </si>
  <si>
    <t>Directeur magasin et chefs rayons</t>
  </si>
  <si>
    <t>L'huile de friture était d'aspect brunâtre et la friteuse n'était pas propre.</t>
  </si>
  <si>
    <t>Le suivi et l'enregistrement des températures à cœur de la chaine du froid n'étaient pas réalisés.</t>
  </si>
  <si>
    <t>Veuillez interdire la polyvalence entre les différents rayons.</t>
  </si>
  <si>
    <t>La date d'ouverture du produit 'mozzarella mont régale" n'était pas enregistré pour la date du 18/04/19.
Absence d'enregistrement des N°Lot de certains produits.</t>
  </si>
  <si>
    <t>Veuillez interdire le réemballage.</t>
  </si>
  <si>
    <t>Le suivi et l'enregistrement des températures de la chaine du froid n'étaient pas réalisés pour le 25/04/19.
Absence du suivi et de l'enregistrement des températures pour le mois de mars depuis le 17/03/19 jusqu'à la fin du mois.</t>
  </si>
  <si>
    <t>Les alarmes quotidiennes (GTC) n'ont pas étaient installés.</t>
  </si>
  <si>
    <t>Réparer le revêtement du sol.</t>
  </si>
  <si>
    <t>Assurer la réparation du revêtement du sol.</t>
  </si>
  <si>
    <t>Absence de distributeurs papier au niveau des sanitaires hommes et femmes.</t>
  </si>
  <si>
    <t>Absence de local poubelle clôturé.</t>
  </si>
  <si>
    <t>Assurer le nettoyage.</t>
  </si>
  <si>
    <t>L'employé réclame que la qualité du tissu de la tenue de travail n'est pas satisfaisante.</t>
  </si>
  <si>
    <t>Les températures de fin de décongélation des produits n'étaient pas enregistrées sur les feuilles de traçabilités des gâteaux.</t>
  </si>
  <si>
    <t>Présence de piqures de moisissures sur la partie inférieur des étagères de stockage.</t>
  </si>
  <si>
    <t>Absence d'exposition le jour de l'audit.</t>
  </si>
  <si>
    <t>Veuillez enregistrer l'heur de fin d'exposition de la dernière pièce vendue.</t>
  </si>
  <si>
    <t>Veuillez enregistrer les N°Lot de tous les produits tracés sur les feuilles de traçabilité.</t>
  </si>
  <si>
    <t>Absence d'enregistrement des N°Lot de certains produits sur les feuilles de traçabilité (exp: pour le 04/04/19).</t>
  </si>
  <si>
    <t>Renforcer le contrôle de l'étiquetage des produits.
Veuillez étiqueterles produits emballés et exposés.</t>
  </si>
  <si>
    <t>Réemballage des morceaux de potirons le jour de l'audit (voir photo).</t>
  </si>
  <si>
    <t>Présence d'un seau d'olives slices verts dépourvu de l'étiquetage fournisseur.</t>
  </si>
  <si>
    <t>Présence de toiles d'araignée au niveau des meubles de stockage.</t>
  </si>
  <si>
    <t>Présence de 4 pots du produit ricotta "Kaiser" (retrait) dont la DLC était le 27/04/19. Nous rappelons que le retrait est de DLC-2jours.</t>
  </si>
  <si>
    <t>Présence d'odeur désagréable dans les vestiaires hommes et femmes en raison de l'absence du système d'extraction.</t>
  </si>
  <si>
    <t>Présence de 4 paquets de dattes "Amiret El Bostène" réceptionnés le jour de l'audit et stockés au niveau de la CF(+)  dont les mentions légales (DF, DLC et N°Lot) étaient absentes.
Présence d'une caisse contenant des dattes emballées dépourvues d'étiquetage (étiquette balance).</t>
  </si>
  <si>
    <t>L'employée porte des chaussures de ville.</t>
  </si>
  <si>
    <t>Absence de système d'extraction d'air. En cours.</t>
  </si>
  <si>
    <t>Mr Souheil DRAOUI</t>
  </si>
  <si>
    <t>Directeur du magasin et chefs rayons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</si>
</sst>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59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37" fillId="0" borderId="1" xfId="0" applyFont="1" applyFill="1" applyBorder="1" applyAlignment="1">
      <alignment vertical="center" wrapText="1"/>
    </xf>
    <xf numFmtId="165" fontId="6" fillId="0" borderId="1" xfId="0" applyNumberFormat="1" applyFont="1" applyFill="1" applyBorder="1" applyAlignment="1" applyProtection="1">
      <alignment horizontal="center" wrapText="1"/>
    </xf>
    <xf numFmtId="0" fontId="37" fillId="0" borderId="7" xfId="0" applyFont="1" applyFill="1" applyBorder="1" applyAlignment="1" applyProtection="1">
      <alignment horizontal="left" wrapText="1"/>
      <protection locked="0"/>
    </xf>
    <xf numFmtId="0" fontId="37" fillId="0" borderId="1" xfId="0" applyFont="1" applyFill="1" applyBorder="1" applyAlignment="1" applyProtection="1">
      <alignment horizontal="left"/>
      <protection locked="0"/>
    </xf>
    <xf numFmtId="165" fontId="37" fillId="0" borderId="1" xfId="0" applyNumberFormat="1" applyFont="1" applyFill="1" applyBorder="1" applyAlignment="1" applyProtection="1">
      <alignment horizontal="left" wrapText="1"/>
      <protection locked="0"/>
    </xf>
    <xf numFmtId="166" fontId="37" fillId="0" borderId="1" xfId="0" applyNumberFormat="1" applyFont="1" applyFill="1" applyBorder="1" applyAlignment="1" applyProtection="1">
      <alignment horizontal="left"/>
      <protection locked="0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left" vertical="top" wrapText="1"/>
      <protection locked="0"/>
    </xf>
    <xf numFmtId="165" fontId="37" fillId="0" borderId="1" xfId="0" applyNumberFormat="1" applyFont="1" applyBorder="1" applyAlignment="1" applyProtection="1">
      <alignment horizontal="left" vertical="top" wrapText="1"/>
      <protection locked="0"/>
    </xf>
    <xf numFmtId="0" fontId="35" fillId="0" borderId="1" xfId="0" applyFont="1" applyFill="1" applyBorder="1" applyAlignment="1" applyProtection="1">
      <alignment horizontal="left" vertical="top" wrapText="1"/>
      <protection hidden="1"/>
    </xf>
    <xf numFmtId="166" fontId="37" fillId="0" borderId="1" xfId="0" applyNumberFormat="1" applyFont="1" applyFill="1" applyBorder="1" applyAlignment="1" applyProtection="1">
      <alignment vertical="top" wrapText="1"/>
      <protection locked="0"/>
    </xf>
    <xf numFmtId="0" fontId="37" fillId="2" borderId="1" xfId="0" applyFont="1" applyFill="1" applyBorder="1" applyAlignment="1" applyProtection="1">
      <alignment vertical="top" wrapText="1"/>
      <protection locked="0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0.97058823529411764</c:v>
                </c:pt>
                <c:pt idx="1">
                  <c:v>0.97058823529411764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9901232"/>
        <c:axId val="909901776"/>
      </c:barChart>
      <c:catAx>
        <c:axId val="909901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9901776"/>
        <c:crosses val="autoZero"/>
        <c:auto val="1"/>
        <c:lblAlgn val="ctr"/>
        <c:lblOffset val="100"/>
        <c:noMultiLvlLbl val="0"/>
      </c:catAx>
      <c:valAx>
        <c:axId val="909901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9901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0.95833333333333337</c:v>
                </c:pt>
                <c:pt idx="1">
                  <c:v>0.97826086956521741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50391680"/>
        <c:axId val="950396576"/>
      </c:barChart>
      <c:catAx>
        <c:axId val="950391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0396576"/>
        <c:crosses val="autoZero"/>
        <c:auto val="1"/>
        <c:lblAlgn val="ctr"/>
        <c:lblOffset val="100"/>
        <c:noMultiLvlLbl val="0"/>
      </c:catAx>
      <c:valAx>
        <c:axId val="95039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50391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0.95238095238095233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50391136"/>
        <c:axId val="950394944"/>
      </c:barChart>
      <c:catAx>
        <c:axId val="95039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0394944"/>
        <c:crosses val="autoZero"/>
        <c:auto val="1"/>
        <c:lblAlgn val="ctr"/>
        <c:lblOffset val="100"/>
        <c:noMultiLvlLbl val="0"/>
      </c:catAx>
      <c:valAx>
        <c:axId val="950394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50391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0.81578947368421051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50394400"/>
        <c:axId val="950395488"/>
      </c:barChart>
      <c:catAx>
        <c:axId val="950394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0395488"/>
        <c:crosses val="autoZero"/>
        <c:auto val="1"/>
        <c:lblAlgn val="ctr"/>
        <c:lblOffset val="100"/>
        <c:noMultiLvlLbl val="0"/>
      </c:catAx>
      <c:valAx>
        <c:axId val="950395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50394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0.71052631578947367</c:v>
                </c:pt>
                <c:pt idx="1">
                  <c:v>0.90625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50399840"/>
        <c:axId val="950387328"/>
      </c:barChart>
      <c:catAx>
        <c:axId val="950399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0387328"/>
        <c:crosses val="autoZero"/>
        <c:auto val="1"/>
        <c:lblAlgn val="ctr"/>
        <c:lblOffset val="100"/>
        <c:noMultiLvlLbl val="0"/>
      </c:catAx>
      <c:valAx>
        <c:axId val="950387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50399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0.9375</c:v>
                </c:pt>
                <c:pt idx="1">
                  <c:v>0.9375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50396032"/>
        <c:axId val="950390592"/>
      </c:barChart>
      <c:catAx>
        <c:axId val="950396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0390592"/>
        <c:crosses val="autoZero"/>
        <c:auto val="1"/>
        <c:lblAlgn val="ctr"/>
        <c:lblOffset val="100"/>
        <c:noMultiLvlLbl val="0"/>
      </c:catAx>
      <c:valAx>
        <c:axId val="950390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50396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0.88659793814432986</c:v>
                </c:pt>
                <c:pt idx="1">
                  <c:v>0.86746987951807231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50392224"/>
        <c:axId val="950398208"/>
      </c:barChart>
      <c:catAx>
        <c:axId val="950392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0398208"/>
        <c:crosses val="autoZero"/>
        <c:auto val="1"/>
        <c:lblAlgn val="ctr"/>
        <c:lblOffset val="100"/>
        <c:noMultiLvlLbl val="0"/>
      </c:catAx>
      <c:valAx>
        <c:axId val="950398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50392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0.89891696750902528</c:v>
                </c:pt>
                <c:pt idx="1">
                  <c:v>0.81086142322097376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50398752"/>
        <c:axId val="950393312"/>
      </c:barChart>
      <c:catAx>
        <c:axId val="95039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0393312"/>
        <c:crosses val="autoZero"/>
        <c:auto val="1"/>
        <c:lblAlgn val="ctr"/>
        <c:lblOffset val="100"/>
        <c:noMultiLvlLbl val="0"/>
      </c:catAx>
      <c:valAx>
        <c:axId val="950393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50398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0.89275745282667751</c:v>
                </c:pt>
                <c:pt idx="1">
                  <c:v>0.83916565136952304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950389504"/>
        <c:axId val="950896848"/>
        <c:extLst/>
      </c:barChart>
      <c:catAx>
        <c:axId val="9503895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0896848"/>
        <c:crosses val="autoZero"/>
        <c:auto val="1"/>
        <c:lblAlgn val="ctr"/>
        <c:lblOffset val="100"/>
        <c:noMultiLvlLbl val="0"/>
      </c:catAx>
      <c:valAx>
        <c:axId val="95089684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0389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0.66666666666666674</c:v>
                </c:pt>
                <c:pt idx="1">
                  <c:v>0.78782051282051269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950893584"/>
        <c:axId val="950895760"/>
        <c:extLst/>
      </c:barChart>
      <c:catAx>
        <c:axId val="950893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0895760"/>
        <c:crosses val="autoZero"/>
        <c:auto val="1"/>
        <c:lblAlgn val="ctr"/>
        <c:lblOffset val="100"/>
        <c:noMultiLvlLbl val="0"/>
      </c:catAx>
      <c:valAx>
        <c:axId val="950895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0893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9902320"/>
        <c:axId val="909905040"/>
      </c:barChart>
      <c:catAx>
        <c:axId val="909902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9905040"/>
        <c:crosses val="autoZero"/>
        <c:auto val="1"/>
        <c:lblAlgn val="ctr"/>
        <c:lblOffset val="100"/>
        <c:noMultiLvlLbl val="0"/>
      </c:catAx>
      <c:valAx>
        <c:axId val="909905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9902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0.98717948717948723</c:v>
                </c:pt>
                <c:pt idx="1">
                  <c:v>0.98611111111111116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49160368"/>
        <c:axId val="949148944"/>
      </c:barChart>
      <c:catAx>
        <c:axId val="949160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49148944"/>
        <c:crosses val="autoZero"/>
        <c:auto val="1"/>
        <c:lblAlgn val="ctr"/>
        <c:lblOffset val="100"/>
        <c:noMultiLvlLbl val="0"/>
      </c:catAx>
      <c:valAx>
        <c:axId val="949148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49160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0.66279069767441856</c:v>
                </c:pt>
                <c:pt idx="1">
                  <c:v>0.64634146341463417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49159280"/>
        <c:axId val="949157648"/>
      </c:barChart>
      <c:catAx>
        <c:axId val="949159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49157648"/>
        <c:crosses val="autoZero"/>
        <c:auto val="1"/>
        <c:lblAlgn val="ctr"/>
        <c:lblOffset val="100"/>
        <c:noMultiLvlLbl val="0"/>
      </c:catAx>
      <c:valAx>
        <c:axId val="949157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49159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0.8783783783783784</c:v>
                </c:pt>
                <c:pt idx="1">
                  <c:v>0.63513513513513509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49152208"/>
        <c:axId val="949150032"/>
      </c:barChart>
      <c:catAx>
        <c:axId val="949152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49150032"/>
        <c:crosses val="autoZero"/>
        <c:auto val="1"/>
        <c:lblAlgn val="ctr"/>
        <c:lblOffset val="100"/>
        <c:noMultiLvlLbl val="0"/>
      </c:catAx>
      <c:valAx>
        <c:axId val="949150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49152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49148400"/>
        <c:axId val="949145680"/>
      </c:barChart>
      <c:catAx>
        <c:axId val="94914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49145680"/>
        <c:crosses val="autoZero"/>
        <c:auto val="1"/>
        <c:lblAlgn val="ctr"/>
        <c:lblOffset val="100"/>
        <c:noMultiLvlLbl val="0"/>
      </c:catAx>
      <c:valAx>
        <c:axId val="949145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49148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49158736"/>
        <c:axId val="949149488"/>
      </c:barChart>
      <c:catAx>
        <c:axId val="949158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49149488"/>
        <c:crosses val="autoZero"/>
        <c:auto val="1"/>
        <c:lblAlgn val="ctr"/>
        <c:lblOffset val="100"/>
        <c:noMultiLvlLbl val="0"/>
      </c:catAx>
      <c:valAx>
        <c:axId val="949149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49158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0.96551724137931039</c:v>
                </c:pt>
                <c:pt idx="1">
                  <c:v>0.6333333333333333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49146224"/>
        <c:axId val="949153296"/>
      </c:barChart>
      <c:catAx>
        <c:axId val="949146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49153296"/>
        <c:crosses val="autoZero"/>
        <c:auto val="1"/>
        <c:lblAlgn val="ctr"/>
        <c:lblOffset val="100"/>
        <c:noMultiLvlLbl val="0"/>
      </c:catAx>
      <c:valAx>
        <c:axId val="949153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49146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49154928"/>
        <c:axId val="949151664"/>
      </c:barChart>
      <c:catAx>
        <c:axId val="949154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49151664"/>
        <c:crosses val="autoZero"/>
        <c:auto val="1"/>
        <c:lblAlgn val="ctr"/>
        <c:lblOffset val="100"/>
        <c:noMultiLvlLbl val="0"/>
      </c:catAx>
      <c:valAx>
        <c:axId val="949151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4915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SheetLayoutView="100" workbookViewId="0">
      <selection activeCell="D30" sqref="D30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29" t="s">
        <v>277</v>
      </c>
      <c r="B18" s="429"/>
      <c r="C18" s="429"/>
      <c r="D18" s="430" t="s">
        <v>479</v>
      </c>
      <c r="E18" s="430"/>
      <c r="F18" s="430"/>
      <c r="G18" s="430"/>
      <c r="H18" s="430"/>
      <c r="I18" s="430"/>
      <c r="J18" s="430"/>
      <c r="K18" s="430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31" t="s">
        <v>278</v>
      </c>
      <c r="B21" s="431"/>
      <c r="C21" s="431"/>
      <c r="D21" s="431"/>
      <c r="E21" s="431"/>
      <c r="F21" s="431"/>
      <c r="G21" s="431"/>
      <c r="H21" s="431"/>
      <c r="I21" s="431"/>
      <c r="J21" s="431"/>
      <c r="K21" s="431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32" t="s">
        <v>280</v>
      </c>
      <c r="C23" s="432"/>
      <c r="D23" s="49"/>
      <c r="E23" s="49"/>
      <c r="F23" s="49"/>
      <c r="G23" s="49"/>
      <c r="H23" s="49"/>
      <c r="I23" s="49"/>
      <c r="J23" s="48" t="str">
        <f>D18</f>
        <v>Teniour</v>
      </c>
    </row>
    <row r="24" spans="1:11" ht="33" customHeight="1" x14ac:dyDescent="0.25">
      <c r="A24" s="57" t="s">
        <v>281</v>
      </c>
      <c r="B24" s="433">
        <f>AVERAGE('A1 Exploitation'!D730,'A1 Technique'!D199)</f>
        <v>0.89275745282667751</v>
      </c>
      <c r="C24" s="433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33">
        <f>AVERAGE('A2 Exploitation'!D730,'A2 Technique'!D199)</f>
        <v>0.83916565136952304</v>
      </c>
      <c r="C25" s="433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33" t="e">
        <f>AVERAGE('A3 Exploitation'!D730,'A3 Technique'!D199)</f>
        <v>#DIV/0!</v>
      </c>
      <c r="C26" s="433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33" t="e">
        <f>AVERAGE('A4 Exploitation'!D730,'A4 Technique'!D199)</f>
        <v>#DIV/0!</v>
      </c>
      <c r="C27" s="433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33"/>
      <c r="C28" s="433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33"/>
      <c r="C29" s="433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32" t="s">
        <v>287</v>
      </c>
      <c r="C33" s="432"/>
      <c r="D33" s="49"/>
      <c r="E33" s="49"/>
      <c r="F33" s="49"/>
      <c r="G33" s="49"/>
      <c r="H33" s="49"/>
      <c r="I33" s="49"/>
      <c r="J33" s="48" t="str">
        <f>D18</f>
        <v>Teniour</v>
      </c>
    </row>
    <row r="34" spans="1:10" ht="33" customHeight="1" x14ac:dyDescent="0.25">
      <c r="A34" s="57" t="s">
        <v>281</v>
      </c>
      <c r="B34" s="433">
        <f>'A1 Exploitation'!D730</f>
        <v>0.89891696750902528</v>
      </c>
      <c r="C34" s="433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33">
        <f>'A2 Exploitation'!D730</f>
        <v>0.81086142322097376</v>
      </c>
      <c r="C35" s="433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33" t="e">
        <f>'A3 Exploitation'!D730</f>
        <v>#DIV/0!</v>
      </c>
      <c r="C36" s="433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33" t="e">
        <f>'A4 Exploitation'!D730</f>
        <v>#DIV/0!</v>
      </c>
      <c r="C37" s="433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33"/>
      <c r="C38" s="433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33"/>
      <c r="C39" s="433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34" t="s">
        <v>288</v>
      </c>
      <c r="C42" s="434"/>
      <c r="D42" s="49"/>
      <c r="E42" s="49"/>
      <c r="F42" s="49"/>
      <c r="G42" s="49"/>
      <c r="H42" s="49"/>
      <c r="I42" s="49"/>
      <c r="J42" s="48" t="str">
        <f>D18</f>
        <v>Teniour</v>
      </c>
    </row>
    <row r="43" spans="1:10" ht="33" customHeight="1" x14ac:dyDescent="0.25">
      <c r="A43" s="57" t="s">
        <v>281</v>
      </c>
      <c r="B43" s="433">
        <f>AVERAGE('A1 Exploitation'!D728, 'A1 Technique'!D197)</f>
        <v>0.66666666666666674</v>
      </c>
      <c r="C43" s="433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33">
        <f>AVERAGE('A2 Exploitation'!D728, 'A2 Technique'!D197)</f>
        <v>0.78782051282051269</v>
      </c>
      <c r="C44" s="433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33" t="e">
        <f>AVERAGE('A3 Exploitation'!D728, 'A3 Technique'!D197)</f>
        <v>#DIV/0!</v>
      </c>
      <c r="C45" s="433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33" t="e">
        <f>AVERAGE('A4 Exploitation'!D728, 'A4 Technique'!D197)</f>
        <v>#DIV/0!</v>
      </c>
      <c r="C46" s="433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33"/>
      <c r="C47" s="433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33"/>
      <c r="C48" s="433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32" t="s">
        <v>289</v>
      </c>
      <c r="C51" s="432"/>
      <c r="D51" s="49"/>
      <c r="E51" s="49"/>
      <c r="F51" s="49"/>
      <c r="G51" s="49"/>
      <c r="H51" s="49"/>
      <c r="I51" s="49"/>
      <c r="J51" s="48" t="str">
        <f>D18</f>
        <v>Teniour</v>
      </c>
    </row>
    <row r="52" spans="1:10" ht="33" customHeight="1" x14ac:dyDescent="0.25">
      <c r="A52" s="57" t="s">
        <v>281</v>
      </c>
      <c r="B52" s="435">
        <f>'A1 Exploitation'!D48</f>
        <v>0.97058823529411764</v>
      </c>
      <c r="C52" s="435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35">
        <f>'A2 Exploitation'!D48</f>
        <v>0.97058823529411764</v>
      </c>
      <c r="C53" s="435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35" t="e">
        <f>'A3 Exploitation'!D48</f>
        <v>#DIV/0!</v>
      </c>
      <c r="C54" s="435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35" t="e">
        <f>'A4 Exploitation'!D48</f>
        <v>#DIV/0!</v>
      </c>
      <c r="C55" s="435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35"/>
      <c r="C56" s="435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35"/>
      <c r="C57" s="435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32" t="s">
        <v>290</v>
      </c>
      <c r="C60" s="432"/>
      <c r="D60" s="49"/>
      <c r="E60" s="49"/>
      <c r="F60" s="49"/>
      <c r="G60" s="49"/>
      <c r="H60" s="49"/>
      <c r="I60" s="49"/>
      <c r="J60" s="48" t="str">
        <f>D18</f>
        <v>Teniour</v>
      </c>
    </row>
    <row r="61" spans="1:10" ht="33" customHeight="1" x14ac:dyDescent="0.25">
      <c r="A61" s="57" t="s">
        <v>281</v>
      </c>
      <c r="B61" s="433" t="e">
        <f>'A1 Exploitation'!D131</f>
        <v>#DIV/0!</v>
      </c>
      <c r="C61" s="433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33" t="e">
        <f>'A2 Exploitation'!D131</f>
        <v>#DIV/0!</v>
      </c>
      <c r="C62" s="433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33" t="e">
        <f>'A3 Exploitation'!D131</f>
        <v>#DIV/0!</v>
      </c>
      <c r="C63" s="433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33" t="e">
        <f>'A4 Exploitation'!D131</f>
        <v>#DIV/0!</v>
      </c>
      <c r="C64" s="433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33"/>
      <c r="C65" s="433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33"/>
      <c r="C66" s="433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32" t="s">
        <v>464</v>
      </c>
      <c r="C69" s="432"/>
      <c r="D69" s="49"/>
      <c r="E69" s="49"/>
      <c r="F69" s="49"/>
      <c r="G69" s="49"/>
      <c r="H69" s="49"/>
      <c r="I69" s="49"/>
      <c r="J69" s="48" t="str">
        <f>D18</f>
        <v>Teniour</v>
      </c>
    </row>
    <row r="70" spans="1:10" ht="33" customHeight="1" x14ac:dyDescent="0.25">
      <c r="A70" s="57" t="s">
        <v>281</v>
      </c>
      <c r="B70" s="433">
        <f>'A1 Exploitation'!D187</f>
        <v>0.98717948717948723</v>
      </c>
      <c r="C70" s="433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33">
        <f>'A2 Exploitation'!D187</f>
        <v>0.98611111111111116</v>
      </c>
      <c r="C71" s="433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33" t="e">
        <f>'A3 Exploitation'!D187</f>
        <v>#DIV/0!</v>
      </c>
      <c r="C72" s="433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33" t="e">
        <f>'A4 Exploitation'!D187</f>
        <v>#DIV/0!</v>
      </c>
      <c r="C73" s="433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33"/>
      <c r="C74" s="433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33"/>
      <c r="C75" s="433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32" t="s">
        <v>465</v>
      </c>
      <c r="C78" s="432"/>
      <c r="D78" s="49"/>
      <c r="E78" s="49"/>
      <c r="F78" s="49"/>
      <c r="G78" s="49"/>
      <c r="H78" s="49"/>
      <c r="I78" s="49"/>
      <c r="J78" s="48" t="str">
        <f>D18</f>
        <v>Teniour</v>
      </c>
    </row>
    <row r="79" spans="1:10" ht="33" customHeight="1" x14ac:dyDescent="0.25">
      <c r="A79" s="57" t="s">
        <v>281</v>
      </c>
      <c r="B79" s="433">
        <f>'A1 Exploitation'!D249</f>
        <v>0.66279069767441856</v>
      </c>
      <c r="C79" s="433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33">
        <f>'A2 Exploitation'!D249</f>
        <v>0.64634146341463417</v>
      </c>
      <c r="C80" s="433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33" t="e">
        <f>'A3 Exploitation'!D249</f>
        <v>#DIV/0!</v>
      </c>
      <c r="C81" s="433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33" t="e">
        <f>'A4 Exploitation'!D249</f>
        <v>#DIV/0!</v>
      </c>
      <c r="C82" s="433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33"/>
      <c r="C83" s="433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33"/>
      <c r="C84" s="433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32" t="s">
        <v>466</v>
      </c>
      <c r="C87" s="432"/>
      <c r="D87" s="49"/>
      <c r="E87" s="49"/>
      <c r="F87" s="49"/>
      <c r="G87" s="49"/>
      <c r="H87" s="49"/>
      <c r="I87" s="49"/>
      <c r="J87" s="48" t="str">
        <f>D18</f>
        <v>Teniour</v>
      </c>
    </row>
    <row r="88" spans="1:10" ht="33" customHeight="1" x14ac:dyDescent="0.25">
      <c r="A88" s="57" t="s">
        <v>281</v>
      </c>
      <c r="B88" s="433">
        <f>'A1 Exploitation'!D304</f>
        <v>0.8783783783783784</v>
      </c>
      <c r="C88" s="433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33">
        <f>'A2 Exploitation'!D304</f>
        <v>0.63513513513513509</v>
      </c>
      <c r="C89" s="433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33" t="e">
        <f>'A3 Exploitation'!D304</f>
        <v>#DIV/0!</v>
      </c>
      <c r="C90" s="433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33" t="e">
        <f>'A4 Exploitation'!D304</f>
        <v>#DIV/0!</v>
      </c>
      <c r="C91" s="433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33"/>
      <c r="C92" s="433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33"/>
      <c r="C93" s="433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32" t="s">
        <v>467</v>
      </c>
      <c r="C96" s="432"/>
      <c r="D96" s="49"/>
      <c r="E96" s="49"/>
      <c r="F96" s="49"/>
      <c r="G96" s="49"/>
      <c r="H96" s="49"/>
      <c r="I96" s="49"/>
      <c r="J96" s="48" t="str">
        <f>D18</f>
        <v>Teniour</v>
      </c>
    </row>
    <row r="97" spans="1:10" ht="33" customHeight="1" x14ac:dyDescent="0.25">
      <c r="A97" s="57" t="s">
        <v>281</v>
      </c>
      <c r="B97" s="433" t="e">
        <f>'A1 Exploitation'!D371</f>
        <v>#DIV/0!</v>
      </c>
      <c r="C97" s="433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33" t="e">
        <f>'A2 Exploitation'!D371</f>
        <v>#DIV/0!</v>
      </c>
      <c r="C98" s="433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33" t="e">
        <f>'A3 Exploitation'!D371</f>
        <v>#DIV/0!</v>
      </c>
      <c r="C99" s="433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33" t="e">
        <f>'A4 Exploitation'!D371</f>
        <v>#DIV/0!</v>
      </c>
      <c r="C100" s="433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33"/>
      <c r="C101" s="433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33"/>
      <c r="C102" s="433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32" t="s">
        <v>468</v>
      </c>
      <c r="C105" s="432"/>
      <c r="D105" s="49"/>
      <c r="E105" s="49"/>
      <c r="F105" s="49"/>
      <c r="G105" s="49"/>
      <c r="H105" s="49"/>
      <c r="I105" s="49"/>
      <c r="J105" s="48" t="str">
        <f>D18</f>
        <v>Teniour</v>
      </c>
    </row>
    <row r="106" spans="1:10" ht="33" customHeight="1" x14ac:dyDescent="0.25">
      <c r="A106" s="57" t="s">
        <v>281</v>
      </c>
      <c r="B106" s="433" t="e">
        <f>'A1 Exploitation'!D429</f>
        <v>#DIV/0!</v>
      </c>
      <c r="C106" s="433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33" t="e">
        <f>'A2 Exploitation'!D429</f>
        <v>#DIV/0!</v>
      </c>
      <c r="C107" s="433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33" t="e">
        <f>'A3 Exploitation'!D429</f>
        <v>#DIV/0!</v>
      </c>
      <c r="C108" s="433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33" t="e">
        <f>'A4 Exploitation'!D429</f>
        <v>#DIV/0!</v>
      </c>
      <c r="C109" s="433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33"/>
      <c r="C110" s="433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33"/>
      <c r="C111" s="433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32" t="s">
        <v>469</v>
      </c>
      <c r="C114" s="432"/>
      <c r="D114" s="49"/>
      <c r="E114" s="49"/>
      <c r="F114" s="49"/>
      <c r="G114" s="49"/>
      <c r="H114" s="49"/>
      <c r="I114" s="49"/>
      <c r="J114" s="48" t="str">
        <f>D18</f>
        <v>Teniour</v>
      </c>
    </row>
    <row r="115" spans="1:10" ht="33" customHeight="1" x14ac:dyDescent="0.25">
      <c r="A115" s="57" t="s">
        <v>281</v>
      </c>
      <c r="B115" s="433">
        <f>'A1 Exploitation'!D476</f>
        <v>0.96551724137931039</v>
      </c>
      <c r="C115" s="433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33">
        <f>'A2 Exploitation'!D476</f>
        <v>0.6333333333333333</v>
      </c>
      <c r="C116" s="433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33" t="e">
        <f>'A3 Exploitation'!D476</f>
        <v>#DIV/0!</v>
      </c>
      <c r="C117" s="433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33" t="e">
        <f>'A4 Exploitation'!D476</f>
        <v>#DIV/0!</v>
      </c>
      <c r="C118" s="433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33"/>
      <c r="C119" s="433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33"/>
      <c r="C120" s="433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32" t="s">
        <v>470</v>
      </c>
      <c r="C123" s="432"/>
      <c r="D123" s="49"/>
      <c r="E123" s="49"/>
      <c r="F123" s="49"/>
      <c r="G123" s="49"/>
      <c r="H123" s="49"/>
      <c r="I123" s="49"/>
      <c r="J123" s="48" t="str">
        <f>D18</f>
        <v>Teniour</v>
      </c>
    </row>
    <row r="124" spans="1:10" ht="33" customHeight="1" x14ac:dyDescent="0.25">
      <c r="A124" s="57" t="s">
        <v>281</v>
      </c>
      <c r="B124" s="433" t="e">
        <f>'A1 Exploitation'!D527</f>
        <v>#DIV/0!</v>
      </c>
      <c r="C124" s="433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33" t="e">
        <f>'A2 Exploitation'!D527</f>
        <v>#DIV/0!</v>
      </c>
      <c r="C125" s="433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33" t="e">
        <f>'A3 Exploitation'!D527</f>
        <v>#DIV/0!</v>
      </c>
      <c r="C126" s="433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33" t="e">
        <f>'A4 Exploitation'!D527</f>
        <v>#DIV/0!</v>
      </c>
      <c r="C127" s="433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33"/>
      <c r="C128" s="433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33"/>
      <c r="C129" s="433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32" t="s">
        <v>471</v>
      </c>
      <c r="C132" s="432"/>
      <c r="D132" s="49"/>
      <c r="E132" s="49"/>
      <c r="F132" s="49"/>
      <c r="G132" s="49"/>
      <c r="H132" s="49"/>
      <c r="I132" s="49"/>
      <c r="J132" s="48" t="str">
        <f>D18</f>
        <v>Teniour</v>
      </c>
    </row>
    <row r="133" spans="1:10" ht="33" customHeight="1" x14ac:dyDescent="0.25">
      <c r="A133" s="57" t="s">
        <v>281</v>
      </c>
      <c r="B133" s="433">
        <f>'A1 Exploitation'!D570</f>
        <v>0.95833333333333337</v>
      </c>
      <c r="C133" s="433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33">
        <f>'A2 Exploitation'!D570</f>
        <v>0.97826086956521741</v>
      </c>
      <c r="C134" s="433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33" t="e">
        <f>'A3 Exploitation'!D570</f>
        <v>#DIV/0!</v>
      </c>
      <c r="C135" s="433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33" t="e">
        <f>'A4 Exploitation'!D570</f>
        <v>#DIV/0!</v>
      </c>
      <c r="C136" s="433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33"/>
      <c r="C137" s="433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33"/>
      <c r="C138" s="433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32" t="s">
        <v>291</v>
      </c>
      <c r="C141" s="432"/>
      <c r="D141" s="49"/>
      <c r="E141" s="49"/>
      <c r="F141" s="49"/>
      <c r="G141" s="49"/>
      <c r="H141" s="49"/>
      <c r="I141" s="49"/>
      <c r="J141" s="48" t="str">
        <f>D18</f>
        <v>Teniour</v>
      </c>
    </row>
    <row r="142" spans="1:10" ht="33" customHeight="1" x14ac:dyDescent="0.25">
      <c r="A142" s="57" t="s">
        <v>281</v>
      </c>
      <c r="B142" s="433">
        <f>'A1 Exploitation'!D610</f>
        <v>1</v>
      </c>
      <c r="C142" s="433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33">
        <f>'A2 Exploitation'!D610</f>
        <v>0.95238095238095233</v>
      </c>
      <c r="C143" s="433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33" t="e">
        <f>'A3 Exploitation'!D610</f>
        <v>#DIV/0!</v>
      </c>
      <c r="C144" s="433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33" t="e">
        <f>'A4 Exploitation'!D610</f>
        <v>#DIV/0!</v>
      </c>
      <c r="C145" s="433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33"/>
      <c r="C146" s="433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33"/>
      <c r="C147" s="433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32" t="s">
        <v>292</v>
      </c>
      <c r="C150" s="432"/>
      <c r="D150" s="49"/>
      <c r="E150" s="49"/>
      <c r="F150" s="49"/>
      <c r="G150" s="49"/>
      <c r="H150" s="49"/>
      <c r="I150" s="49"/>
      <c r="J150" s="48" t="str">
        <f>D18</f>
        <v>Teniour</v>
      </c>
    </row>
    <row r="151" spans="1:10" ht="33" customHeight="1" x14ac:dyDescent="0.25">
      <c r="A151" s="57" t="s">
        <v>281</v>
      </c>
      <c r="B151" s="433">
        <f>'A1 Exploitation'!D673</f>
        <v>1</v>
      </c>
      <c r="C151" s="433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33">
        <f>'A2 Exploitation'!D673</f>
        <v>0.81578947368421051</v>
      </c>
      <c r="C152" s="433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33" t="e">
        <f>'A3 Exploitation'!D673</f>
        <v>#DIV/0!</v>
      </c>
      <c r="C153" s="433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33" t="e">
        <f>'A4 Exploitation'!D673</f>
        <v>#DIV/0!</v>
      </c>
      <c r="C154" s="433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33"/>
      <c r="C155" s="433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33"/>
      <c r="C156" s="433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36"/>
      <c r="C159" s="436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32" t="s">
        <v>472</v>
      </c>
      <c r="C160" s="432"/>
      <c r="D160" s="49"/>
      <c r="E160" s="49"/>
      <c r="F160" s="49"/>
      <c r="G160" s="49"/>
      <c r="H160" s="49"/>
      <c r="I160" s="49"/>
      <c r="J160" s="48" t="str">
        <f>D18</f>
        <v>Teniour</v>
      </c>
    </row>
    <row r="161" spans="1:10" ht="33" customHeight="1" x14ac:dyDescent="0.25">
      <c r="A161" s="57" t="s">
        <v>281</v>
      </c>
      <c r="B161" s="433">
        <f>'A1 Exploitation'!D702</f>
        <v>0.71052631578947367</v>
      </c>
      <c r="C161" s="433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33">
        <f>'A2 Exploitation'!D702</f>
        <v>0.90625</v>
      </c>
      <c r="C162" s="433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33" t="e">
        <f>'A3 Exploitation'!D702</f>
        <v>#DIV/0!</v>
      </c>
      <c r="C163" s="433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33" t="e">
        <f>'A4 Exploitation'!D702</f>
        <v>#DIV/0!</v>
      </c>
      <c r="C164" s="433"/>
    </row>
    <row r="165" spans="1:10" ht="33" customHeight="1" x14ac:dyDescent="0.25">
      <c r="A165" s="56" t="s">
        <v>285</v>
      </c>
      <c r="B165" s="433"/>
      <c r="C165" s="433"/>
    </row>
    <row r="166" spans="1:10" ht="18" x14ac:dyDescent="0.25">
      <c r="A166" s="56" t="s">
        <v>286</v>
      </c>
      <c r="B166" s="433"/>
      <c r="C166" s="433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32" t="s">
        <v>473</v>
      </c>
      <c r="C169" s="432"/>
      <c r="J169" s="48" t="str">
        <f>D18</f>
        <v>Teniour</v>
      </c>
    </row>
    <row r="170" spans="1:10" ht="33" customHeight="1" x14ac:dyDescent="0.25">
      <c r="A170" s="57" t="s">
        <v>281</v>
      </c>
      <c r="B170" s="433">
        <f>'A1 Exploitation'!D726</f>
        <v>0.9375</v>
      </c>
      <c r="C170" s="433"/>
    </row>
    <row r="171" spans="1:10" ht="33" customHeight="1" x14ac:dyDescent="0.25">
      <c r="A171" s="56" t="s">
        <v>282</v>
      </c>
      <c r="B171" s="433">
        <f>'A2 Exploitation'!D726</f>
        <v>0.9375</v>
      </c>
      <c r="C171" s="433"/>
    </row>
    <row r="172" spans="1:10" ht="33" customHeight="1" x14ac:dyDescent="0.25">
      <c r="A172" s="57" t="s">
        <v>283</v>
      </c>
      <c r="B172" s="433" t="e">
        <f>'A3 Exploitation'!D726</f>
        <v>#DIV/0!</v>
      </c>
      <c r="C172" s="433"/>
    </row>
    <row r="173" spans="1:10" ht="33" customHeight="1" x14ac:dyDescent="0.25">
      <c r="A173" s="57" t="s">
        <v>284</v>
      </c>
      <c r="B173" s="433" t="e">
        <f>'A4 Exploitation'!D726</f>
        <v>#DIV/0!</v>
      </c>
      <c r="C173" s="433"/>
    </row>
    <row r="174" spans="1:10" ht="33" customHeight="1" x14ac:dyDescent="0.25">
      <c r="A174" s="56" t="s">
        <v>285</v>
      </c>
      <c r="B174" s="433"/>
      <c r="C174" s="433"/>
    </row>
    <row r="175" spans="1:10" ht="18" x14ac:dyDescent="0.25">
      <c r="A175" s="56" t="s">
        <v>286</v>
      </c>
      <c r="B175" s="433"/>
      <c r="C175" s="433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32" t="s">
        <v>293</v>
      </c>
      <c r="C178" s="432"/>
      <c r="J178" s="48" t="str">
        <f>D18</f>
        <v>Teniour</v>
      </c>
    </row>
    <row r="179" spans="1:10" ht="33" customHeight="1" x14ac:dyDescent="0.25">
      <c r="A179" s="57" t="s">
        <v>281</v>
      </c>
      <c r="B179" s="433">
        <f>'A1 Technique'!D199</f>
        <v>0.88659793814432986</v>
      </c>
      <c r="C179" s="433"/>
    </row>
    <row r="180" spans="1:10" ht="33" customHeight="1" x14ac:dyDescent="0.25">
      <c r="A180" s="56" t="s">
        <v>282</v>
      </c>
      <c r="B180" s="433">
        <f>'A2 Technique'!D199</f>
        <v>0.86746987951807231</v>
      </c>
      <c r="C180" s="433"/>
    </row>
    <row r="181" spans="1:10" ht="33" customHeight="1" x14ac:dyDescent="0.25">
      <c r="A181" s="57" t="s">
        <v>283</v>
      </c>
      <c r="B181" s="433" t="e">
        <f>'A3 Technique'!D199</f>
        <v>#DIV/0!</v>
      </c>
      <c r="C181" s="433"/>
    </row>
    <row r="182" spans="1:10" ht="33" customHeight="1" x14ac:dyDescent="0.25">
      <c r="A182" s="57" t="s">
        <v>284</v>
      </c>
      <c r="B182" s="433" t="e">
        <f>'A4 Technique'!D199</f>
        <v>#DIV/0!</v>
      </c>
      <c r="C182" s="433"/>
    </row>
    <row r="183" spans="1:10" ht="33" customHeight="1" x14ac:dyDescent="0.25">
      <c r="A183" s="56" t="s">
        <v>285</v>
      </c>
      <c r="B183" s="433"/>
      <c r="C183" s="433"/>
    </row>
    <row r="184" spans="1:10" ht="18" x14ac:dyDescent="0.25">
      <c r="A184" s="56" t="s">
        <v>286</v>
      </c>
      <c r="B184" s="433"/>
      <c r="C184" s="433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F143" sqref="F14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463"/>
      <c r="E1" s="463"/>
      <c r="F1" s="463"/>
      <c r="G1" s="463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464" t="s">
        <v>151</v>
      </c>
      <c r="B7" s="464"/>
      <c r="C7" s="464"/>
      <c r="D7" s="464"/>
      <c r="E7" s="464"/>
      <c r="F7" s="464"/>
      <c r="G7" s="111"/>
    </row>
    <row r="8" spans="1:7" ht="22.5" x14ac:dyDescent="0.45">
      <c r="A8" s="465" t="str">
        <f>'Page de garde'!D18</f>
        <v>Teniour</v>
      </c>
      <c r="B8" s="465"/>
      <c r="C8" s="465"/>
      <c r="D8" s="465"/>
      <c r="E8" s="465"/>
      <c r="F8" s="465"/>
      <c r="G8" s="111"/>
    </row>
    <row r="9" spans="1:7" ht="22.5" x14ac:dyDescent="0.45">
      <c r="A9" s="112" t="s">
        <v>39</v>
      </c>
      <c r="B9" s="466" t="s">
        <v>476</v>
      </c>
      <c r="C9" s="466"/>
      <c r="D9" s="466"/>
      <c r="E9" s="466"/>
      <c r="F9" s="466"/>
      <c r="G9" s="111"/>
    </row>
    <row r="10" spans="1:7" ht="22.5" x14ac:dyDescent="0.45">
      <c r="A10" s="113" t="s">
        <v>41</v>
      </c>
      <c r="B10" s="467" t="s">
        <v>477</v>
      </c>
      <c r="C10" s="467"/>
      <c r="D10" s="467"/>
      <c r="E10" s="467"/>
      <c r="F10" s="467"/>
      <c r="G10" s="111"/>
    </row>
    <row r="11" spans="1:7" ht="22.5" x14ac:dyDescent="0.45">
      <c r="A11" s="112" t="s">
        <v>40</v>
      </c>
      <c r="B11" s="462">
        <v>43499</v>
      </c>
      <c r="C11" s="462"/>
      <c r="D11" s="462"/>
      <c r="E11" s="462"/>
      <c r="F11" s="462"/>
      <c r="G11" s="111"/>
    </row>
    <row r="12" spans="1:7" ht="22.5" x14ac:dyDescent="0.45">
      <c r="A12" s="112" t="s">
        <v>200</v>
      </c>
      <c r="B12" s="468">
        <f>D730</f>
        <v>0.89891696750902528</v>
      </c>
      <c r="C12" s="468"/>
      <c r="D12" s="468"/>
      <c r="E12" s="468"/>
      <c r="F12" s="468"/>
      <c r="G12" s="111"/>
    </row>
    <row r="13" spans="1:7" ht="22.5" x14ac:dyDescent="0.45">
      <c r="A13" s="110"/>
      <c r="B13" s="108"/>
      <c r="C13" s="108"/>
      <c r="D13" s="463"/>
      <c r="E13" s="463"/>
      <c r="F13" s="463"/>
      <c r="G13" s="463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43499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51" t="s">
        <v>28</v>
      </c>
      <c r="B17" s="452" t="s">
        <v>29</v>
      </c>
      <c r="C17" s="452"/>
      <c r="D17" s="452" t="s">
        <v>42</v>
      </c>
      <c r="E17" s="442" t="s">
        <v>266</v>
      </c>
      <c r="F17" s="442" t="s">
        <v>300</v>
      </c>
      <c r="G17" s="114"/>
    </row>
    <row r="18" spans="1:8" ht="16.5" customHeight="1" x14ac:dyDescent="0.4">
      <c r="A18" s="451"/>
      <c r="B18" s="118" t="s">
        <v>32</v>
      </c>
      <c r="C18" s="118" t="s">
        <v>31</v>
      </c>
      <c r="D18" s="452"/>
      <c r="E18" s="442"/>
      <c r="F18" s="442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3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8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84" x14ac:dyDescent="0.4">
      <c r="A31" s="121" t="s">
        <v>323</v>
      </c>
      <c r="B31" s="122">
        <v>1</v>
      </c>
      <c r="C31" s="122"/>
      <c r="D31" s="123" t="s">
        <v>478</v>
      </c>
      <c r="E31" s="123" t="s">
        <v>493</v>
      </c>
      <c r="F31" s="123" t="s">
        <v>298</v>
      </c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f>IF(D43=1, 2, IF(AND(D43&lt;1,D43&gt;0), 1, IF(D43=0,"0","NA")))</f>
        <v>2</v>
      </c>
      <c r="C43" s="122"/>
      <c r="D43" s="418">
        <f>IFERROR(E43/F43,"N.A")</f>
        <v>1</v>
      </c>
      <c r="E43" s="147">
        <v>2</v>
      </c>
      <c r="F43" s="412">
        <v>2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25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0.96153846153846156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33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0.97058823529411764</v>
      </c>
      <c r="E48" s="108"/>
      <c r="F48" s="114"/>
      <c r="G48" s="114"/>
    </row>
    <row r="49" spans="1:7" ht="21" x14ac:dyDescent="0.3">
      <c r="A49" s="445"/>
      <c r="B49" s="445"/>
      <c r="C49" s="445"/>
      <c r="D49" s="445"/>
      <c r="E49" s="445"/>
      <c r="F49" s="445"/>
      <c r="G49" s="445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43499</v>
      </c>
      <c r="B51" s="114"/>
      <c r="C51" s="135"/>
      <c r="D51" s="114"/>
      <c r="E51" s="108"/>
      <c r="F51" s="114"/>
      <c r="G51" s="114"/>
    </row>
    <row r="52" spans="1:7" ht="21" x14ac:dyDescent="0.4">
      <c r="A52" s="451" t="s">
        <v>28</v>
      </c>
      <c r="B52" s="452" t="s">
        <v>29</v>
      </c>
      <c r="C52" s="452"/>
      <c r="D52" s="452" t="s">
        <v>42</v>
      </c>
      <c r="E52" s="442" t="s">
        <v>266</v>
      </c>
      <c r="F52" s="442" t="s">
        <v>302</v>
      </c>
      <c r="G52" s="129"/>
    </row>
    <row r="53" spans="1:7" ht="21" x14ac:dyDescent="0.4">
      <c r="A53" s="451"/>
      <c r="B53" s="118" t="s">
        <v>32</v>
      </c>
      <c r="C53" s="118" t="s">
        <v>31</v>
      </c>
      <c r="D53" s="452"/>
      <c r="E53" s="442"/>
      <c r="F53" s="442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520"/>
      <c r="B64" s="521"/>
      <c r="C64" s="521"/>
      <c r="D64" s="521"/>
      <c r="E64" s="521"/>
      <c r="F64" s="521"/>
      <c r="G64" s="521"/>
    </row>
    <row r="65" spans="1:7" ht="43.5" customHeight="1" x14ac:dyDescent="0.4">
      <c r="A65" s="454" t="s">
        <v>351</v>
      </c>
      <c r="B65" s="454"/>
      <c r="C65" s="454"/>
      <c r="D65" s="454"/>
      <c r="E65" s="454"/>
      <c r="F65" s="454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70"/>
      <c r="B83" s="470"/>
      <c r="C83" s="470"/>
      <c r="D83" s="470"/>
      <c r="E83" s="470"/>
      <c r="F83" s="470"/>
      <c r="G83" s="470"/>
    </row>
    <row r="84" spans="1:7" ht="45" customHeight="1" x14ac:dyDescent="0.45">
      <c r="A84" s="455" t="s">
        <v>352</v>
      </c>
      <c r="B84" s="455"/>
      <c r="C84" s="455"/>
      <c r="D84" s="455"/>
      <c r="E84" s="455"/>
      <c r="F84" s="455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3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3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524"/>
      <c r="B103" s="522"/>
      <c r="C103" s="522"/>
      <c r="D103" s="522"/>
      <c r="E103" s="522"/>
      <c r="F103" s="528"/>
      <c r="G103" s="173"/>
    </row>
    <row r="104" spans="1:7" s="80" customFormat="1" ht="46.5" customHeight="1" x14ac:dyDescent="0.4">
      <c r="A104" s="454" t="s">
        <v>353</v>
      </c>
      <c r="B104" s="454"/>
      <c r="C104" s="454"/>
      <c r="D104" s="454"/>
      <c r="E104" s="454"/>
      <c r="F104" s="454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9"/>
      <c r="B111" s="530"/>
      <c r="C111" s="530"/>
      <c r="D111" s="530"/>
      <c r="E111" s="530"/>
      <c r="F111" s="531"/>
      <c r="G111" s="129"/>
    </row>
    <row r="112" spans="1:7" s="80" customFormat="1" ht="39.75" customHeight="1" x14ac:dyDescent="0.4">
      <c r="A112" s="454" t="s">
        <v>390</v>
      </c>
      <c r="B112" s="454"/>
      <c r="C112" s="454"/>
      <c r="D112" s="454"/>
      <c r="E112" s="454"/>
      <c r="F112" s="454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22"/>
      <c r="B120" s="522"/>
      <c r="C120" s="522"/>
      <c r="D120" s="522"/>
      <c r="E120" s="522"/>
      <c r="F120" s="522"/>
      <c r="G120" s="173"/>
    </row>
    <row r="121" spans="1:7" ht="22.5" x14ac:dyDescent="0.4">
      <c r="A121" s="454" t="s">
        <v>311</v>
      </c>
      <c r="B121" s="454"/>
      <c r="C121" s="454"/>
      <c r="D121" s="454"/>
      <c r="E121" s="454"/>
      <c r="F121" s="454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523"/>
      <c r="B132" s="523"/>
      <c r="C132" s="523"/>
      <c r="D132" s="523"/>
      <c r="E132" s="523"/>
      <c r="F132" s="523"/>
      <c r="G132" s="114"/>
    </row>
    <row r="133" spans="1:16384" ht="22.5" customHeight="1" x14ac:dyDescent="0.4">
      <c r="A133" s="456" t="s">
        <v>424</v>
      </c>
      <c r="B133" s="456"/>
      <c r="C133" s="456"/>
      <c r="D133" s="456"/>
      <c r="E133" s="456"/>
      <c r="F133" s="456"/>
      <c r="G133" s="114"/>
    </row>
    <row r="134" spans="1:16384" s="258" customFormat="1" ht="22.5" customHeight="1" x14ac:dyDescent="0.4">
      <c r="A134" s="457"/>
      <c r="B134" s="457"/>
      <c r="C134" s="457"/>
      <c r="D134" s="457"/>
      <c r="E134" s="457"/>
      <c r="F134" s="457"/>
      <c r="G134" s="114"/>
    </row>
    <row r="135" spans="1:16384" s="326" customFormat="1" ht="22.5" customHeight="1" x14ac:dyDescent="0.25">
      <c r="A135" s="451" t="s">
        <v>28</v>
      </c>
      <c r="B135" s="452" t="s">
        <v>29</v>
      </c>
      <c r="C135" s="452"/>
      <c r="D135" s="452" t="s">
        <v>42</v>
      </c>
      <c r="E135" s="442" t="s">
        <v>266</v>
      </c>
      <c r="F135" s="442" t="s">
        <v>302</v>
      </c>
    </row>
    <row r="136" spans="1:16384" s="326" customFormat="1" ht="22.5" customHeight="1" x14ac:dyDescent="0.25">
      <c r="A136" s="451"/>
      <c r="B136" s="118" t="s">
        <v>32</v>
      </c>
      <c r="C136" s="118" t="s">
        <v>31</v>
      </c>
      <c r="D136" s="452"/>
      <c r="E136" s="442"/>
      <c r="F136" s="442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458" t="s">
        <v>461</v>
      </c>
      <c r="B139" s="458"/>
      <c r="C139" s="458"/>
      <c r="D139" s="458"/>
      <c r="E139" s="458"/>
      <c r="F139" s="458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 t="s">
        <v>298</v>
      </c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83" t="s">
        <v>350</v>
      </c>
      <c r="B147" s="483"/>
      <c r="C147" s="483"/>
      <c r="D147" s="483"/>
      <c r="E147" s="483"/>
      <c r="F147" s="483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>
        <v>2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524"/>
      <c r="B165" s="522"/>
      <c r="C165" s="522"/>
      <c r="D165" s="522"/>
      <c r="E165" s="522"/>
      <c r="F165" s="522"/>
      <c r="G165" s="114"/>
    </row>
    <row r="166" spans="1:7" s="258" customFormat="1" ht="32.25" customHeight="1" x14ac:dyDescent="0.4">
      <c r="A166" s="458" t="s">
        <v>462</v>
      </c>
      <c r="B166" s="458"/>
      <c r="C166" s="458"/>
      <c r="D166" s="458"/>
      <c r="E166" s="458"/>
      <c r="F166" s="458"/>
      <c r="G166" s="114"/>
    </row>
    <row r="167" spans="1:7" s="258" customFormat="1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322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>
        <v>2</v>
      </c>
      <c r="C170" s="125"/>
      <c r="D170" s="125"/>
      <c r="E170" s="124"/>
      <c r="F170" s="322"/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>
        <v>2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525"/>
      <c r="B176" s="526"/>
      <c r="C176" s="526"/>
      <c r="D176" s="526"/>
      <c r="E176" s="526"/>
      <c r="F176" s="526"/>
      <c r="G176" s="114"/>
    </row>
    <row r="177" spans="1:7" ht="32.25" customHeight="1" x14ac:dyDescent="0.4">
      <c r="A177" s="458" t="s">
        <v>311</v>
      </c>
      <c r="B177" s="458"/>
      <c r="C177" s="458"/>
      <c r="D177" s="458"/>
      <c r="E177" s="458"/>
      <c r="F177" s="458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322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>
        <f>IF(D185=1, 2, IF(AND(D185&lt;1,D185&gt;0), 1, IF(D185=0,"0","NA")))</f>
        <v>1</v>
      </c>
      <c r="C185" s="121"/>
      <c r="D185" s="418">
        <f>IFERROR(E185/F185,"N.A")</f>
        <v>0.5</v>
      </c>
      <c r="E185" s="121">
        <v>1</v>
      </c>
      <c r="F185" s="322">
        <v>2</v>
      </c>
      <c r="G185" s="114"/>
    </row>
    <row r="186" spans="1:7" s="258" customFormat="1" ht="22.5" x14ac:dyDescent="0.4">
      <c r="A186" s="292" t="s">
        <v>438</v>
      </c>
      <c r="B186" s="484"/>
      <c r="C186" s="485"/>
      <c r="D186" s="309">
        <f>SUM(B148:C164,B178:C185,B167:C175,B140:C145)</f>
        <v>77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0.98717948717948723</v>
      </c>
      <c r="E187" s="108"/>
      <c r="F187" s="114"/>
      <c r="G187" s="114"/>
    </row>
    <row r="188" spans="1:7" ht="21" x14ac:dyDescent="0.4">
      <c r="A188" s="527"/>
      <c r="B188" s="527"/>
      <c r="C188" s="527"/>
      <c r="D188" s="527"/>
      <c r="E188" s="527"/>
      <c r="F188" s="527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43499</v>
      </c>
      <c r="B190" s="114"/>
      <c r="C190" s="135"/>
      <c r="D190" s="114"/>
      <c r="E190" s="108"/>
      <c r="F190" s="114"/>
      <c r="G190" s="114"/>
    </row>
    <row r="191" spans="1:7" ht="21" x14ac:dyDescent="0.4">
      <c r="A191" s="451" t="s">
        <v>28</v>
      </c>
      <c r="B191" s="452" t="s">
        <v>29</v>
      </c>
      <c r="C191" s="452"/>
      <c r="D191" s="452" t="s">
        <v>42</v>
      </c>
      <c r="E191" s="442" t="s">
        <v>266</v>
      </c>
      <c r="F191" s="442" t="s">
        <v>302</v>
      </c>
      <c r="G191" s="114"/>
    </row>
    <row r="192" spans="1:7" ht="21" x14ac:dyDescent="0.4">
      <c r="A192" s="451"/>
      <c r="B192" s="118" t="s">
        <v>32</v>
      </c>
      <c r="C192" s="118" t="s">
        <v>31</v>
      </c>
      <c r="D192" s="452"/>
      <c r="E192" s="442"/>
      <c r="F192" s="442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63" x14ac:dyDescent="0.4">
      <c r="A198" s="157" t="s">
        <v>332</v>
      </c>
      <c r="B198" s="122">
        <v>0</v>
      </c>
      <c r="C198" s="122"/>
      <c r="D198" s="158" t="s">
        <v>480</v>
      </c>
      <c r="E198" s="123" t="s">
        <v>494</v>
      </c>
      <c r="F198" s="123" t="s">
        <v>298</v>
      </c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59" t="s">
        <v>34</v>
      </c>
      <c r="B203" s="460"/>
      <c r="C203" s="461"/>
      <c r="D203" s="130">
        <f>SUM(B195:C202)</f>
        <v>14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0.875</v>
      </c>
      <c r="E204" s="108"/>
      <c r="F204" s="114"/>
      <c r="G204" s="114"/>
    </row>
    <row r="205" spans="1:7" ht="21" x14ac:dyDescent="0.4">
      <c r="A205" s="445"/>
      <c r="B205" s="445"/>
      <c r="C205" s="445"/>
      <c r="D205" s="445"/>
      <c r="E205" s="445"/>
      <c r="F205" s="445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42" x14ac:dyDescent="0.4">
      <c r="A207" s="138" t="s">
        <v>210</v>
      </c>
      <c r="B207" s="122">
        <v>0</v>
      </c>
      <c r="C207" s="122"/>
      <c r="D207" s="172" t="s">
        <v>495</v>
      </c>
      <c r="E207" s="172" t="s">
        <v>491</v>
      </c>
      <c r="F207" s="123" t="s">
        <v>298</v>
      </c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90.75" customHeight="1" x14ac:dyDescent="0.4">
      <c r="A211" s="291" t="s">
        <v>440</v>
      </c>
      <c r="B211" s="122">
        <v>0</v>
      </c>
      <c r="C211" s="143">
        <f>IF(B211=0, -10, "0")</f>
        <v>-10</v>
      </c>
      <c r="D211" s="196" t="s">
        <v>504</v>
      </c>
      <c r="E211" s="128" t="s">
        <v>505</v>
      </c>
      <c r="F211" s="123" t="s">
        <v>299</v>
      </c>
      <c r="G211" s="114"/>
    </row>
    <row r="212" spans="1:7" ht="68.25" customHeight="1" x14ac:dyDescent="0.4">
      <c r="A212" s="121" t="s">
        <v>209</v>
      </c>
      <c r="B212" s="122">
        <v>0</v>
      </c>
      <c r="C212" s="122"/>
      <c r="D212" s="194" t="s">
        <v>496</v>
      </c>
      <c r="E212" s="123" t="s">
        <v>481</v>
      </c>
      <c r="F212" s="123" t="s">
        <v>298</v>
      </c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>
        <v>2</v>
      </c>
      <c r="C219" s="174" t="str">
        <f>IF(B219=0, -5, "0")</f>
        <v>0</v>
      </c>
      <c r="D219" s="178"/>
      <c r="E219" s="123"/>
      <c r="F219" s="123"/>
      <c r="G219" s="129"/>
    </row>
    <row r="220" spans="1:7" ht="83.25" customHeight="1" x14ac:dyDescent="0.4">
      <c r="A220" s="290" t="s">
        <v>354</v>
      </c>
      <c r="B220" s="122">
        <v>0</v>
      </c>
      <c r="C220" s="142">
        <f>IF(B220=0, -2, "0")</f>
        <v>-2</v>
      </c>
      <c r="D220" s="128" t="s">
        <v>497</v>
      </c>
      <c r="E220" s="417" t="s">
        <v>498</v>
      </c>
      <c r="F220" s="123" t="s">
        <v>298</v>
      </c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63" x14ac:dyDescent="0.4">
      <c r="A225" s="201" t="s">
        <v>426</v>
      </c>
      <c r="B225" s="122">
        <v>0</v>
      </c>
      <c r="C225" s="122"/>
      <c r="D225" s="201" t="s">
        <v>482</v>
      </c>
      <c r="E225" s="123" t="s">
        <v>487</v>
      </c>
      <c r="F225" s="123" t="s">
        <v>298</v>
      </c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127"/>
      <c r="F226" s="123"/>
      <c r="G226" s="129"/>
    </row>
    <row r="227" spans="1:7" ht="21" x14ac:dyDescent="0.4">
      <c r="A227" s="459" t="s">
        <v>34</v>
      </c>
      <c r="B227" s="460"/>
      <c r="C227" s="461"/>
      <c r="D227" s="148">
        <f>SUM(B207:C226)</f>
        <v>18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0.40909090909090912</v>
      </c>
      <c r="E228" s="108"/>
      <c r="F228" s="114"/>
      <c r="G228" s="114"/>
    </row>
    <row r="229" spans="1:7" ht="21" x14ac:dyDescent="0.4">
      <c r="A229" s="445"/>
      <c r="B229" s="445"/>
      <c r="C229" s="445"/>
      <c r="D229" s="445"/>
      <c r="E229" s="445"/>
      <c r="F229" s="445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48" t="s">
        <v>311</v>
      </c>
      <c r="B236" s="449"/>
      <c r="C236" s="449"/>
      <c r="D236" s="450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>
        <v>2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f>IF(D244=1, 2, IF(AND(D244&lt;1,D244&gt;0), 1, IF(D244=0,"0","NA")))</f>
        <v>1</v>
      </c>
      <c r="C244" s="166"/>
      <c r="D244" s="418">
        <f>IFERROR(E244/F244,"N.A")</f>
        <v>0.5</v>
      </c>
      <c r="E244" s="147">
        <v>1</v>
      </c>
      <c r="F244" s="123">
        <v>2</v>
      </c>
      <c r="G244" s="114"/>
    </row>
    <row r="245" spans="1:7" ht="21" x14ac:dyDescent="0.4">
      <c r="A245" s="459" t="s">
        <v>34</v>
      </c>
      <c r="B245" s="460"/>
      <c r="C245" s="461"/>
      <c r="D245" s="130">
        <f>SUM(B231:C235,B237:C244)</f>
        <v>25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0.96153846153846156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57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0.66279069767441856</v>
      </c>
      <c r="E249" s="108"/>
      <c r="F249" s="114"/>
      <c r="G249" s="114"/>
    </row>
    <row r="250" spans="1:7" ht="21" x14ac:dyDescent="0.4">
      <c r="A250" s="445"/>
      <c r="B250" s="445"/>
      <c r="C250" s="445"/>
      <c r="D250" s="445"/>
      <c r="E250" s="445"/>
      <c r="F250" s="445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43499</v>
      </c>
      <c r="B252" s="114"/>
      <c r="C252" s="135"/>
      <c r="D252" s="129"/>
      <c r="E252" s="108"/>
      <c r="F252" s="114"/>
      <c r="G252" s="114"/>
    </row>
    <row r="253" spans="1:7" ht="21" x14ac:dyDescent="0.4">
      <c r="A253" s="451" t="s">
        <v>28</v>
      </c>
      <c r="B253" s="452" t="s">
        <v>29</v>
      </c>
      <c r="C253" s="452"/>
      <c r="D253" s="452" t="s">
        <v>42</v>
      </c>
      <c r="E253" s="442" t="s">
        <v>266</v>
      </c>
      <c r="F253" s="442" t="s">
        <v>302</v>
      </c>
      <c r="G253" s="129"/>
    </row>
    <row r="254" spans="1:7" ht="21" x14ac:dyDescent="0.4">
      <c r="A254" s="451"/>
      <c r="B254" s="118" t="s">
        <v>32</v>
      </c>
      <c r="C254" s="118" t="s">
        <v>31</v>
      </c>
      <c r="D254" s="452"/>
      <c r="E254" s="442"/>
      <c r="F254" s="442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59" t="s">
        <v>34</v>
      </c>
      <c r="B265" s="460"/>
      <c r="C265" s="461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>
        <v>2</v>
      </c>
      <c r="C278" s="122"/>
      <c r="D278" s="145"/>
      <c r="E278" s="124"/>
      <c r="F278" s="123"/>
      <c r="G278" s="114"/>
    </row>
    <row r="279" spans="1:7" ht="83.25" customHeight="1" x14ac:dyDescent="0.4">
      <c r="A279" s="209" t="s">
        <v>372</v>
      </c>
      <c r="B279" s="122">
        <v>0</v>
      </c>
      <c r="C279" s="169">
        <f>IF(B279=0, -5, "0")</f>
        <v>-5</v>
      </c>
      <c r="D279" s="270" t="s">
        <v>500</v>
      </c>
      <c r="E279" s="144" t="s">
        <v>499</v>
      </c>
      <c r="F279" s="123" t="s">
        <v>299</v>
      </c>
      <c r="G279" s="114"/>
    </row>
    <row r="280" spans="1:7" ht="28.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f>IF(D299=1, 2, IF(AND(D299&lt;1,D299&gt;0), 1, IF(D299=0,"0","NA")))</f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95"/>
      <c r="B290" s="495"/>
      <c r="C290" s="495"/>
      <c r="D290" s="495"/>
      <c r="E290" s="495"/>
      <c r="F290" s="495"/>
      <c r="G290" s="129"/>
    </row>
    <row r="291" spans="1:7" s="80" customFormat="1" ht="31.5" customHeight="1" x14ac:dyDescent="0.4">
      <c r="A291" s="453" t="s">
        <v>311</v>
      </c>
      <c r="B291" s="453"/>
      <c r="C291" s="453"/>
      <c r="D291" s="453"/>
      <c r="E291" s="453"/>
      <c r="F291" s="453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v>2</v>
      </c>
      <c r="C299" s="122"/>
      <c r="D299" s="418">
        <f>IFERROR(E299/F299,"N.A")</f>
        <v>1</v>
      </c>
      <c r="E299" s="147">
        <v>2</v>
      </c>
      <c r="F299" s="123">
        <v>2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49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0.84482758620689657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65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0.8783783783783784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43499</v>
      </c>
      <c r="B307" s="114"/>
      <c r="C307" s="135"/>
      <c r="D307" s="114"/>
      <c r="E307" s="108"/>
      <c r="F307" s="114"/>
      <c r="G307" s="114"/>
    </row>
    <row r="308" spans="1:7" ht="21" x14ac:dyDescent="0.4">
      <c r="A308" s="451" t="s">
        <v>28</v>
      </c>
      <c r="B308" s="452" t="s">
        <v>29</v>
      </c>
      <c r="C308" s="452"/>
      <c r="D308" s="452" t="s">
        <v>42</v>
      </c>
      <c r="E308" s="442" t="s">
        <v>266</v>
      </c>
      <c r="F308" s="442" t="s">
        <v>302</v>
      </c>
      <c r="G308" s="129"/>
    </row>
    <row r="309" spans="1:7" ht="21" x14ac:dyDescent="0.4">
      <c r="A309" s="451"/>
      <c r="B309" s="118" t="s">
        <v>32</v>
      </c>
      <c r="C309" s="118" t="s">
        <v>31</v>
      </c>
      <c r="D309" s="452"/>
      <c r="E309" s="442"/>
      <c r="F309" s="442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6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6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6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6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6" t="s">
        <v>30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6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6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6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6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6" t="s">
        <v>30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6" t="s">
        <v>30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6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6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6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38.25" customHeight="1" x14ac:dyDescent="0.45">
      <c r="A338" s="290" t="s">
        <v>354</v>
      </c>
      <c r="B338" s="126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6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s="258" customFormat="1" ht="19.5" customHeight="1" x14ac:dyDescent="0.45">
      <c r="A340" s="290" t="s">
        <v>331</v>
      </c>
      <c r="B340" s="126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6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6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6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6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6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6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6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6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6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6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6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6" t="s">
        <v>30</v>
      </c>
      <c r="C356" s="122"/>
      <c r="D356" s="158"/>
      <c r="E356" s="124"/>
      <c r="F356" s="123"/>
      <c r="G356" s="114"/>
    </row>
    <row r="357" spans="1:7" s="258" customFormat="1" ht="21" x14ac:dyDescent="0.3">
      <c r="A357" s="447"/>
      <c r="B357" s="447"/>
      <c r="C357" s="447"/>
      <c r="D357" s="447"/>
      <c r="E357" s="447"/>
      <c r="F357" s="447"/>
      <c r="G357" s="447"/>
    </row>
    <row r="358" spans="1:7" ht="32.25" customHeight="1" x14ac:dyDescent="0.4">
      <c r="A358" s="473" t="s">
        <v>311</v>
      </c>
      <c r="B358" s="473"/>
      <c r="C358" s="473"/>
      <c r="D358" s="473"/>
      <c r="E358" s="473"/>
      <c r="F358" s="473"/>
      <c r="G358" s="114"/>
    </row>
    <row r="359" spans="1:7" ht="21" x14ac:dyDescent="0.4">
      <c r="A359" s="125" t="s">
        <v>329</v>
      </c>
      <c r="B359" s="126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6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6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6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6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6" t="s">
        <v>30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6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6" t="s">
        <v>30</v>
      </c>
      <c r="C366" s="166"/>
      <c r="D366" s="411" t="str">
        <f>IFERROR(E366/F366,"N.A")</f>
        <v>N.A</v>
      </c>
      <c r="E366" s="147"/>
      <c r="F366" s="123"/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43499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51" t="s">
        <v>28</v>
      </c>
      <c r="B375" s="452" t="s">
        <v>29</v>
      </c>
      <c r="C375" s="452"/>
      <c r="D375" s="452" t="s">
        <v>42</v>
      </c>
      <c r="E375" s="442" t="s">
        <v>266</v>
      </c>
      <c r="F375" s="442" t="s">
        <v>302</v>
      </c>
      <c r="G375" s="173"/>
    </row>
    <row r="376" spans="1:7" s="6" customFormat="1" ht="21" x14ac:dyDescent="0.4">
      <c r="A376" s="451"/>
      <c r="B376" s="118" t="s">
        <v>32</v>
      </c>
      <c r="C376" s="118" t="s">
        <v>31</v>
      </c>
      <c r="D376" s="452"/>
      <c r="E376" s="442"/>
      <c r="F376" s="442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6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6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6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6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6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6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6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6" customFormat="1" ht="35.25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69"/>
      <c r="B415" s="470"/>
      <c r="C415" s="470"/>
      <c r="D415" s="470"/>
      <c r="E415" s="470"/>
      <c r="F415" s="470"/>
      <c r="G415" s="470"/>
    </row>
    <row r="416" spans="1:7" s="6" customFormat="1" ht="24.75" x14ac:dyDescent="0.4">
      <c r="A416" s="438" t="s">
        <v>320</v>
      </c>
      <c r="B416" s="438"/>
      <c r="C416" s="438"/>
      <c r="D416" s="438"/>
      <c r="E416" s="438"/>
      <c r="F416" s="438"/>
      <c r="G416" s="173"/>
    </row>
    <row r="417" spans="1:7" s="6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6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6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43499</v>
      </c>
      <c r="B432" s="114"/>
      <c r="C432" s="135"/>
      <c r="D432" s="129"/>
      <c r="E432" s="108"/>
      <c r="F432" s="114"/>
      <c r="G432" s="114"/>
    </row>
    <row r="433" spans="1:7" ht="21" x14ac:dyDescent="0.4">
      <c r="A433" s="451" t="s">
        <v>28</v>
      </c>
      <c r="B433" s="452" t="s">
        <v>29</v>
      </c>
      <c r="C433" s="452"/>
      <c r="D433" s="452" t="s">
        <v>42</v>
      </c>
      <c r="E433" s="442" t="s">
        <v>266</v>
      </c>
      <c r="F433" s="442" t="s">
        <v>302</v>
      </c>
      <c r="G433" s="129"/>
    </row>
    <row r="434" spans="1:7" ht="21" x14ac:dyDescent="0.4">
      <c r="A434" s="451"/>
      <c r="B434" s="118" t="s">
        <v>32</v>
      </c>
      <c r="C434" s="118" t="s">
        <v>31</v>
      </c>
      <c r="D434" s="452"/>
      <c r="E434" s="442"/>
      <c r="F434" s="442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42" x14ac:dyDescent="0.4">
      <c r="A461" s="201" t="s">
        <v>417</v>
      </c>
      <c r="B461" s="122">
        <v>0</v>
      </c>
      <c r="C461" s="122"/>
      <c r="D461" s="201" t="s">
        <v>506</v>
      </c>
      <c r="E461" s="124" t="s">
        <v>483</v>
      </c>
      <c r="F461" s="123" t="s">
        <v>298</v>
      </c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8" t="s">
        <v>311</v>
      </c>
      <c r="B464" s="438"/>
      <c r="C464" s="438"/>
      <c r="D464" s="438"/>
      <c r="E464" s="438"/>
      <c r="F464" s="438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f>IF(D471=1, 2, IF(AND(D471&lt;1,D471&gt;0), 1, IF(D471=0,"0","NA")))</f>
        <v>2</v>
      </c>
      <c r="C471" s="122"/>
      <c r="D471" s="411">
        <f>IFERROR(E471/F471,"N.A")</f>
        <v>1</v>
      </c>
      <c r="E471" s="147">
        <v>1</v>
      </c>
      <c r="F471" s="123">
        <v>1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40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0.95238095238095233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56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0.96551724137931039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476" t="s">
        <v>425</v>
      </c>
      <c r="B478" s="476"/>
      <c r="C478" s="476"/>
      <c r="D478" s="476"/>
      <c r="E478" s="476"/>
      <c r="F478" s="476"/>
      <c r="G478" s="114"/>
    </row>
    <row r="479" spans="1:7" s="258" customFormat="1" ht="21" customHeight="1" x14ac:dyDescent="0.4">
      <c r="A479" s="234">
        <f>B11</f>
        <v>43499</v>
      </c>
      <c r="G479" s="114"/>
    </row>
    <row r="480" spans="1:7" s="258" customFormat="1" ht="21" x14ac:dyDescent="0.4">
      <c r="A480" s="439" t="s">
        <v>28</v>
      </c>
      <c r="B480" s="440" t="s">
        <v>29</v>
      </c>
      <c r="C480" s="440"/>
      <c r="D480" s="440" t="s">
        <v>42</v>
      </c>
      <c r="E480" s="441" t="s">
        <v>266</v>
      </c>
      <c r="F480" s="441" t="s">
        <v>302</v>
      </c>
      <c r="G480" s="114"/>
    </row>
    <row r="481" spans="1:7" s="258" customFormat="1" ht="21" x14ac:dyDescent="0.4">
      <c r="A481" s="439"/>
      <c r="B481" s="320" t="s">
        <v>32</v>
      </c>
      <c r="C481" s="320" t="s">
        <v>31</v>
      </c>
      <c r="D481" s="440"/>
      <c r="E481" s="441"/>
      <c r="F481" s="441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15" t="s">
        <v>52</v>
      </c>
      <c r="B483" s="515"/>
      <c r="C483" s="515"/>
      <c r="D483" s="515"/>
      <c r="E483" s="515"/>
      <c r="F483" s="515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513" t="s">
        <v>463</v>
      </c>
      <c r="B491" s="514"/>
      <c r="C491" s="514"/>
      <c r="D491" s="514"/>
      <c r="E491" s="514"/>
      <c r="F491" s="514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87" t="s">
        <v>23</v>
      </c>
      <c r="B505" s="488"/>
      <c r="C505" s="488"/>
      <c r="D505" s="488"/>
      <c r="E505" s="488"/>
      <c r="F505" s="489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71"/>
      <c r="B517" s="471"/>
      <c r="C517" s="471"/>
      <c r="D517" s="471"/>
      <c r="E517" s="471"/>
      <c r="F517" s="471"/>
      <c r="G517" s="471"/>
    </row>
    <row r="518" spans="1:7" s="258" customFormat="1" ht="26.25" customHeight="1" x14ac:dyDescent="0.5">
      <c r="A518" s="369" t="s">
        <v>311</v>
      </c>
      <c r="B518" s="472"/>
      <c r="C518" s="472"/>
      <c r="D518" s="472"/>
      <c r="E518" s="472"/>
      <c r="F518" s="472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477" t="s">
        <v>97</v>
      </c>
      <c r="B530" s="477"/>
      <c r="C530" s="477"/>
      <c r="D530" s="477"/>
      <c r="E530" s="477"/>
      <c r="F530" s="477"/>
      <c r="G530" s="114"/>
    </row>
    <row r="531" spans="1:7" s="258" customFormat="1" ht="22.5" customHeight="1" x14ac:dyDescent="0.4">
      <c r="A531" s="234">
        <f>B11</f>
        <v>43499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90" t="s">
        <v>28</v>
      </c>
      <c r="B532" s="478" t="s">
        <v>29</v>
      </c>
      <c r="C532" s="492"/>
      <c r="D532" s="452" t="s">
        <v>42</v>
      </c>
      <c r="E532" s="442" t="s">
        <v>266</v>
      </c>
      <c r="F532" s="442" t="s">
        <v>302</v>
      </c>
      <c r="G532" s="114"/>
    </row>
    <row r="533" spans="1:7" s="258" customFormat="1" ht="21" x14ac:dyDescent="0.4">
      <c r="A533" s="491"/>
      <c r="B533" s="315" t="s">
        <v>32</v>
      </c>
      <c r="C533" s="316" t="s">
        <v>31</v>
      </c>
      <c r="D533" s="452"/>
      <c r="E533" s="442"/>
      <c r="F533" s="442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474"/>
      <c r="D535" s="474"/>
      <c r="E535" s="474"/>
      <c r="F535" s="475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59" t="s">
        <v>34</v>
      </c>
      <c r="B542" s="460"/>
      <c r="C542" s="461"/>
      <c r="D542" s="407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59" t="s">
        <v>33</v>
      </c>
      <c r="B543" s="460"/>
      <c r="C543" s="461"/>
      <c r="D543" s="388">
        <f>D542/(COUNT(B536:C541)*2)</f>
        <v>1</v>
      </c>
      <c r="E543" s="248"/>
      <c r="F543" s="248"/>
      <c r="G543" s="114"/>
    </row>
    <row r="544" spans="1:7" s="258" customFormat="1" ht="21" x14ac:dyDescent="0.4">
      <c r="A544" s="445"/>
      <c r="B544" s="445"/>
      <c r="C544" s="445"/>
      <c r="D544" s="445"/>
      <c r="E544" s="445"/>
      <c r="F544" s="445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63" x14ac:dyDescent="0.4">
      <c r="A547" s="121" t="s">
        <v>204</v>
      </c>
      <c r="B547" s="122">
        <v>0</v>
      </c>
      <c r="C547" s="122"/>
      <c r="D547" s="257" t="s">
        <v>501</v>
      </c>
      <c r="E547" s="322" t="s">
        <v>502</v>
      </c>
      <c r="F547" s="123" t="s">
        <v>298</v>
      </c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s="258" customFormat="1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46"/>
      <c r="B556" s="447"/>
      <c r="C556" s="447"/>
      <c r="D556" s="447"/>
      <c r="E556" s="447"/>
      <c r="F556" s="447"/>
      <c r="G556" s="447"/>
    </row>
    <row r="557" spans="1:7" s="258" customFormat="1" ht="35.25" customHeight="1" x14ac:dyDescent="0.4">
      <c r="A557" s="371" t="s">
        <v>311</v>
      </c>
      <c r="B557" s="337"/>
      <c r="C557" s="511"/>
      <c r="D557" s="511"/>
      <c r="E557" s="511"/>
      <c r="F557" s="512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>
        <v>2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v>2</v>
      </c>
      <c r="C565" s="122"/>
      <c r="D565" s="411" t="str">
        <f>IFERROR(E565/F565,"N.A")</f>
        <v>N.A</v>
      </c>
      <c r="E565" s="124"/>
      <c r="F565" s="123"/>
      <c r="G565" s="114"/>
    </row>
    <row r="566" spans="1:7" s="258" customFormat="1" ht="21" x14ac:dyDescent="0.4">
      <c r="A566" s="443" t="s">
        <v>34</v>
      </c>
      <c r="B566" s="443"/>
      <c r="C566" s="444"/>
      <c r="D566" s="358">
        <f>SUM(B558:C565,B546:C555)</f>
        <v>34</v>
      </c>
      <c r="E566" s="108"/>
      <c r="F566" s="114"/>
      <c r="G566" s="114"/>
    </row>
    <row r="567" spans="1:7" s="258" customFormat="1" ht="21" x14ac:dyDescent="0.4">
      <c r="A567" s="443" t="s">
        <v>33</v>
      </c>
      <c r="B567" s="443"/>
      <c r="C567" s="443"/>
      <c r="D567" s="388">
        <f>D566/(COUNT(B558:C565,B546:C555)*2)</f>
        <v>0.94444444444444442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46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0.95833333333333337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45"/>
      <c r="B572" s="445"/>
      <c r="C572" s="445"/>
      <c r="D572" s="445"/>
      <c r="E572" s="445"/>
      <c r="F572" s="445"/>
      <c r="G572" s="114"/>
    </row>
    <row r="573" spans="1:7" ht="22.5" x14ac:dyDescent="0.45">
      <c r="A573" s="437" t="s">
        <v>19</v>
      </c>
      <c r="B573" s="437"/>
      <c r="C573" s="437"/>
      <c r="D573" s="437"/>
      <c r="E573" s="437"/>
      <c r="F573" s="437"/>
      <c r="G573" s="114"/>
    </row>
    <row r="574" spans="1:7" ht="22.5" x14ac:dyDescent="0.4">
      <c r="A574" s="243">
        <f>B11</f>
        <v>43499</v>
      </c>
      <c r="B574" s="114"/>
      <c r="C574" s="135"/>
      <c r="D574" s="356"/>
      <c r="E574" s="356"/>
      <c r="F574" s="356"/>
      <c r="G574" s="114"/>
    </row>
    <row r="575" spans="1:7" ht="21" x14ac:dyDescent="0.4">
      <c r="A575" s="439" t="s">
        <v>28</v>
      </c>
      <c r="B575" s="440" t="s">
        <v>29</v>
      </c>
      <c r="C575" s="440"/>
      <c r="D575" s="440" t="s">
        <v>42</v>
      </c>
      <c r="E575" s="441" t="s">
        <v>266</v>
      </c>
      <c r="F575" s="441" t="s">
        <v>302</v>
      </c>
      <c r="G575" s="114"/>
    </row>
    <row r="576" spans="1:7" ht="21" x14ac:dyDescent="0.4">
      <c r="A576" s="439"/>
      <c r="B576" s="320" t="s">
        <v>32</v>
      </c>
      <c r="C576" s="320" t="s">
        <v>31</v>
      </c>
      <c r="D576" s="440"/>
      <c r="E576" s="441"/>
      <c r="F576" s="441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9" t="s">
        <v>10</v>
      </c>
      <c r="B578" s="500"/>
      <c r="C578" s="500"/>
      <c r="D578" s="500"/>
      <c r="E578" s="500"/>
      <c r="F578" s="501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 t="s">
        <v>298</v>
      </c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s="258" customFormat="1" ht="21" x14ac:dyDescent="0.4">
      <c r="A588" s="443" t="s">
        <v>34</v>
      </c>
      <c r="B588" s="443"/>
      <c r="C588" s="444"/>
      <c r="D588" s="358">
        <f>SUM(B579:C587)</f>
        <v>18</v>
      </c>
      <c r="E588" s="108"/>
      <c r="F588" s="114"/>
      <c r="G588" s="114"/>
    </row>
    <row r="589" spans="1:7" s="258" customFormat="1" ht="21" x14ac:dyDescent="0.4">
      <c r="A589" s="443" t="s">
        <v>33</v>
      </c>
      <c r="B589" s="443"/>
      <c r="C589" s="443"/>
      <c r="D589" s="388">
        <f>D588/(COUNT(B579:C587)*2)</f>
        <v>1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502" t="s">
        <v>23</v>
      </c>
      <c r="B591" s="503"/>
      <c r="C591" s="503"/>
      <c r="D591" s="503"/>
      <c r="E591" s="503"/>
      <c r="F591" s="504"/>
      <c r="G591" s="129"/>
    </row>
    <row r="592" spans="1:7" ht="21" x14ac:dyDescent="0.4">
      <c r="A592" s="121" t="s">
        <v>87</v>
      </c>
      <c r="B592" s="122">
        <v>2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v>2</v>
      </c>
      <c r="C605" s="122"/>
      <c r="D605" s="411" t="str">
        <f>IFERROR(E605/F605,"N.A")</f>
        <v>N.A</v>
      </c>
      <c r="E605" s="124"/>
      <c r="F605" s="123"/>
      <c r="G605" s="129"/>
    </row>
    <row r="606" spans="1:7" s="258" customFormat="1" ht="21" x14ac:dyDescent="0.4">
      <c r="A606" s="443" t="s">
        <v>34</v>
      </c>
      <c r="B606" s="443"/>
      <c r="C606" s="444"/>
      <c r="D606" s="358">
        <f>SUM(B592:C605)</f>
        <v>28</v>
      </c>
      <c r="E606" s="108"/>
      <c r="F606" s="114"/>
      <c r="G606" s="114"/>
    </row>
    <row r="607" spans="1:7" s="258" customFormat="1" ht="21" x14ac:dyDescent="0.4">
      <c r="A607" s="443" t="s">
        <v>33</v>
      </c>
      <c r="B607" s="443"/>
      <c r="C607" s="443"/>
      <c r="D607" s="388">
        <f>D606/(COUNT(B592:C605)*2)</f>
        <v>1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46</v>
      </c>
      <c r="E609" s="304"/>
      <c r="F609" s="304"/>
      <c r="G609" s="129"/>
    </row>
    <row r="610" spans="1:7" ht="22.5" x14ac:dyDescent="0.45">
      <c r="A610" s="508" t="s">
        <v>170</v>
      </c>
      <c r="B610" s="509"/>
      <c r="C610" s="510"/>
      <c r="D610" s="154">
        <f>D609/(COUNT(B579:C587,B592:C605)*2)</f>
        <v>1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37" t="s">
        <v>8</v>
      </c>
      <c r="B612" s="437"/>
      <c r="C612" s="437"/>
      <c r="D612" s="437"/>
      <c r="E612" s="437"/>
      <c r="F612" s="437"/>
      <c r="G612" s="129"/>
    </row>
    <row r="613" spans="1:7" ht="22.5" x14ac:dyDescent="0.4">
      <c r="A613" s="156">
        <f>B11</f>
        <v>43499</v>
      </c>
      <c r="B613" s="114"/>
      <c r="C613" s="135"/>
      <c r="D613" s="137"/>
      <c r="E613" s="137"/>
      <c r="F613" s="137"/>
      <c r="G613" s="114"/>
    </row>
    <row r="614" spans="1:7" ht="21" x14ac:dyDescent="0.4">
      <c r="A614" s="451" t="s">
        <v>28</v>
      </c>
      <c r="B614" s="452" t="s">
        <v>29</v>
      </c>
      <c r="C614" s="452"/>
      <c r="D614" s="452" t="s">
        <v>42</v>
      </c>
      <c r="E614" s="442" t="s">
        <v>266</v>
      </c>
      <c r="F614" s="442" t="s">
        <v>302</v>
      </c>
      <c r="G614" s="114"/>
    </row>
    <row r="615" spans="1:7" ht="18.75" customHeight="1" x14ac:dyDescent="0.4">
      <c r="A615" s="451"/>
      <c r="B615" s="118" t="s">
        <v>32</v>
      </c>
      <c r="C615" s="118" t="s">
        <v>31</v>
      </c>
      <c r="D615" s="452"/>
      <c r="E615" s="442"/>
      <c r="F615" s="442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97"/>
      <c r="D617" s="497"/>
      <c r="E617" s="497"/>
      <c r="F617" s="498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 t="s">
        <v>298</v>
      </c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3" t="s">
        <v>34</v>
      </c>
      <c r="B627" s="443"/>
      <c r="C627" s="443"/>
      <c r="D627" s="358">
        <f>SUM(B618:C626)</f>
        <v>18</v>
      </c>
      <c r="E627" s="494"/>
      <c r="F627" s="495"/>
      <c r="G627" s="129"/>
    </row>
    <row r="628" spans="1:7" ht="21" x14ac:dyDescent="0.4">
      <c r="A628" s="443" t="s">
        <v>33</v>
      </c>
      <c r="B628" s="443"/>
      <c r="C628" s="443"/>
      <c r="D628" s="388">
        <f>D627/(COUNT(B618:C626)*2)</f>
        <v>1</v>
      </c>
      <c r="E628" s="496"/>
      <c r="F628" s="471"/>
      <c r="G628" s="129"/>
    </row>
    <row r="629" spans="1:7" ht="21" x14ac:dyDescent="0.4">
      <c r="A629" s="325"/>
      <c r="B629" s="135"/>
      <c r="C629" s="493"/>
      <c r="D629" s="493"/>
      <c r="E629" s="493"/>
      <c r="F629" s="493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59" t="s">
        <v>34</v>
      </c>
      <c r="B639" s="460"/>
      <c r="C639" s="461"/>
      <c r="D639" s="247">
        <f>SUM(B631:C638)</f>
        <v>16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1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97"/>
      <c r="D642" s="497"/>
      <c r="E642" s="497"/>
      <c r="F642" s="498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59" t="s">
        <v>34</v>
      </c>
      <c r="B650" s="460"/>
      <c r="C650" s="461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86"/>
      <c r="B652" s="486"/>
      <c r="C652" s="486"/>
      <c r="D652" s="486"/>
      <c r="E652" s="486"/>
      <c r="F652" s="486"/>
      <c r="G652" s="486"/>
    </row>
    <row r="653" spans="1:16382" ht="24.75" x14ac:dyDescent="0.4">
      <c r="A653" s="363" t="s">
        <v>26</v>
      </c>
      <c r="B653" s="497"/>
      <c r="C653" s="497"/>
      <c r="D653" s="497"/>
      <c r="E653" s="497"/>
      <c r="F653" s="498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479" t="s">
        <v>311</v>
      </c>
      <c r="B661" s="480"/>
      <c r="C661" s="480"/>
      <c r="D661" s="480"/>
      <c r="E661" s="480"/>
      <c r="F661" s="481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v>2</v>
      </c>
      <c r="C668" s="122"/>
      <c r="D668" s="411" t="str">
        <f>IFERROR(E668/F668,"N.A")</f>
        <v>N.A</v>
      </c>
      <c r="E668" s="331"/>
      <c r="F668" s="128"/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28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1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76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1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37" t="s">
        <v>356</v>
      </c>
      <c r="B676" s="437"/>
      <c r="C676" s="437"/>
      <c r="D676" s="437"/>
      <c r="E676" s="437"/>
      <c r="F676" s="437"/>
      <c r="G676" s="114"/>
    </row>
    <row r="677" spans="1:7" ht="21" x14ac:dyDescent="0.4">
      <c r="A677" s="243">
        <f>B11</f>
        <v>43499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51" t="s">
        <v>28</v>
      </c>
      <c r="B678" s="452" t="s">
        <v>29</v>
      </c>
      <c r="C678" s="452"/>
      <c r="D678" s="452" t="s">
        <v>42</v>
      </c>
      <c r="E678" s="442" t="s">
        <v>266</v>
      </c>
      <c r="F678" s="442" t="s">
        <v>302</v>
      </c>
      <c r="G678" s="129"/>
    </row>
    <row r="679" spans="1:7" ht="21" x14ac:dyDescent="0.4">
      <c r="A679" s="451"/>
      <c r="B679" s="118" t="s">
        <v>32</v>
      </c>
      <c r="C679" s="118" t="s">
        <v>31</v>
      </c>
      <c r="D679" s="452"/>
      <c r="E679" s="442"/>
      <c r="F679" s="442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>
        <v>2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63" x14ac:dyDescent="0.4">
      <c r="A688" s="403" t="s">
        <v>296</v>
      </c>
      <c r="B688" s="122">
        <v>0</v>
      </c>
      <c r="C688" s="169">
        <f>IF(B688=0, -5, "0")</f>
        <v>-5</v>
      </c>
      <c r="D688" s="128" t="s">
        <v>507</v>
      </c>
      <c r="E688" s="200" t="s">
        <v>503</v>
      </c>
      <c r="F688" s="123" t="s">
        <v>298</v>
      </c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>
        <v>2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419"/>
      <c r="E695" s="420"/>
      <c r="F695" s="123"/>
      <c r="G695" s="114"/>
    </row>
    <row r="696" spans="1:7" ht="42" x14ac:dyDescent="0.4">
      <c r="A696" s="272" t="s">
        <v>389</v>
      </c>
      <c r="B696" s="122">
        <v>0</v>
      </c>
      <c r="C696" s="174"/>
      <c r="D696" s="421" t="s">
        <v>508</v>
      </c>
      <c r="E696" s="422" t="s">
        <v>492</v>
      </c>
      <c r="F696" s="123" t="s">
        <v>298</v>
      </c>
      <c r="G696" s="114"/>
    </row>
    <row r="697" spans="1:7" ht="21" x14ac:dyDescent="0.4">
      <c r="A697" s="256" t="s">
        <v>319</v>
      </c>
      <c r="B697" s="122">
        <v>2</v>
      </c>
      <c r="C697" s="174"/>
      <c r="D697" s="307"/>
      <c r="E697" s="420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307"/>
      <c r="E698" s="420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s="258" customFormat="1" ht="89.25" customHeight="1" x14ac:dyDescent="0.45">
      <c r="A700" s="125" t="s">
        <v>422</v>
      </c>
      <c r="B700" s="122">
        <v>2</v>
      </c>
      <c r="C700" s="122"/>
      <c r="D700" s="411" t="str">
        <f>IFERROR(E700/F700,"N.A")</f>
        <v>N.A</v>
      </c>
      <c r="E700" s="308"/>
      <c r="F700" s="123"/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27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0.71052631578947367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82" t="s">
        <v>459</v>
      </c>
      <c r="B704" s="482"/>
      <c r="C704" s="482"/>
      <c r="D704" s="482"/>
      <c r="E704" s="482"/>
      <c r="F704" s="482"/>
      <c r="G704" s="274"/>
    </row>
    <row r="705" spans="1:7" ht="21" customHeight="1" x14ac:dyDescent="0.4">
      <c r="A705" s="251">
        <f>B11</f>
        <v>43499</v>
      </c>
      <c r="B705" s="114"/>
      <c r="C705" s="135"/>
      <c r="D705" s="273"/>
      <c r="E705" s="273"/>
      <c r="F705" s="273"/>
      <c r="G705" s="274"/>
    </row>
    <row r="706" spans="1:7" ht="21" x14ac:dyDescent="0.4">
      <c r="A706" s="518" t="s">
        <v>28</v>
      </c>
      <c r="B706" s="478" t="s">
        <v>29</v>
      </c>
      <c r="C706" s="478"/>
      <c r="D706" s="452" t="s">
        <v>42</v>
      </c>
      <c r="E706" s="442" t="s">
        <v>266</v>
      </c>
      <c r="F706" s="442" t="s">
        <v>302</v>
      </c>
      <c r="G706" s="274"/>
    </row>
    <row r="707" spans="1:7" ht="21" x14ac:dyDescent="0.4">
      <c r="A707" s="519"/>
      <c r="B707" s="383" t="s">
        <v>32</v>
      </c>
      <c r="C707" s="383" t="s">
        <v>31</v>
      </c>
      <c r="D707" s="452"/>
      <c r="E707" s="442"/>
      <c r="F707" s="442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505" t="s">
        <v>306</v>
      </c>
      <c r="B709" s="506"/>
      <c r="C709" s="506"/>
      <c r="D709" s="506"/>
      <c r="E709" s="506"/>
      <c r="F709" s="507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6" t="s">
        <v>484</v>
      </c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126">
        <v>1</v>
      </c>
      <c r="C714" s="275"/>
      <c r="D714" s="160" t="s">
        <v>511</v>
      </c>
      <c r="E714" s="286"/>
      <c r="F714" s="200" t="s">
        <v>298</v>
      </c>
      <c r="G714" s="274"/>
    </row>
    <row r="715" spans="1:7" ht="21" x14ac:dyDescent="0.4">
      <c r="A715" s="130" t="s">
        <v>34</v>
      </c>
      <c r="B715" s="516"/>
      <c r="C715" s="517"/>
      <c r="D715" s="247">
        <f>SUM(B710:C714)</f>
        <v>9</v>
      </c>
      <c r="E715" s="225"/>
      <c r="F715" s="173"/>
      <c r="G715" s="114"/>
    </row>
    <row r="716" spans="1:7" ht="21" x14ac:dyDescent="0.4">
      <c r="A716" s="130" t="s">
        <v>33</v>
      </c>
      <c r="B716" s="516"/>
      <c r="C716" s="517"/>
      <c r="D716" s="397">
        <f>D715/(COUNT(B710:C714)*2)</f>
        <v>0.9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505" t="s">
        <v>307</v>
      </c>
      <c r="B718" s="506"/>
      <c r="C718" s="506"/>
      <c r="D718" s="506"/>
      <c r="E718" s="506"/>
      <c r="F718" s="507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4">
      <c r="A721" s="253" t="s">
        <v>422</v>
      </c>
      <c r="B721" s="122">
        <v>2</v>
      </c>
      <c r="C721" s="126"/>
      <c r="D721" s="411" t="str">
        <f>IFERROR(E721/F721,"N.A")</f>
        <v>N.A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6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1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15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0.9375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0.8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498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0.89891696750902528</v>
      </c>
      <c r="E730" s="259"/>
      <c r="F730" s="259"/>
    </row>
  </sheetData>
  <sheetProtection algorithmName="SHA-512" hashValue="j5eG3kbkgwltpZWfiN2AnWt6DnjL9TAmKs9BKA1zNVXp9p0EJZhtFlwPV3gH5dkzD0qgSyNOPXZyWXIuc1UfoQ==" saltValue="JJ/H6rcsoKzCyHCGbYxJGQ==" spinCount="100000" sheet="1" objects="1" scenarios="1" formatCells="0" formatColumns="0" formatRows="0"/>
  <mergeCells count="156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719:B721 B379:B389 B465:B471 B519:B525 B417:B424 B492:B504 B292:B299 B592:B605 B662:B668 B437:B444 B66:B82 B257:B264 B348:B356 B178:B185 B536:B541 B654:B660 B269:B289 B231:B235 B710:B714 B105:B110 B140:B146 B237:B244 B449:B463 B528:B529 B484:B490 B643:B649 B30:B37 B312:B319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31" zoomScale="80" zoomScaleNormal="90" zoomScaleSheetLayoutView="80" workbookViewId="0">
      <selection activeCell="F191" sqref="F19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33"/>
      <c r="E1" s="533"/>
      <c r="F1" s="533"/>
      <c r="G1" s="533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34" t="s">
        <v>46</v>
      </c>
      <c r="B6" s="534"/>
      <c r="C6" s="534"/>
      <c r="D6" s="534"/>
      <c r="E6" s="534"/>
      <c r="F6" s="534"/>
      <c r="G6" s="92"/>
    </row>
    <row r="7" spans="1:7" s="2" customFormat="1" ht="21.75" customHeight="1" x14ac:dyDescent="0.45">
      <c r="A7" s="535" t="str">
        <f>'Page de garde'!D18</f>
        <v>Teniour</v>
      </c>
      <c r="B7" s="535"/>
      <c r="C7" s="535"/>
      <c r="D7" s="535"/>
      <c r="E7" s="535"/>
      <c r="F7" s="535"/>
      <c r="G7" s="92"/>
    </row>
    <row r="8" spans="1:7" s="2" customFormat="1" ht="24" x14ac:dyDescent="0.45">
      <c r="A8" s="4" t="s">
        <v>39</v>
      </c>
      <c r="B8" s="536" t="str">
        <f>'A1 Exploitation'!B9:F9</f>
        <v>Yassine ELLOUMI</v>
      </c>
      <c r="C8" s="536"/>
      <c r="D8" s="536"/>
      <c r="E8" s="536"/>
      <c r="F8" s="536"/>
      <c r="G8" s="92"/>
    </row>
    <row r="9" spans="1:7" s="2" customFormat="1" ht="24" x14ac:dyDescent="0.45">
      <c r="A9" s="5" t="s">
        <v>41</v>
      </c>
      <c r="B9" s="537" t="str">
        <f>'A1 Exploitation'!B10:F10</f>
        <v>Directeur du Magasin</v>
      </c>
      <c r="C9" s="537"/>
      <c r="D9" s="537"/>
      <c r="E9" s="537"/>
      <c r="F9" s="537"/>
      <c r="G9" s="92"/>
    </row>
    <row r="10" spans="1:7" s="2" customFormat="1" ht="24" x14ac:dyDescent="0.45">
      <c r="A10" s="4" t="s">
        <v>40</v>
      </c>
      <c r="B10" s="532">
        <f>'A1 Exploitation'!B11:F11</f>
        <v>43499</v>
      </c>
      <c r="C10" s="532"/>
      <c r="D10" s="532"/>
      <c r="E10" s="532"/>
      <c r="F10" s="532"/>
      <c r="G10" s="92"/>
    </row>
    <row r="11" spans="1:7" s="2" customFormat="1" ht="24" x14ac:dyDescent="0.45">
      <c r="A11" s="4" t="s">
        <v>250</v>
      </c>
      <c r="B11" s="538">
        <f>D199</f>
        <v>0.88659793814432986</v>
      </c>
      <c r="C11" s="538"/>
      <c r="D11" s="538"/>
      <c r="E11" s="538"/>
      <c r="F11" s="538"/>
      <c r="G11" s="92"/>
    </row>
    <row r="12" spans="1:7" s="2" customFormat="1" ht="22.5" x14ac:dyDescent="0.45">
      <c r="A12" s="1"/>
      <c r="D12" s="463"/>
      <c r="E12" s="463"/>
      <c r="F12" s="463"/>
      <c r="G12" s="463"/>
    </row>
    <row r="13" spans="1:7" s="2" customFormat="1" ht="11.25" customHeight="1" x14ac:dyDescent="0.3">
      <c r="A13" s="539" t="s">
        <v>28</v>
      </c>
      <c r="B13" s="540" t="s">
        <v>29</v>
      </c>
      <c r="C13" s="540"/>
      <c r="D13" s="540" t="s">
        <v>42</v>
      </c>
      <c r="E13" s="540" t="s">
        <v>160</v>
      </c>
      <c r="F13" s="540" t="s">
        <v>161</v>
      </c>
      <c r="G13" s="80"/>
    </row>
    <row r="14" spans="1:7" s="2" customFormat="1" ht="12.75" customHeight="1" x14ac:dyDescent="0.3">
      <c r="A14" s="539"/>
      <c r="B14" s="22" t="s">
        <v>32</v>
      </c>
      <c r="C14" s="22" t="s">
        <v>31</v>
      </c>
      <c r="D14" s="540"/>
      <c r="E14" s="540"/>
      <c r="F14" s="540"/>
      <c r="G14" s="94"/>
    </row>
    <row r="15" spans="1:7" x14ac:dyDescent="0.3">
      <c r="A15" s="553"/>
      <c r="B15" s="554"/>
      <c r="C15" s="554"/>
      <c r="D15" s="554"/>
      <c r="E15" s="554"/>
      <c r="F15" s="554"/>
    </row>
    <row r="16" spans="1:7" ht="19.5" x14ac:dyDescent="0.4">
      <c r="A16" s="546" t="s">
        <v>0</v>
      </c>
      <c r="B16" s="547"/>
      <c r="C16" s="547"/>
      <c r="D16" s="547"/>
      <c r="E16" s="547"/>
      <c r="F16" s="547"/>
      <c r="G16" s="93" t="s">
        <v>298</v>
      </c>
    </row>
    <row r="17" spans="1:7" x14ac:dyDescent="0.3">
      <c r="A17" s="7" t="s">
        <v>225</v>
      </c>
      <c r="B17" s="62">
        <v>0</v>
      </c>
      <c r="C17" s="62"/>
      <c r="D17" s="63" t="s">
        <v>485</v>
      </c>
      <c r="E17" s="62" t="s">
        <v>489</v>
      </c>
      <c r="F17" s="62" t="s">
        <v>299</v>
      </c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x14ac:dyDescent="0.3">
      <c r="A19" s="7" t="s">
        <v>68</v>
      </c>
      <c r="B19" s="265">
        <v>2</v>
      </c>
      <c r="C19" s="62"/>
      <c r="D19" s="63"/>
      <c r="E19" s="63"/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48" t="s">
        <v>34</v>
      </c>
      <c r="B22" s="542"/>
      <c r="C22" s="543"/>
      <c r="D22" s="99">
        <f>SUM(B17:C21)</f>
        <v>8</v>
      </c>
    </row>
    <row r="23" spans="1:7" x14ac:dyDescent="0.3">
      <c r="A23" s="541" t="s">
        <v>251</v>
      </c>
      <c r="B23" s="544"/>
      <c r="C23" s="545"/>
      <c r="D23" s="21">
        <f>D22/(COUNT(B17:C21)*2)</f>
        <v>0.8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9" t="s">
        <v>4</v>
      </c>
      <c r="B25" s="550"/>
      <c r="C25" s="550"/>
      <c r="D25" s="550"/>
      <c r="E25" s="550"/>
      <c r="F25" s="550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 t="s">
        <v>298</v>
      </c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41" t="s">
        <v>34</v>
      </c>
      <c r="B33" s="544"/>
      <c r="C33" s="545"/>
      <c r="D33" s="97">
        <f>SUM(B26:C32)</f>
        <v>14</v>
      </c>
    </row>
    <row r="34" spans="1:7" x14ac:dyDescent="0.3">
      <c r="A34" s="541" t="s">
        <v>251</v>
      </c>
      <c r="B34" s="544"/>
      <c r="C34" s="545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9" t="s">
        <v>180</v>
      </c>
      <c r="B36" s="550"/>
      <c r="C36" s="550"/>
      <c r="D36" s="550"/>
      <c r="E36" s="550"/>
      <c r="F36" s="550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 t="s">
        <v>298</v>
      </c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41" t="s">
        <v>34</v>
      </c>
      <c r="B42" s="544"/>
      <c r="C42" s="545"/>
      <c r="D42" s="97">
        <f>SUM(B37:C41)</f>
        <v>10</v>
      </c>
      <c r="E42" s="3"/>
      <c r="F42" s="3"/>
      <c r="G42" s="93"/>
    </row>
    <row r="43" spans="1:7" s="10" customFormat="1" x14ac:dyDescent="0.3">
      <c r="A43" s="541" t="s">
        <v>251</v>
      </c>
      <c r="B43" s="544"/>
      <c r="C43" s="545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51" t="s">
        <v>19</v>
      </c>
      <c r="B45" s="552"/>
      <c r="C45" s="552"/>
      <c r="D45" s="552"/>
      <c r="E45" s="552"/>
      <c r="F45" s="552"/>
    </row>
    <row r="46" spans="1:7" x14ac:dyDescent="0.3">
      <c r="A46" s="7" t="s">
        <v>226</v>
      </c>
      <c r="B46" s="62">
        <v>2</v>
      </c>
      <c r="C46" s="62"/>
      <c r="D46" s="66"/>
      <c r="E46" s="62"/>
      <c r="F46" s="62" t="s">
        <v>298</v>
      </c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x14ac:dyDescent="0.3">
      <c r="A48" s="7" t="s">
        <v>192</v>
      </c>
      <c r="B48" s="265">
        <v>2</v>
      </c>
      <c r="C48" s="62"/>
      <c r="D48" s="63"/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62"/>
      <c r="F51" s="62"/>
    </row>
    <row r="52" spans="1:7" x14ac:dyDescent="0.3">
      <c r="A52" s="541" t="s">
        <v>34</v>
      </c>
      <c r="B52" s="544"/>
      <c r="C52" s="545"/>
      <c r="D52" s="97">
        <f>SUM(B46:C51)</f>
        <v>12</v>
      </c>
    </row>
    <row r="53" spans="1:7" x14ac:dyDescent="0.3">
      <c r="A53" s="541" t="s">
        <v>251</v>
      </c>
      <c r="B53" s="544"/>
      <c r="C53" s="545"/>
      <c r="D53" s="21">
        <f>D52/(COUNT(B46:C51)*2)</f>
        <v>1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9" t="s">
        <v>8</v>
      </c>
      <c r="B55" s="550"/>
      <c r="C55" s="550"/>
      <c r="D55" s="550"/>
      <c r="E55" s="550"/>
      <c r="F55" s="550"/>
    </row>
    <row r="56" spans="1:7" ht="36" x14ac:dyDescent="0.35">
      <c r="A56" s="29" t="s">
        <v>148</v>
      </c>
      <c r="B56" s="62">
        <v>0</v>
      </c>
      <c r="C56" s="88">
        <f>IF(B56=0, -5, "0")</f>
        <v>-5</v>
      </c>
      <c r="D56" s="66" t="s">
        <v>486</v>
      </c>
      <c r="E56" s="62" t="s">
        <v>489</v>
      </c>
      <c r="F56" s="62" t="s">
        <v>299</v>
      </c>
    </row>
    <row r="57" spans="1:7" x14ac:dyDescent="0.3">
      <c r="A57" s="9" t="s">
        <v>141</v>
      </c>
      <c r="B57" s="265">
        <v>2</v>
      </c>
      <c r="C57" s="62"/>
      <c r="D57" s="62"/>
      <c r="E57" s="67"/>
      <c r="F57" s="62"/>
    </row>
    <row r="58" spans="1:7" x14ac:dyDescent="0.3">
      <c r="A58" s="11" t="s">
        <v>205</v>
      </c>
      <c r="B58" s="265">
        <v>2</v>
      </c>
      <c r="C58" s="62"/>
      <c r="D58" s="63"/>
      <c r="E58" s="63"/>
      <c r="F58" s="62"/>
    </row>
    <row r="59" spans="1:7" x14ac:dyDescent="0.3">
      <c r="A59" s="11" t="s">
        <v>79</v>
      </c>
      <c r="B59" s="265">
        <v>2</v>
      </c>
      <c r="C59" s="62"/>
      <c r="D59" s="66"/>
      <c r="E59" s="62"/>
      <c r="F59" s="62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41" t="s">
        <v>34</v>
      </c>
      <c r="B63" s="544"/>
      <c r="C63" s="545"/>
      <c r="D63" s="97">
        <f>SUM(B56:C62)</f>
        <v>7</v>
      </c>
    </row>
    <row r="64" spans="1:7" x14ac:dyDescent="0.3">
      <c r="A64" s="541" t="s">
        <v>251</v>
      </c>
      <c r="B64" s="544"/>
      <c r="C64" s="545"/>
      <c r="D64" s="21">
        <f>D63/(COUNT(B56:C62)*2)</f>
        <v>0.4375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9" t="s">
        <v>111</v>
      </c>
      <c r="B66" s="550"/>
      <c r="C66" s="550"/>
      <c r="D66" s="550"/>
      <c r="E66" s="550"/>
      <c r="F66" s="550"/>
    </row>
    <row r="67" spans="1:7" ht="19.5" x14ac:dyDescent="0.4">
      <c r="A67" s="7" t="s">
        <v>227</v>
      </c>
      <c r="B67" s="68">
        <v>2</v>
      </c>
      <c r="C67" s="69"/>
      <c r="D67" s="63"/>
      <c r="E67" s="70"/>
      <c r="F67" s="62" t="s">
        <v>298</v>
      </c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62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>
        <v>2</v>
      </c>
      <c r="C71" s="69"/>
      <c r="D71" s="71"/>
      <c r="E71" s="71"/>
      <c r="F71" s="62"/>
    </row>
    <row r="72" spans="1:7" ht="19.5" x14ac:dyDescent="0.4">
      <c r="A72" s="7" t="s">
        <v>245</v>
      </c>
      <c r="B72" s="68">
        <v>2</v>
      </c>
      <c r="C72" s="69"/>
      <c r="D72" s="67"/>
      <c r="E72" s="67"/>
      <c r="F72" s="62"/>
    </row>
    <row r="73" spans="1:7" ht="19.5" x14ac:dyDescent="0.4">
      <c r="A73" s="7" t="s">
        <v>81</v>
      </c>
      <c r="B73" s="68">
        <v>2</v>
      </c>
      <c r="C73" s="69"/>
      <c r="D73" s="62"/>
      <c r="E73" s="62"/>
      <c r="F73" s="62"/>
    </row>
    <row r="74" spans="1:7" x14ac:dyDescent="0.3">
      <c r="A74" s="8" t="s">
        <v>254</v>
      </c>
      <c r="B74" s="68">
        <v>2</v>
      </c>
      <c r="C74" s="62"/>
      <c r="D74" s="72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>
        <v>2</v>
      </c>
      <c r="C76" s="88" t="str">
        <f>IF(B76=0, -5, "0")</f>
        <v>0</v>
      </c>
      <c r="D76" s="73"/>
      <c r="E76" s="73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>
        <v>2</v>
      </c>
      <c r="C78" s="74"/>
      <c r="D78" s="63"/>
      <c r="E78" s="75"/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5"/>
      <c r="E80" s="73"/>
      <c r="F80" s="62"/>
    </row>
    <row r="81" spans="1:7" x14ac:dyDescent="0.3">
      <c r="A81" s="7" t="s">
        <v>255</v>
      </c>
      <c r="B81" s="68">
        <v>2</v>
      </c>
      <c r="C81" s="62"/>
      <c r="D81" s="75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41" t="s">
        <v>34</v>
      </c>
      <c r="B84" s="544"/>
      <c r="C84" s="545"/>
      <c r="D84" s="97">
        <f>SUM(B67:C83)</f>
        <v>34</v>
      </c>
    </row>
    <row r="85" spans="1:7" x14ac:dyDescent="0.3">
      <c r="A85" s="541" t="s">
        <v>251</v>
      </c>
      <c r="B85" s="544"/>
      <c r="C85" s="545"/>
      <c r="D85" s="21">
        <f>D84/(COUNT(B67:C83)*2)</f>
        <v>1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9" t="s">
        <v>172</v>
      </c>
      <c r="B87" s="550"/>
      <c r="C87" s="550"/>
      <c r="D87" s="550"/>
      <c r="E87" s="550"/>
      <c r="F87" s="550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62" t="s">
        <v>298</v>
      </c>
    </row>
    <row r="89" spans="1:7" ht="19.5" x14ac:dyDescent="0.4">
      <c r="A89" s="7" t="s">
        <v>228</v>
      </c>
      <c r="B89" s="78">
        <v>2</v>
      </c>
      <c r="C89" s="69"/>
      <c r="D89" s="63"/>
      <c r="E89" s="62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62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62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62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"/>
      <c r="E93" s="62"/>
      <c r="F93" s="62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/>
      <c r="E94" s="62"/>
      <c r="F94" s="62"/>
    </row>
    <row r="95" spans="1:7" x14ac:dyDescent="0.3">
      <c r="A95" s="8" t="s">
        <v>138</v>
      </c>
      <c r="B95" s="78">
        <v>2</v>
      </c>
      <c r="C95" s="62"/>
      <c r="D95" s="63"/>
      <c r="E95" s="62"/>
      <c r="F95" s="62"/>
    </row>
    <row r="96" spans="1:7" x14ac:dyDescent="0.3">
      <c r="A96" s="13" t="s">
        <v>238</v>
      </c>
      <c r="B96" s="78">
        <v>2</v>
      </c>
      <c r="C96" s="62"/>
      <c r="D96" s="63"/>
      <c r="E96" s="62"/>
      <c r="F96" s="62"/>
    </row>
    <row r="97" spans="1:7" x14ac:dyDescent="0.3">
      <c r="A97" s="13" t="s">
        <v>239</v>
      </c>
      <c r="B97" s="78">
        <v>2</v>
      </c>
      <c r="C97" s="62"/>
      <c r="D97" s="63"/>
      <c r="E97" s="62"/>
      <c r="F97" s="62"/>
    </row>
    <row r="98" spans="1:7" x14ac:dyDescent="0.3">
      <c r="A98" s="7" t="s">
        <v>115</v>
      </c>
      <c r="B98" s="78">
        <v>2</v>
      </c>
      <c r="C98" s="62"/>
      <c r="D98" s="63"/>
      <c r="E98" s="62"/>
      <c r="F98" s="62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/>
      <c r="E99" s="62"/>
      <c r="F99" s="62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63"/>
      <c r="E100" s="62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41" t="s">
        <v>34</v>
      </c>
      <c r="B102" s="544"/>
      <c r="C102" s="545"/>
      <c r="D102" s="97">
        <f>SUM(B88:C101)</f>
        <v>28</v>
      </c>
    </row>
    <row r="103" spans="1:7" x14ac:dyDescent="0.3">
      <c r="A103" s="541" t="s">
        <v>251</v>
      </c>
      <c r="B103" s="544"/>
      <c r="C103" s="545"/>
      <c r="D103" s="21">
        <f>D102/(COUNT(B88:C101)*2)</f>
        <v>1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9" t="s">
        <v>173</v>
      </c>
      <c r="B106" s="550"/>
      <c r="C106" s="550"/>
      <c r="D106" s="550"/>
      <c r="E106" s="550"/>
      <c r="F106" s="550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 t="s">
        <v>298</v>
      </c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2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41" t="s">
        <v>34</v>
      </c>
      <c r="B118" s="544"/>
      <c r="C118" s="545"/>
      <c r="D118" s="97">
        <f>SUM(B107:C117)</f>
        <v>22</v>
      </c>
      <c r="E118" s="3"/>
      <c r="F118" s="3"/>
      <c r="G118" s="93"/>
    </row>
    <row r="119" spans="1:7" s="10" customFormat="1" x14ac:dyDescent="0.3">
      <c r="A119" s="541" t="s">
        <v>251</v>
      </c>
      <c r="B119" s="544"/>
      <c r="C119" s="545"/>
      <c r="D119" s="21">
        <f>D118/(COUNT(B107:C117)*2)</f>
        <v>1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9" t="s">
        <v>156</v>
      </c>
      <c r="B121" s="550"/>
      <c r="C121" s="550"/>
      <c r="D121" s="550"/>
      <c r="E121" s="550"/>
      <c r="F121" s="550"/>
    </row>
    <row r="122" spans="1:7" x14ac:dyDescent="0.3">
      <c r="A122" s="30" t="s">
        <v>231</v>
      </c>
      <c r="B122" s="79" t="s">
        <v>30</v>
      </c>
      <c r="C122" s="62"/>
      <c r="D122" s="81"/>
      <c r="E122" s="81"/>
      <c r="F122" s="62"/>
    </row>
    <row r="123" spans="1:7" x14ac:dyDescent="0.3">
      <c r="A123" s="30" t="s">
        <v>228</v>
      </c>
      <c r="B123" s="79" t="s">
        <v>30</v>
      </c>
      <c r="C123" s="62"/>
      <c r="D123" s="63"/>
      <c r="E123" s="63"/>
      <c r="F123" s="62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62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62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62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62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62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62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62"/>
    </row>
    <row r="133" spans="1:7" x14ac:dyDescent="0.3">
      <c r="A133" s="541" t="s">
        <v>34</v>
      </c>
      <c r="B133" s="544"/>
      <c r="C133" s="545"/>
      <c r="D133" s="97">
        <f>SUM(B122:C132)</f>
        <v>0</v>
      </c>
    </row>
    <row r="134" spans="1:7" x14ac:dyDescent="0.3">
      <c r="A134" s="541" t="s">
        <v>251</v>
      </c>
      <c r="B134" s="544"/>
      <c r="C134" s="545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9" t="s">
        <v>61</v>
      </c>
      <c r="B136" s="550"/>
      <c r="C136" s="550"/>
      <c r="D136" s="550"/>
      <c r="E136" s="550"/>
      <c r="F136" s="550"/>
    </row>
    <row r="137" spans="1:7" ht="19.5" x14ac:dyDescent="0.4">
      <c r="A137" s="11" t="s">
        <v>258</v>
      </c>
      <c r="B137" s="78" t="s">
        <v>30</v>
      </c>
      <c r="C137" s="69"/>
      <c r="D137" s="71"/>
      <c r="E137" s="62"/>
      <c r="F137" s="62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62"/>
      <c r="F138" s="62"/>
    </row>
    <row r="139" spans="1:7" x14ac:dyDescent="0.3">
      <c r="A139" s="9" t="s">
        <v>233</v>
      </c>
      <c r="B139" s="78" t="s">
        <v>30</v>
      </c>
      <c r="C139" s="63"/>
      <c r="D139" s="71"/>
      <c r="E139" s="62"/>
      <c r="F139" s="62"/>
    </row>
    <row r="140" spans="1:7" x14ac:dyDescent="0.3">
      <c r="A140" s="38" t="s">
        <v>234</v>
      </c>
      <c r="B140" s="78" t="s">
        <v>30</v>
      </c>
      <c r="C140" s="63"/>
      <c r="D140" s="103"/>
      <c r="E140" s="62"/>
      <c r="F140" s="62"/>
    </row>
    <row r="141" spans="1:7" s="10" customFormat="1" x14ac:dyDescent="0.3">
      <c r="A141" s="9" t="s">
        <v>259</v>
      </c>
      <c r="B141" s="78" t="s">
        <v>30</v>
      </c>
      <c r="C141" s="84"/>
      <c r="D141" s="74"/>
      <c r="E141" s="74"/>
      <c r="F141" s="62"/>
      <c r="G141" s="93"/>
    </row>
    <row r="142" spans="1:7" x14ac:dyDescent="0.3">
      <c r="A142" s="11" t="s">
        <v>240</v>
      </c>
      <c r="B142" s="78" t="s">
        <v>30</v>
      </c>
      <c r="C142" s="63"/>
      <c r="D142" s="2"/>
      <c r="E142" s="62"/>
      <c r="F142" s="62"/>
    </row>
    <row r="143" spans="1:7" x14ac:dyDescent="0.3">
      <c r="A143" s="11" t="s">
        <v>260</v>
      </c>
      <c r="B143" s="78" t="s">
        <v>30</v>
      </c>
      <c r="C143" s="90"/>
      <c r="D143" s="66"/>
      <c r="E143" s="62"/>
      <c r="F143" s="62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62"/>
      <c r="F144" s="62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62"/>
      <c r="F145" s="62"/>
    </row>
    <row r="146" spans="1:7" x14ac:dyDescent="0.3">
      <c r="A146" s="11" t="s">
        <v>82</v>
      </c>
      <c r="B146" s="78" t="s">
        <v>30</v>
      </c>
      <c r="C146" s="63"/>
      <c r="D146" s="66"/>
      <c r="E146" s="62"/>
      <c r="F146" s="62"/>
    </row>
    <row r="147" spans="1:7" x14ac:dyDescent="0.3">
      <c r="A147" s="36" t="s">
        <v>175</v>
      </c>
      <c r="B147" s="78" t="s">
        <v>30</v>
      </c>
      <c r="C147" s="63"/>
      <c r="D147" s="66"/>
      <c r="E147" s="62"/>
      <c r="F147" s="62"/>
    </row>
    <row r="148" spans="1:7" x14ac:dyDescent="0.3">
      <c r="A148" s="7" t="s">
        <v>261</v>
      </c>
      <c r="B148" s="78" t="s">
        <v>30</v>
      </c>
      <c r="C148" s="63"/>
      <c r="D148" s="83"/>
      <c r="E148" s="62"/>
      <c r="F148" s="62"/>
    </row>
    <row r="149" spans="1:7" x14ac:dyDescent="0.3">
      <c r="A149" s="541" t="s">
        <v>34</v>
      </c>
      <c r="B149" s="544"/>
      <c r="C149" s="545"/>
      <c r="D149" s="97">
        <f>SUM(B137:C148)</f>
        <v>0</v>
      </c>
    </row>
    <row r="150" spans="1:7" x14ac:dyDescent="0.3">
      <c r="A150" s="541" t="s">
        <v>251</v>
      </c>
      <c r="B150" s="544"/>
      <c r="C150" s="545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9" t="s">
        <v>178</v>
      </c>
      <c r="B152" s="550"/>
      <c r="C152" s="550"/>
      <c r="D152" s="550"/>
      <c r="E152" s="550"/>
      <c r="F152" s="550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6" t="s">
        <v>30</v>
      </c>
      <c r="C154" s="266"/>
      <c r="D154" s="84" t="s">
        <v>484</v>
      </c>
      <c r="E154" s="62"/>
      <c r="F154" s="62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62"/>
      <c r="F155" s="62"/>
    </row>
    <row r="156" spans="1:7" ht="33.75" x14ac:dyDescent="0.35">
      <c r="A156" s="28" t="s">
        <v>263</v>
      </c>
      <c r="B156" s="265">
        <v>0</v>
      </c>
      <c r="C156" s="88">
        <f>IF(B156=0, -5, "0")</f>
        <v>-5</v>
      </c>
      <c r="D156" s="84" t="s">
        <v>510</v>
      </c>
      <c r="E156" s="63" t="s">
        <v>509</v>
      </c>
      <c r="F156" s="62" t="s">
        <v>299</v>
      </c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62"/>
      <c r="F157" s="62"/>
    </row>
    <row r="158" spans="1:7" ht="33" x14ac:dyDescent="0.3">
      <c r="A158" s="47" t="s">
        <v>166</v>
      </c>
      <c r="B158" s="265">
        <v>2</v>
      </c>
      <c r="C158" s="62"/>
      <c r="D158" s="85"/>
      <c r="E158" s="62"/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41" t="s">
        <v>34</v>
      </c>
      <c r="B161" s="542"/>
      <c r="C161" s="543"/>
      <c r="D161" s="99">
        <f>SUM(B153:C160)</f>
        <v>7</v>
      </c>
    </row>
    <row r="162" spans="1:7" x14ac:dyDescent="0.3">
      <c r="A162" s="541" t="s">
        <v>251</v>
      </c>
      <c r="B162" s="544"/>
      <c r="C162" s="545"/>
      <c r="D162" s="21">
        <f>D161/(COUNT(B153:C160)*2)</f>
        <v>0.4375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9" t="s">
        <v>64</v>
      </c>
      <c r="B164" s="550"/>
      <c r="C164" s="550"/>
      <c r="D164" s="550"/>
      <c r="E164" s="550"/>
      <c r="F164" s="550"/>
    </row>
    <row r="165" spans="1:7" ht="18" x14ac:dyDescent="0.35">
      <c r="A165" s="28" t="s">
        <v>242</v>
      </c>
      <c r="B165" s="62">
        <v>2</v>
      </c>
      <c r="C165" s="88" t="str">
        <f>IF(B165=0, -5, "0")</f>
        <v>0</v>
      </c>
      <c r="D165" s="62"/>
      <c r="E165" s="62"/>
      <c r="F165" s="62" t="s">
        <v>298</v>
      </c>
    </row>
    <row r="166" spans="1:7" x14ac:dyDescent="0.3">
      <c r="A166" s="7" t="s">
        <v>243</v>
      </c>
      <c r="B166" s="265">
        <v>2</v>
      </c>
      <c r="C166" s="62"/>
      <c r="D166" s="63"/>
      <c r="E166" s="62"/>
      <c r="F166" s="62"/>
    </row>
    <row r="167" spans="1:7" x14ac:dyDescent="0.3">
      <c r="A167" s="30" t="s">
        <v>176</v>
      </c>
      <c r="B167" s="265">
        <v>2</v>
      </c>
      <c r="C167" s="62"/>
      <c r="D167" s="63"/>
      <c r="E167" s="62"/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41" t="s">
        <v>34</v>
      </c>
      <c r="B169" s="544"/>
      <c r="C169" s="545"/>
      <c r="D169" s="97">
        <f>SUM(B165:C168)</f>
        <v>8</v>
      </c>
    </row>
    <row r="170" spans="1:7" x14ac:dyDescent="0.3">
      <c r="A170" s="541" t="s">
        <v>251</v>
      </c>
      <c r="B170" s="544"/>
      <c r="C170" s="545"/>
      <c r="D170" s="21">
        <f>D169/(COUNT(B165:C168)*2)</f>
        <v>1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55" t="s">
        <v>15</v>
      </c>
      <c r="B172" s="556"/>
      <c r="C172" s="556"/>
      <c r="D172" s="556"/>
      <c r="E172" s="556"/>
      <c r="F172" s="556"/>
    </row>
    <row r="173" spans="1:7" x14ac:dyDescent="0.3">
      <c r="A173" s="8" t="s">
        <v>152</v>
      </c>
      <c r="B173" s="62">
        <v>2</v>
      </c>
      <c r="C173" s="62"/>
      <c r="D173" s="87"/>
      <c r="E173" s="62"/>
      <c r="F173" s="62" t="s">
        <v>298</v>
      </c>
    </row>
    <row r="174" spans="1:7" x14ac:dyDescent="0.3">
      <c r="A174" s="7" t="s">
        <v>74</v>
      </c>
      <c r="B174" s="265">
        <v>2</v>
      </c>
      <c r="C174" s="62"/>
      <c r="D174" s="87"/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41" t="s">
        <v>34</v>
      </c>
      <c r="B177" s="544"/>
      <c r="C177" s="545"/>
      <c r="D177" s="97">
        <f>SUM(B173:C176)</f>
        <v>8</v>
      </c>
    </row>
    <row r="178" spans="1:7" x14ac:dyDescent="0.3">
      <c r="A178" s="541" t="s">
        <v>251</v>
      </c>
      <c r="B178" s="544"/>
      <c r="C178" s="545"/>
      <c r="D178" s="21">
        <f>D177/(COUNT(B173:C176)*2)</f>
        <v>1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9" t="s">
        <v>65</v>
      </c>
      <c r="B180" s="550"/>
      <c r="C180" s="550"/>
      <c r="D180" s="550"/>
      <c r="E180" s="550"/>
      <c r="F180" s="550"/>
    </row>
    <row r="181" spans="1:7" ht="33" x14ac:dyDescent="0.3">
      <c r="A181" s="30" t="s">
        <v>270</v>
      </c>
      <c r="B181" s="62">
        <v>0</v>
      </c>
      <c r="C181" s="62"/>
      <c r="D181" s="63" t="s">
        <v>488</v>
      </c>
      <c r="E181" s="63" t="s">
        <v>490</v>
      </c>
      <c r="F181" s="62" t="s">
        <v>299</v>
      </c>
    </row>
    <row r="182" spans="1:7" x14ac:dyDescent="0.3">
      <c r="A182" s="38" t="s">
        <v>181</v>
      </c>
      <c r="B182" s="265">
        <v>2</v>
      </c>
      <c r="C182" s="62"/>
      <c r="D182" s="63"/>
      <c r="E182" s="45"/>
      <c r="F182" s="62"/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41" t="s">
        <v>34</v>
      </c>
      <c r="B186" s="544"/>
      <c r="C186" s="545"/>
      <c r="D186" s="97">
        <f>SUM(B181:C185)</f>
        <v>8</v>
      </c>
    </row>
    <row r="187" spans="1:7" x14ac:dyDescent="0.3">
      <c r="A187" s="541" t="s">
        <v>251</v>
      </c>
      <c r="B187" s="544"/>
      <c r="C187" s="545"/>
      <c r="D187" s="21">
        <f>D186/(COUNT(B181:C185)*2)</f>
        <v>0.8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9" t="s">
        <v>177</v>
      </c>
      <c r="B189" s="550"/>
      <c r="C189" s="550"/>
      <c r="D189" s="550"/>
      <c r="E189" s="550"/>
      <c r="F189" s="550"/>
    </row>
    <row r="190" spans="1:7" x14ac:dyDescent="0.3">
      <c r="A190" s="30" t="s">
        <v>309</v>
      </c>
      <c r="B190" s="62">
        <v>2</v>
      </c>
      <c r="C190" s="62"/>
      <c r="D190" s="62"/>
      <c r="E190" s="62"/>
      <c r="F190" s="62" t="s">
        <v>298</v>
      </c>
      <c r="G190" s="3"/>
    </row>
    <row r="191" spans="1:7" ht="18" x14ac:dyDescent="0.35">
      <c r="A191" s="100" t="s">
        <v>271</v>
      </c>
      <c r="B191" s="265">
        <v>2</v>
      </c>
      <c r="C191" s="88" t="str">
        <f>IF(B191=0, -5, "0")</f>
        <v>0</v>
      </c>
      <c r="D191" s="62"/>
      <c r="E191" s="62"/>
      <c r="F191" s="62"/>
    </row>
    <row r="192" spans="1:7" x14ac:dyDescent="0.3">
      <c r="A192" s="8" t="s">
        <v>267</v>
      </c>
      <c r="B192" s="265">
        <v>2</v>
      </c>
      <c r="C192" s="62"/>
      <c r="D192" s="62"/>
      <c r="E192" s="62"/>
      <c r="F192" s="62"/>
    </row>
    <row r="193" spans="1:6" x14ac:dyDescent="0.3">
      <c r="A193" s="39" t="s">
        <v>159</v>
      </c>
      <c r="B193" s="265" t="s">
        <v>30</v>
      </c>
      <c r="C193" s="62"/>
      <c r="D193" s="62"/>
      <c r="E193" s="62"/>
      <c r="F193" s="62"/>
    </row>
    <row r="194" spans="1:6" x14ac:dyDescent="0.3">
      <c r="A194" s="541" t="s">
        <v>34</v>
      </c>
      <c r="B194" s="544"/>
      <c r="C194" s="545"/>
      <c r="D194" s="40">
        <f>SUM(B190:C193)</f>
        <v>6</v>
      </c>
    </row>
    <row r="195" spans="1:6" x14ac:dyDescent="0.3">
      <c r="A195" s="541" t="s">
        <v>251</v>
      </c>
      <c r="B195" s="544"/>
      <c r="C195" s="545"/>
      <c r="D195" s="21">
        <f>D194/(COUNT(B190:C193)*2)</f>
        <v>1</v>
      </c>
    </row>
    <row r="197" spans="1:6" ht="18" x14ac:dyDescent="0.35">
      <c r="A197" s="43" t="s">
        <v>422</v>
      </c>
      <c r="B197" s="42"/>
      <c r="C197" s="42"/>
      <c r="D197" s="104">
        <f>E197/F197</f>
        <v>0.53333333333333333</v>
      </c>
      <c r="E197" s="101">
        <v>8</v>
      </c>
      <c r="F197" s="102">
        <v>15</v>
      </c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172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0.88659793814432986</v>
      </c>
    </row>
  </sheetData>
  <sheetProtection algorithmName="SHA-512" hashValue="Rw2QFDOXnqdPrYXBUFsZnXVq62ZCceznpwx/T026wPsLCQvcKyvBDHZIpUpQ4mgfiN8EHCRBKW34UCg4USFV8A==" saltValue="PoJZrQowiXNgheGxJcq/CQ==" spinCount="100000" sheet="1" objects="1" scenarios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9" sqref="B9:F9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63"/>
      <c r="E1" s="463"/>
      <c r="F1" s="463"/>
      <c r="G1" s="463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64" t="s">
        <v>151</v>
      </c>
      <c r="B7" s="464"/>
      <c r="C7" s="464"/>
      <c r="D7" s="464"/>
      <c r="E7" s="464"/>
      <c r="F7" s="464"/>
      <c r="G7" s="111"/>
    </row>
    <row r="8" spans="1:7" ht="22.5" x14ac:dyDescent="0.45">
      <c r="A8" s="465" t="str">
        <f>'Page de garde'!D18</f>
        <v>Teniour</v>
      </c>
      <c r="B8" s="465"/>
      <c r="C8" s="465"/>
      <c r="D8" s="465"/>
      <c r="E8" s="465"/>
      <c r="F8" s="465"/>
      <c r="G8" s="111"/>
    </row>
    <row r="9" spans="1:7" ht="22.5" x14ac:dyDescent="0.45">
      <c r="A9" s="112" t="s">
        <v>39</v>
      </c>
      <c r="B9" s="466" t="s">
        <v>559</v>
      </c>
      <c r="C9" s="466"/>
      <c r="D9" s="466"/>
      <c r="E9" s="466"/>
      <c r="F9" s="466"/>
      <c r="G9" s="111"/>
    </row>
    <row r="10" spans="1:7" ht="22.5" x14ac:dyDescent="0.45">
      <c r="A10" s="113" t="s">
        <v>41</v>
      </c>
      <c r="B10" s="467" t="s">
        <v>560</v>
      </c>
      <c r="C10" s="467"/>
      <c r="D10" s="467"/>
      <c r="E10" s="467"/>
      <c r="F10" s="467"/>
      <c r="G10" s="111"/>
    </row>
    <row r="11" spans="1:7" ht="22.5" x14ac:dyDescent="0.45">
      <c r="A11" s="112" t="s">
        <v>40</v>
      </c>
      <c r="B11" s="462">
        <v>43581</v>
      </c>
      <c r="C11" s="462"/>
      <c r="D11" s="462"/>
      <c r="E11" s="462"/>
      <c r="F11" s="462"/>
      <c r="G11" s="111"/>
    </row>
    <row r="12" spans="1:7" ht="22.5" x14ac:dyDescent="0.45">
      <c r="A12" s="112" t="s">
        <v>200</v>
      </c>
      <c r="B12" s="468">
        <f>D730</f>
        <v>0.81086142322097376</v>
      </c>
      <c r="C12" s="468"/>
      <c r="D12" s="468"/>
      <c r="E12" s="468"/>
      <c r="F12" s="468"/>
      <c r="G12" s="111"/>
    </row>
    <row r="13" spans="1:7" ht="22.5" x14ac:dyDescent="0.45">
      <c r="A13" s="110"/>
      <c r="B13" s="108"/>
      <c r="C13" s="108"/>
      <c r="D13" s="463"/>
      <c r="E13" s="463"/>
      <c r="F13" s="463"/>
      <c r="G13" s="463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43581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51" t="s">
        <v>28</v>
      </c>
      <c r="B17" s="452" t="s">
        <v>29</v>
      </c>
      <c r="C17" s="452"/>
      <c r="D17" s="452" t="s">
        <v>42</v>
      </c>
      <c r="E17" s="442" t="s">
        <v>266</v>
      </c>
      <c r="F17" s="442" t="s">
        <v>300</v>
      </c>
      <c r="G17" s="114"/>
    </row>
    <row r="18" spans="1:8" ht="16.5" customHeight="1" x14ac:dyDescent="0.4">
      <c r="A18" s="451"/>
      <c r="B18" s="118" t="s">
        <v>32</v>
      </c>
      <c r="C18" s="118" t="s">
        <v>31</v>
      </c>
      <c r="D18" s="452"/>
      <c r="E18" s="442"/>
      <c r="F18" s="442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8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7" t="s">
        <v>16</v>
      </c>
      <c r="B29" s="558"/>
      <c r="C29" s="558"/>
      <c r="D29" s="558"/>
      <c r="E29" s="558"/>
      <c r="F29" s="558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7"/>
      <c r="E35" s="124"/>
      <c r="F35" s="123"/>
      <c r="G35" s="129"/>
    </row>
    <row r="36" spans="1:7" ht="63" x14ac:dyDescent="0.4">
      <c r="A36" s="398" t="s">
        <v>396</v>
      </c>
      <c r="B36" s="122">
        <v>2</v>
      </c>
      <c r="C36" s="142" t="str">
        <f>IF(B36=0, -2, "0")</f>
        <v>0</v>
      </c>
      <c r="D36" s="161" t="s">
        <v>573</v>
      </c>
      <c r="E36" s="127"/>
      <c r="F36" s="123"/>
      <c r="G36" s="129"/>
    </row>
    <row r="37" spans="1:7" ht="21" x14ac:dyDescent="0.4">
      <c r="A37" s="121" t="s">
        <v>401</v>
      </c>
      <c r="B37" s="423">
        <v>2</v>
      </c>
      <c r="C37" s="122"/>
      <c r="D37" s="123"/>
      <c r="E37" s="124"/>
      <c r="F37" s="123"/>
      <c r="G37" s="114"/>
    </row>
    <row r="38" spans="1:7" ht="22.5" x14ac:dyDescent="0.4">
      <c r="A38" s="557" t="s">
        <v>311</v>
      </c>
      <c r="B38" s="558"/>
      <c r="C38" s="558"/>
      <c r="D38" s="558"/>
      <c r="E38" s="558"/>
      <c r="F38" s="558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111" customHeight="1" x14ac:dyDescent="0.4">
      <c r="A41" s="121" t="s">
        <v>313</v>
      </c>
      <c r="B41" s="122">
        <v>1</v>
      </c>
      <c r="C41" s="122"/>
      <c r="D41" s="172" t="s">
        <v>512</v>
      </c>
      <c r="E41" s="172" t="s">
        <v>513</v>
      </c>
      <c r="F41" s="123"/>
      <c r="G41" s="114"/>
    </row>
    <row r="42" spans="1:7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f>IF(D43=1, 2, IF(AND(D43&lt;1,D43&gt;0), 1, IF(D43=0,"0","NA")))</f>
        <v>2</v>
      </c>
      <c r="C43" s="122"/>
      <c r="D43" s="411">
        <f>IFERROR(E43/F43,"N.A")</f>
        <v>1</v>
      </c>
      <c r="E43" s="414">
        <f>COUNTIF('A1 Exploitation'!F21:F42,"ok")</f>
        <v>1</v>
      </c>
      <c r="F43" s="414">
        <f>COUNTA('A1 Exploitation'!F21:F42)</f>
        <v>1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25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0.96153846153846156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33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>
        <f>D47/(COUNT(B30:C37,B21:C25,B39:C43)*2)</f>
        <v>0.97058823529411764</v>
      </c>
      <c r="E48" s="108"/>
      <c r="F48" s="114"/>
      <c r="G48" s="114"/>
    </row>
    <row r="49" spans="1:7" ht="21" x14ac:dyDescent="0.3">
      <c r="A49" s="445"/>
      <c r="B49" s="445"/>
      <c r="C49" s="445"/>
      <c r="D49" s="445"/>
      <c r="E49" s="445"/>
      <c r="F49" s="445"/>
      <c r="G49" s="445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43581</v>
      </c>
      <c r="B51" s="114"/>
      <c r="C51" s="135"/>
      <c r="D51" s="114"/>
      <c r="E51" s="108"/>
      <c r="F51" s="114"/>
      <c r="G51" s="114"/>
    </row>
    <row r="52" spans="1:7" ht="21" x14ac:dyDescent="0.4">
      <c r="A52" s="451" t="s">
        <v>28</v>
      </c>
      <c r="B52" s="452" t="s">
        <v>29</v>
      </c>
      <c r="C52" s="452"/>
      <c r="D52" s="452" t="s">
        <v>42</v>
      </c>
      <c r="E52" s="442" t="s">
        <v>266</v>
      </c>
      <c r="F52" s="442" t="s">
        <v>302</v>
      </c>
      <c r="G52" s="129"/>
    </row>
    <row r="53" spans="1:7" ht="21" x14ac:dyDescent="0.4">
      <c r="A53" s="451"/>
      <c r="B53" s="118" t="s">
        <v>32</v>
      </c>
      <c r="C53" s="118" t="s">
        <v>31</v>
      </c>
      <c r="D53" s="452"/>
      <c r="E53" s="442"/>
      <c r="F53" s="442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20"/>
      <c r="B64" s="521"/>
      <c r="C64" s="521"/>
      <c r="D64" s="521"/>
      <c r="E64" s="521"/>
      <c r="F64" s="521"/>
      <c r="G64" s="521"/>
    </row>
    <row r="65" spans="1:7" ht="43.5" customHeight="1" x14ac:dyDescent="0.4">
      <c r="A65" s="454" t="s">
        <v>351</v>
      </c>
      <c r="B65" s="454"/>
      <c r="C65" s="454"/>
      <c r="D65" s="454"/>
      <c r="E65" s="454"/>
      <c r="F65" s="454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70"/>
      <c r="B83" s="470"/>
      <c r="C83" s="470"/>
      <c r="D83" s="470"/>
      <c r="E83" s="470"/>
      <c r="F83" s="470"/>
      <c r="G83" s="470"/>
    </row>
    <row r="84" spans="1:7" ht="45" customHeight="1" x14ac:dyDescent="0.45">
      <c r="A84" s="455" t="s">
        <v>352</v>
      </c>
      <c r="B84" s="455"/>
      <c r="C84" s="455"/>
      <c r="D84" s="455"/>
      <c r="E84" s="455"/>
      <c r="F84" s="455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24"/>
      <c r="B103" s="522"/>
      <c r="C103" s="522"/>
      <c r="D103" s="522"/>
      <c r="E103" s="522"/>
      <c r="F103" s="528"/>
      <c r="G103" s="173"/>
    </row>
    <row r="104" spans="1:7" s="80" customFormat="1" ht="46.5" customHeight="1" x14ac:dyDescent="0.4">
      <c r="A104" s="454" t="s">
        <v>353</v>
      </c>
      <c r="B104" s="454"/>
      <c r="C104" s="454"/>
      <c r="D104" s="454"/>
      <c r="E104" s="454"/>
      <c r="F104" s="454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9"/>
      <c r="B111" s="530"/>
      <c r="C111" s="530"/>
      <c r="D111" s="530"/>
      <c r="E111" s="530"/>
      <c r="F111" s="531"/>
      <c r="G111" s="129"/>
    </row>
    <row r="112" spans="1:7" s="80" customFormat="1" ht="39.75" customHeight="1" x14ac:dyDescent="0.4">
      <c r="A112" s="454" t="s">
        <v>390</v>
      </c>
      <c r="B112" s="454"/>
      <c r="C112" s="454"/>
      <c r="D112" s="454"/>
      <c r="E112" s="454"/>
      <c r="F112" s="454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22"/>
      <c r="B120" s="522"/>
      <c r="C120" s="522"/>
      <c r="D120" s="522"/>
      <c r="E120" s="522"/>
      <c r="F120" s="522"/>
      <c r="G120" s="173"/>
    </row>
    <row r="121" spans="1:7" ht="22.5" x14ac:dyDescent="0.4">
      <c r="A121" s="454" t="s">
        <v>311</v>
      </c>
      <c r="B121" s="454"/>
      <c r="C121" s="454"/>
      <c r="D121" s="454"/>
      <c r="E121" s="454"/>
      <c r="F121" s="454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23"/>
      <c r="B132" s="523"/>
      <c r="C132" s="523"/>
      <c r="D132" s="523"/>
      <c r="E132" s="523"/>
      <c r="F132" s="523"/>
      <c r="G132" s="114"/>
    </row>
    <row r="133" spans="1:16384" ht="22.5" customHeight="1" x14ac:dyDescent="0.4">
      <c r="A133" s="456" t="s">
        <v>424</v>
      </c>
      <c r="B133" s="456"/>
      <c r="C133" s="456"/>
      <c r="D133" s="456"/>
      <c r="E133" s="456"/>
      <c r="F133" s="456"/>
      <c r="G133" s="114"/>
    </row>
    <row r="134" spans="1:16384" ht="22.5" customHeight="1" x14ac:dyDescent="0.4">
      <c r="A134" s="457"/>
      <c r="B134" s="457"/>
      <c r="C134" s="457"/>
      <c r="D134" s="457"/>
      <c r="E134" s="457"/>
      <c r="F134" s="457"/>
      <c r="G134" s="114"/>
    </row>
    <row r="135" spans="1:16384" s="326" customFormat="1" ht="22.5" customHeight="1" x14ac:dyDescent="0.25">
      <c r="A135" s="451" t="s">
        <v>28</v>
      </c>
      <c r="B135" s="452" t="s">
        <v>29</v>
      </c>
      <c r="C135" s="452"/>
      <c r="D135" s="452" t="s">
        <v>42</v>
      </c>
      <c r="E135" s="442" t="s">
        <v>266</v>
      </c>
      <c r="F135" s="442" t="s">
        <v>302</v>
      </c>
    </row>
    <row r="136" spans="1:16384" s="326" customFormat="1" ht="22.5" customHeight="1" x14ac:dyDescent="0.25">
      <c r="A136" s="451"/>
      <c r="B136" s="118" t="s">
        <v>32</v>
      </c>
      <c r="C136" s="118" t="s">
        <v>31</v>
      </c>
      <c r="D136" s="452"/>
      <c r="E136" s="442"/>
      <c r="F136" s="442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58" t="s">
        <v>461</v>
      </c>
      <c r="B139" s="458"/>
      <c r="C139" s="458"/>
      <c r="D139" s="458"/>
      <c r="E139" s="458"/>
      <c r="F139" s="458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83" t="s">
        <v>350</v>
      </c>
      <c r="B147" s="483"/>
      <c r="C147" s="483"/>
      <c r="D147" s="483"/>
      <c r="E147" s="483"/>
      <c r="F147" s="483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126" x14ac:dyDescent="0.4">
      <c r="A155" s="283" t="s">
        <v>371</v>
      </c>
      <c r="B155" s="318">
        <v>1</v>
      </c>
      <c r="C155" s="143" t="str">
        <f>IF(B155=0, -10, "0")</f>
        <v>0</v>
      </c>
      <c r="D155" s="125" t="s">
        <v>574</v>
      </c>
      <c r="E155" s="125" t="s">
        <v>514</v>
      </c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ht="21" x14ac:dyDescent="0.4">
      <c r="A165" s="524"/>
      <c r="B165" s="522"/>
      <c r="C165" s="522"/>
      <c r="D165" s="522"/>
      <c r="E165" s="522"/>
      <c r="F165" s="522"/>
      <c r="G165" s="114"/>
    </row>
    <row r="166" spans="1:7" ht="32.25" customHeight="1" x14ac:dyDescent="0.4">
      <c r="A166" s="458" t="s">
        <v>462</v>
      </c>
      <c r="B166" s="458"/>
      <c r="C166" s="458"/>
      <c r="D166" s="458"/>
      <c r="E166" s="458"/>
      <c r="F166" s="458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160"/>
      <c r="E167" s="286"/>
      <c r="F167" s="123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>
        <v>2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>
        <v>2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ht="21" x14ac:dyDescent="0.4">
      <c r="A176" s="525"/>
      <c r="B176" s="526"/>
      <c r="C176" s="526"/>
      <c r="D176" s="526"/>
      <c r="E176" s="526"/>
      <c r="F176" s="526"/>
      <c r="G176" s="114"/>
    </row>
    <row r="177" spans="1:7" ht="32.25" customHeight="1" x14ac:dyDescent="0.4">
      <c r="A177" s="458" t="s">
        <v>311</v>
      </c>
      <c r="B177" s="458"/>
      <c r="C177" s="458"/>
      <c r="D177" s="458"/>
      <c r="E177" s="458"/>
      <c r="F177" s="458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>
        <f>IF(D185=1, 2, IF(AND(D185&lt;1,D185&gt;0), 1, IF(D185=0,"0","NA")))</f>
        <v>2</v>
      </c>
      <c r="C185" s="121"/>
      <c r="D185" s="411">
        <f>IFERROR(E185/F185,"N.A")</f>
        <v>1</v>
      </c>
      <c r="E185" s="414">
        <f>COUNTIF('A1 Exploitation'!F140:F184,"ok")</f>
        <v>1</v>
      </c>
      <c r="F185" s="414">
        <f>COUNTA('A1 Exploitation'!F140:F184)</f>
        <v>1</v>
      </c>
      <c r="G185" s="114"/>
    </row>
    <row r="186" spans="1:7" ht="22.5" x14ac:dyDescent="0.4">
      <c r="A186" s="292" t="s">
        <v>438</v>
      </c>
      <c r="B186" s="484"/>
      <c r="C186" s="485"/>
      <c r="D186" s="309">
        <f>SUM(B148:C164,B178:C185,B167:C175,B140:C145)</f>
        <v>71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>
        <f>D186/(COUNT(B140:C145,B148:C164,B167:C175,B178:C185)*2)</f>
        <v>0.98611111111111116</v>
      </c>
      <c r="E187" s="108"/>
      <c r="F187" s="114"/>
      <c r="G187" s="114"/>
    </row>
    <row r="188" spans="1:7" ht="21" x14ac:dyDescent="0.4">
      <c r="A188" s="527"/>
      <c r="B188" s="527"/>
      <c r="C188" s="527"/>
      <c r="D188" s="527"/>
      <c r="E188" s="527"/>
      <c r="F188" s="527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43581</v>
      </c>
      <c r="B190" s="114"/>
      <c r="C190" s="135"/>
      <c r="D190" s="114"/>
      <c r="E190" s="108"/>
      <c r="F190" s="114"/>
      <c r="G190" s="114"/>
    </row>
    <row r="191" spans="1:7" ht="21" x14ac:dyDescent="0.4">
      <c r="A191" s="451" t="s">
        <v>28</v>
      </c>
      <c r="B191" s="452" t="s">
        <v>29</v>
      </c>
      <c r="C191" s="452"/>
      <c r="D191" s="452" t="s">
        <v>42</v>
      </c>
      <c r="E191" s="442" t="s">
        <v>266</v>
      </c>
      <c r="F191" s="442" t="s">
        <v>302</v>
      </c>
      <c r="G191" s="114"/>
    </row>
    <row r="192" spans="1:7" ht="21" x14ac:dyDescent="0.4">
      <c r="A192" s="451"/>
      <c r="B192" s="118" t="s">
        <v>32</v>
      </c>
      <c r="C192" s="118" t="s">
        <v>31</v>
      </c>
      <c r="D192" s="452"/>
      <c r="E192" s="442"/>
      <c r="F192" s="442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63" x14ac:dyDescent="0.4">
      <c r="A197" s="157" t="s">
        <v>78</v>
      </c>
      <c r="B197" s="122">
        <v>1</v>
      </c>
      <c r="C197" s="126"/>
      <c r="D197" s="123" t="s">
        <v>575</v>
      </c>
      <c r="E197" s="170" t="s">
        <v>515</v>
      </c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59" t="s">
        <v>34</v>
      </c>
      <c r="B203" s="460"/>
      <c r="C203" s="461"/>
      <c r="D203" s="130">
        <f>SUM(B195:C202)</f>
        <v>15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0.9375</v>
      </c>
      <c r="E204" s="108"/>
      <c r="F204" s="114"/>
      <c r="G204" s="114"/>
    </row>
    <row r="205" spans="1:7" ht="21" x14ac:dyDescent="0.4">
      <c r="A205" s="445"/>
      <c r="B205" s="445"/>
      <c r="C205" s="445"/>
      <c r="D205" s="445"/>
      <c r="E205" s="445"/>
      <c r="F205" s="445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42" x14ac:dyDescent="0.4">
      <c r="A207" s="138" t="s">
        <v>210</v>
      </c>
      <c r="B207" s="122">
        <v>1</v>
      </c>
      <c r="C207" s="122"/>
      <c r="D207" s="172" t="s">
        <v>558</v>
      </c>
      <c r="E207" s="172" t="s">
        <v>515</v>
      </c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3"/>
      <c r="E210" s="123"/>
      <c r="F210" s="123"/>
      <c r="G210" s="114"/>
    </row>
    <row r="211" spans="1:7" ht="45.75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265"/>
      <c r="E211" s="265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3"/>
      <c r="E212" s="124"/>
      <c r="F212" s="123"/>
      <c r="G212" s="114"/>
    </row>
    <row r="213" spans="1:7" ht="21" x14ac:dyDescent="0.4">
      <c r="A213" s="298" t="s">
        <v>337</v>
      </c>
      <c r="B213" s="122">
        <v>2</v>
      </c>
      <c r="C213" s="122"/>
      <c r="D213" s="193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26"/>
      <c r="D214" s="265"/>
      <c r="E214" s="265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84" x14ac:dyDescent="0.4">
      <c r="A217" s="121" t="s">
        <v>201</v>
      </c>
      <c r="B217" s="122">
        <v>1</v>
      </c>
      <c r="C217" s="126"/>
      <c r="D217" s="170" t="s">
        <v>561</v>
      </c>
      <c r="E217" s="123" t="s">
        <v>516</v>
      </c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84" x14ac:dyDescent="0.4">
      <c r="A219" s="199" t="s">
        <v>133</v>
      </c>
      <c r="B219" s="122">
        <v>0</v>
      </c>
      <c r="C219" s="174">
        <f>IF(B219=0, -5, "0")</f>
        <v>-5</v>
      </c>
      <c r="D219" s="424" t="s">
        <v>517</v>
      </c>
      <c r="E219" s="123" t="s">
        <v>518</v>
      </c>
      <c r="F219" s="123"/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245" t="s">
        <v>576</v>
      </c>
      <c r="E226" s="266"/>
      <c r="F226" s="123"/>
      <c r="G226" s="129"/>
    </row>
    <row r="227" spans="1:7" ht="21" x14ac:dyDescent="0.4">
      <c r="A227" s="459" t="s">
        <v>34</v>
      </c>
      <c r="B227" s="460"/>
      <c r="C227" s="461"/>
      <c r="D227" s="148">
        <f>SUM(B207:C226)</f>
        <v>29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0.72499999999999998</v>
      </c>
      <c r="E228" s="108"/>
      <c r="F228" s="114"/>
      <c r="G228" s="114"/>
    </row>
    <row r="229" spans="1:7" ht="21" x14ac:dyDescent="0.4">
      <c r="A229" s="445"/>
      <c r="B229" s="445"/>
      <c r="C229" s="445"/>
      <c r="D229" s="445"/>
      <c r="E229" s="445"/>
      <c r="F229" s="445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105" x14ac:dyDescent="0.4">
      <c r="A235" s="197" t="s">
        <v>413</v>
      </c>
      <c r="B235" s="122">
        <v>0</v>
      </c>
      <c r="C235" s="143">
        <f>IF(B235=0, -10, IF(B235=1, -5, "0"))</f>
        <v>-10</v>
      </c>
      <c r="D235" s="128" t="s">
        <v>519</v>
      </c>
      <c r="E235" s="128" t="s">
        <v>577</v>
      </c>
      <c r="F235" s="123"/>
      <c r="G235" s="129"/>
    </row>
    <row r="236" spans="1:7" s="80" customFormat="1" ht="20.25" customHeight="1" x14ac:dyDescent="0.45">
      <c r="A236" s="448" t="s">
        <v>311</v>
      </c>
      <c r="B236" s="449"/>
      <c r="C236" s="449"/>
      <c r="D236" s="450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84" x14ac:dyDescent="0.4">
      <c r="A241" s="188" t="s">
        <v>318</v>
      </c>
      <c r="B241" s="122">
        <v>0</v>
      </c>
      <c r="C241" s="174"/>
      <c r="D241" s="128" t="s">
        <v>562</v>
      </c>
      <c r="E241" s="170" t="s">
        <v>520</v>
      </c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f>IF(D244=1, 2, IF(AND(D244&lt;1,D244&gt;0), 1, IF(D244=0,"0","NA")))</f>
        <v>1</v>
      </c>
      <c r="C244" s="166"/>
      <c r="D244" s="411">
        <f>IFERROR(E244/F244,"N.A")</f>
        <v>0.83333333333333337</v>
      </c>
      <c r="E244" s="414">
        <f>COUNTIF('A1 Exploitation'!F195:F244,"ok")</f>
        <v>5</v>
      </c>
      <c r="F244" s="414">
        <f>COUNTA('A1 Exploitation'!F195:F243)</f>
        <v>6</v>
      </c>
      <c r="G244" s="114"/>
    </row>
    <row r="245" spans="1:7" ht="21" x14ac:dyDescent="0.4">
      <c r="A245" s="459" t="s">
        <v>34</v>
      </c>
      <c r="B245" s="460"/>
      <c r="C245" s="461"/>
      <c r="D245" s="130">
        <f>SUM(B231:C235,B237:C244)</f>
        <v>9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0.34615384615384615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53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>
        <f>D248/(COUNT(B231:C235,B195:C202,B207:C226,B237:C244)*2)</f>
        <v>0.64634146341463417</v>
      </c>
      <c r="E249" s="108"/>
      <c r="F249" s="114"/>
      <c r="G249" s="114"/>
    </row>
    <row r="250" spans="1:7" ht="21" x14ac:dyDescent="0.4">
      <c r="A250" s="445"/>
      <c r="B250" s="445"/>
      <c r="C250" s="445"/>
      <c r="D250" s="445"/>
      <c r="E250" s="445"/>
      <c r="F250" s="445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43581</v>
      </c>
      <c r="B252" s="114"/>
      <c r="C252" s="135"/>
      <c r="D252" s="129"/>
      <c r="E252" s="108"/>
      <c r="F252" s="114"/>
      <c r="G252" s="114"/>
    </row>
    <row r="253" spans="1:7" ht="21" x14ac:dyDescent="0.4">
      <c r="A253" s="451" t="s">
        <v>28</v>
      </c>
      <c r="B253" s="452" t="s">
        <v>29</v>
      </c>
      <c r="C253" s="452"/>
      <c r="D253" s="452" t="s">
        <v>42</v>
      </c>
      <c r="E253" s="442" t="s">
        <v>266</v>
      </c>
      <c r="F253" s="442" t="s">
        <v>302</v>
      </c>
      <c r="G253" s="129"/>
    </row>
    <row r="254" spans="1:7" ht="21" x14ac:dyDescent="0.4">
      <c r="A254" s="451"/>
      <c r="B254" s="118" t="s">
        <v>32</v>
      </c>
      <c r="C254" s="118" t="s">
        <v>31</v>
      </c>
      <c r="D254" s="452"/>
      <c r="E254" s="442"/>
      <c r="F254" s="442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63" x14ac:dyDescent="0.4">
      <c r="A257" s="164" t="s">
        <v>103</v>
      </c>
      <c r="B257" s="122">
        <v>1</v>
      </c>
      <c r="C257" s="122"/>
      <c r="D257" s="123" t="s">
        <v>575</v>
      </c>
      <c r="E257" s="172" t="s">
        <v>515</v>
      </c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59" t="s">
        <v>34</v>
      </c>
      <c r="B265" s="460"/>
      <c r="C265" s="461"/>
      <c r="D265" s="247">
        <f>SUM(B257:C264)</f>
        <v>15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0.9375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89.25" customHeight="1" x14ac:dyDescent="0.4">
      <c r="A276" s="291" t="s">
        <v>440</v>
      </c>
      <c r="B276" s="122">
        <v>0</v>
      </c>
      <c r="C276" s="143">
        <f>IF(B276=0, -10, "0")</f>
        <v>-10</v>
      </c>
      <c r="D276" s="196" t="s">
        <v>521</v>
      </c>
      <c r="E276" s="123" t="s">
        <v>563</v>
      </c>
      <c r="F276" s="123"/>
      <c r="G276" s="129"/>
    </row>
    <row r="277" spans="1:7" ht="126" x14ac:dyDescent="0.4">
      <c r="A277" s="400" t="s">
        <v>394</v>
      </c>
      <c r="B277" s="122">
        <v>1</v>
      </c>
      <c r="C277" s="142" t="str">
        <f>IF(B277=0, -2, "0")</f>
        <v>0</v>
      </c>
      <c r="D277" s="194" t="s">
        <v>522</v>
      </c>
      <c r="E277" s="172" t="s">
        <v>523</v>
      </c>
      <c r="F277" s="123"/>
      <c r="G277" s="114"/>
    </row>
    <row r="278" spans="1:7" ht="21" x14ac:dyDescent="0.4">
      <c r="A278" s="121" t="s">
        <v>117</v>
      </c>
      <c r="B278" s="122">
        <v>2</v>
      </c>
      <c r="C278" s="122"/>
      <c r="D278" s="194"/>
      <c r="E278" s="124"/>
      <c r="F278" s="123"/>
      <c r="G278" s="114"/>
    </row>
    <row r="279" spans="1:7" ht="108.75" customHeight="1" x14ac:dyDescent="0.4">
      <c r="A279" s="209" t="s">
        <v>372</v>
      </c>
      <c r="B279" s="122">
        <v>0</v>
      </c>
      <c r="C279" s="169">
        <f>IF(B279=0, -5, "0")</f>
        <v>-5</v>
      </c>
      <c r="D279" s="270" t="s">
        <v>564</v>
      </c>
      <c r="E279" s="123" t="s">
        <v>524</v>
      </c>
      <c r="F279" s="123"/>
      <c r="G279" s="114"/>
    </row>
    <row r="280" spans="1:7" ht="111" customHeight="1" x14ac:dyDescent="0.4">
      <c r="A280" s="209" t="s">
        <v>373</v>
      </c>
      <c r="B280" s="122">
        <v>1</v>
      </c>
      <c r="C280" s="169" t="str">
        <f>IF(B280=0, -5, "0")</f>
        <v>0</v>
      </c>
      <c r="D280" s="270" t="s">
        <v>579</v>
      </c>
      <c r="E280" s="123" t="s">
        <v>578</v>
      </c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95"/>
      <c r="B290" s="495"/>
      <c r="C290" s="495"/>
      <c r="D290" s="495"/>
      <c r="E290" s="495"/>
      <c r="F290" s="495"/>
      <c r="G290" s="129"/>
    </row>
    <row r="291" spans="1:7" s="80" customFormat="1" ht="31.5" customHeight="1" x14ac:dyDescent="0.4">
      <c r="A291" s="453" t="s">
        <v>311</v>
      </c>
      <c r="B291" s="453"/>
      <c r="C291" s="453"/>
      <c r="D291" s="453"/>
      <c r="E291" s="453"/>
      <c r="F291" s="453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108.75" customHeight="1" x14ac:dyDescent="0.4">
      <c r="A295" s="157" t="s">
        <v>377</v>
      </c>
      <c r="B295" s="122">
        <v>1</v>
      </c>
      <c r="C295" s="126"/>
      <c r="D295" s="128" t="s">
        <v>512</v>
      </c>
      <c r="E295" s="128" t="s">
        <v>513</v>
      </c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0</v>
      </c>
      <c r="C299" s="122"/>
      <c r="D299" s="411">
        <f>IFERROR(E299/F299,"N.A")</f>
        <v>0</v>
      </c>
      <c r="E299" s="414">
        <f>COUNTIF('A1 Exploitation'!F257:F298,"ok")</f>
        <v>0</v>
      </c>
      <c r="F299" s="414">
        <f>COUNTA('A1 Exploitation'!F257:F298)</f>
        <v>1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32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0.55172413793103448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47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>
        <f>D303/(COUNT(B257:C264,B269:C289,B292:C299)*2)</f>
        <v>0.63513513513513509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43581</v>
      </c>
      <c r="B307" s="114"/>
      <c r="C307" s="135"/>
      <c r="D307" s="114"/>
      <c r="E307" s="108"/>
      <c r="F307" s="114"/>
      <c r="G307" s="114"/>
    </row>
    <row r="308" spans="1:7" ht="21" x14ac:dyDescent="0.4">
      <c r="A308" s="451" t="s">
        <v>28</v>
      </c>
      <c r="B308" s="452" t="s">
        <v>29</v>
      </c>
      <c r="C308" s="452"/>
      <c r="D308" s="452" t="s">
        <v>42</v>
      </c>
      <c r="E308" s="442" t="s">
        <v>266</v>
      </c>
      <c r="F308" s="442" t="s">
        <v>302</v>
      </c>
      <c r="G308" s="129"/>
    </row>
    <row r="309" spans="1:7" ht="21" x14ac:dyDescent="0.4">
      <c r="A309" s="451"/>
      <c r="B309" s="118" t="s">
        <v>32</v>
      </c>
      <c r="C309" s="118" t="s">
        <v>31</v>
      </c>
      <c r="D309" s="452"/>
      <c r="E309" s="442"/>
      <c r="F309" s="442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47"/>
      <c r="B357" s="447"/>
      <c r="C357" s="447"/>
      <c r="D357" s="447"/>
      <c r="E357" s="447"/>
      <c r="F357" s="447"/>
      <c r="G357" s="447"/>
    </row>
    <row r="358" spans="1:7" ht="32.25" customHeight="1" x14ac:dyDescent="0.4">
      <c r="A358" s="473" t="s">
        <v>311</v>
      </c>
      <c r="B358" s="473"/>
      <c r="C358" s="473"/>
      <c r="D358" s="473"/>
      <c r="E358" s="473"/>
      <c r="F358" s="473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COUNTIF('A1 Exploitation'!F312:F365,"ok")</f>
        <v>0</v>
      </c>
      <c r="F366" s="414">
        <f>COUNTA('A1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43581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51" t="s">
        <v>28</v>
      </c>
      <c r="B375" s="452" t="s">
        <v>29</v>
      </c>
      <c r="C375" s="452"/>
      <c r="D375" s="452" t="s">
        <v>42</v>
      </c>
      <c r="E375" s="442" t="s">
        <v>266</v>
      </c>
      <c r="F375" s="442" t="s">
        <v>302</v>
      </c>
      <c r="G375" s="173"/>
    </row>
    <row r="376" spans="1:7" s="260" customFormat="1" ht="21" x14ac:dyDescent="0.4">
      <c r="A376" s="451"/>
      <c r="B376" s="118" t="s">
        <v>32</v>
      </c>
      <c r="C376" s="118" t="s">
        <v>31</v>
      </c>
      <c r="D376" s="452"/>
      <c r="E376" s="442"/>
      <c r="F376" s="442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69"/>
      <c r="B415" s="470"/>
      <c r="C415" s="470"/>
      <c r="D415" s="470"/>
      <c r="E415" s="470"/>
      <c r="F415" s="470"/>
      <c r="G415" s="470"/>
    </row>
    <row r="416" spans="1:7" s="260" customFormat="1" ht="24.75" x14ac:dyDescent="0.4">
      <c r="A416" s="438" t="s">
        <v>320</v>
      </c>
      <c r="B416" s="438"/>
      <c r="C416" s="438"/>
      <c r="D416" s="438"/>
      <c r="E416" s="438"/>
      <c r="F416" s="438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COUNTIF('A1 Exploitation'!F379:F423,"ok")</f>
        <v>0</v>
      </c>
      <c r="F424" s="414">
        <f>COUNTA('A1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43581</v>
      </c>
      <c r="B432" s="114"/>
      <c r="C432" s="135"/>
      <c r="D432" s="129"/>
      <c r="E432" s="108"/>
      <c r="F432" s="114"/>
      <c r="G432" s="114"/>
    </row>
    <row r="433" spans="1:7" ht="21" x14ac:dyDescent="0.4">
      <c r="A433" s="451" t="s">
        <v>28</v>
      </c>
      <c r="B433" s="452" t="s">
        <v>29</v>
      </c>
      <c r="C433" s="452"/>
      <c r="D433" s="452" t="s">
        <v>42</v>
      </c>
      <c r="E433" s="442" t="s">
        <v>266</v>
      </c>
      <c r="F433" s="442" t="s">
        <v>302</v>
      </c>
      <c r="G433" s="129"/>
    </row>
    <row r="434" spans="1:7" ht="21" x14ac:dyDescent="0.4">
      <c r="A434" s="451"/>
      <c r="B434" s="118" t="s">
        <v>32</v>
      </c>
      <c r="C434" s="118" t="s">
        <v>31</v>
      </c>
      <c r="D434" s="452"/>
      <c r="E434" s="442"/>
      <c r="F434" s="442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265"/>
      <c r="E451" s="265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168" x14ac:dyDescent="0.4">
      <c r="A454" s="121" t="s">
        <v>85</v>
      </c>
      <c r="B454" s="122">
        <v>0</v>
      </c>
      <c r="C454" s="126"/>
      <c r="D454" s="163" t="s">
        <v>586</v>
      </c>
      <c r="E454" s="172" t="s">
        <v>580</v>
      </c>
      <c r="F454" s="123"/>
      <c r="G454" s="114"/>
    </row>
    <row r="455" spans="1:7" ht="42.75" x14ac:dyDescent="0.45">
      <c r="A455" s="226" t="s">
        <v>48</v>
      </c>
      <c r="B455" s="122">
        <v>0</v>
      </c>
      <c r="C455" s="143">
        <f>IF(B455=0, -10, IF(B455=1, -5, "0"))</f>
        <v>-10</v>
      </c>
      <c r="D455" s="163" t="s">
        <v>581</v>
      </c>
      <c r="E455" s="123" t="s">
        <v>565</v>
      </c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63" x14ac:dyDescent="0.4">
      <c r="A457" s="290" t="s">
        <v>354</v>
      </c>
      <c r="B457" s="122">
        <v>0</v>
      </c>
      <c r="C457" s="142">
        <f>IF(B457=0, -2, "0")</f>
        <v>-2</v>
      </c>
      <c r="D457" s="123" t="s">
        <v>587</v>
      </c>
      <c r="E457" s="123" t="s">
        <v>525</v>
      </c>
      <c r="F457" s="123"/>
      <c r="G457" s="114"/>
    </row>
    <row r="458" spans="1:7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8" t="s">
        <v>311</v>
      </c>
      <c r="B464" s="438"/>
      <c r="C464" s="438"/>
      <c r="D464" s="438"/>
      <c r="E464" s="438"/>
      <c r="F464" s="438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f>IF(D471=1, 2, IF(AND(D471&lt;1,D471&gt;0), 1, IF(D471=0,"0","NA")))</f>
        <v>2</v>
      </c>
      <c r="C471" s="122"/>
      <c r="D471" s="411">
        <f>IFERROR(E471/F471,"N.A")</f>
        <v>1</v>
      </c>
      <c r="E471" s="414">
        <f>COUNTIF('A1 Exploitation'!F437:F470,"ok")</f>
        <v>1</v>
      </c>
      <c r="F471" s="414">
        <f>COUNTA('A1 Exploitation'!F437:F470)</f>
        <v>1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22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0.5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38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>
        <f>D475/(COUNT(B449:C462,B437:C444,B465:C471)*2)</f>
        <v>0.6333333333333333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76" t="s">
        <v>425</v>
      </c>
      <c r="B478" s="476"/>
      <c r="C478" s="476"/>
      <c r="D478" s="476"/>
      <c r="E478" s="476"/>
      <c r="F478" s="476"/>
      <c r="G478" s="114"/>
    </row>
    <row r="479" spans="1:7" ht="21" customHeight="1" x14ac:dyDescent="0.4">
      <c r="A479" s="234">
        <f>B11</f>
        <v>43581</v>
      </c>
      <c r="F479" s="258"/>
      <c r="G479" s="114"/>
    </row>
    <row r="480" spans="1:7" ht="21" x14ac:dyDescent="0.4">
      <c r="A480" s="439" t="s">
        <v>28</v>
      </c>
      <c r="B480" s="440" t="s">
        <v>29</v>
      </c>
      <c r="C480" s="440"/>
      <c r="D480" s="440" t="s">
        <v>42</v>
      </c>
      <c r="E480" s="441" t="s">
        <v>266</v>
      </c>
      <c r="F480" s="441" t="s">
        <v>302</v>
      </c>
      <c r="G480" s="114"/>
    </row>
    <row r="481" spans="1:7" ht="21" x14ac:dyDescent="0.4">
      <c r="A481" s="439"/>
      <c r="B481" s="320" t="s">
        <v>32</v>
      </c>
      <c r="C481" s="320" t="s">
        <v>31</v>
      </c>
      <c r="D481" s="440"/>
      <c r="E481" s="441"/>
      <c r="F481" s="441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15" t="s">
        <v>52</v>
      </c>
      <c r="B483" s="515"/>
      <c r="C483" s="515"/>
      <c r="D483" s="515"/>
      <c r="E483" s="515"/>
      <c r="F483" s="515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13" t="s">
        <v>463</v>
      </c>
      <c r="B491" s="514"/>
      <c r="C491" s="514"/>
      <c r="D491" s="514"/>
      <c r="E491" s="514"/>
      <c r="F491" s="514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7" t="s">
        <v>23</v>
      </c>
      <c r="B505" s="488"/>
      <c r="C505" s="488"/>
      <c r="D505" s="488"/>
      <c r="E505" s="488"/>
      <c r="F505" s="489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71"/>
      <c r="B517" s="471"/>
      <c r="C517" s="471"/>
      <c r="D517" s="471"/>
      <c r="E517" s="471"/>
      <c r="F517" s="471"/>
      <c r="G517" s="471"/>
    </row>
    <row r="518" spans="1:7" ht="26.25" customHeight="1" x14ac:dyDescent="0.5">
      <c r="A518" s="369" t="s">
        <v>311</v>
      </c>
      <c r="B518" s="472"/>
      <c r="C518" s="472"/>
      <c r="D518" s="472"/>
      <c r="E518" s="472"/>
      <c r="F518" s="472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77" t="s">
        <v>97</v>
      </c>
      <c r="B530" s="477"/>
      <c r="C530" s="477"/>
      <c r="D530" s="477"/>
      <c r="E530" s="477"/>
      <c r="F530" s="477"/>
      <c r="G530" s="114"/>
    </row>
    <row r="531" spans="1:7" ht="22.5" customHeight="1" x14ac:dyDescent="0.4">
      <c r="A531" s="234">
        <f>B11</f>
        <v>43581</v>
      </c>
      <c r="B531" s="114"/>
      <c r="C531" s="135"/>
      <c r="D531" s="137"/>
      <c r="E531" s="137"/>
      <c r="F531" s="137"/>
      <c r="G531" s="114"/>
    </row>
    <row r="532" spans="1:7" ht="21" x14ac:dyDescent="0.4">
      <c r="A532" s="490" t="s">
        <v>28</v>
      </c>
      <c r="B532" s="478" t="s">
        <v>29</v>
      </c>
      <c r="C532" s="492"/>
      <c r="D532" s="452" t="s">
        <v>42</v>
      </c>
      <c r="E532" s="442" t="s">
        <v>266</v>
      </c>
      <c r="F532" s="442" t="s">
        <v>302</v>
      </c>
      <c r="G532" s="114"/>
    </row>
    <row r="533" spans="1:7" ht="21" x14ac:dyDescent="0.4">
      <c r="A533" s="491"/>
      <c r="B533" s="315" t="s">
        <v>32</v>
      </c>
      <c r="C533" s="316" t="s">
        <v>31</v>
      </c>
      <c r="D533" s="452"/>
      <c r="E533" s="442"/>
      <c r="F533" s="442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74"/>
      <c r="D535" s="474"/>
      <c r="E535" s="474"/>
      <c r="F535" s="475"/>
      <c r="G535" s="114"/>
    </row>
    <row r="536" spans="1:7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ht="84" x14ac:dyDescent="0.4">
      <c r="A538" s="235" t="s">
        <v>98</v>
      </c>
      <c r="B538" s="122">
        <v>1</v>
      </c>
      <c r="C538" s="122"/>
      <c r="D538" s="123" t="s">
        <v>582</v>
      </c>
      <c r="E538" s="123" t="s">
        <v>526</v>
      </c>
      <c r="F538" s="123"/>
      <c r="G538" s="114"/>
    </row>
    <row r="539" spans="1:7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ht="21" customHeight="1" x14ac:dyDescent="0.4">
      <c r="A542" s="459" t="s">
        <v>34</v>
      </c>
      <c r="B542" s="460"/>
      <c r="C542" s="461"/>
      <c r="D542" s="407">
        <f>SUM(B536:C541)</f>
        <v>11</v>
      </c>
      <c r="E542" s="248"/>
      <c r="F542" s="248"/>
      <c r="G542" s="114"/>
    </row>
    <row r="543" spans="1:7" ht="21" customHeight="1" x14ac:dyDescent="0.4">
      <c r="A543" s="459" t="s">
        <v>33</v>
      </c>
      <c r="B543" s="460"/>
      <c r="C543" s="461"/>
      <c r="D543" s="388">
        <f>D542/(COUNT(B536:C541)*2)</f>
        <v>0.91666666666666663</v>
      </c>
      <c r="E543" s="248"/>
      <c r="F543" s="248"/>
      <c r="G543" s="114"/>
    </row>
    <row r="544" spans="1:7" ht="21" x14ac:dyDescent="0.4">
      <c r="A544" s="445"/>
      <c r="B544" s="445"/>
      <c r="C544" s="445"/>
      <c r="D544" s="445"/>
      <c r="E544" s="445"/>
      <c r="F544" s="445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>
        <v>2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46"/>
      <c r="B556" s="447"/>
      <c r="C556" s="447"/>
      <c r="D556" s="447"/>
      <c r="E556" s="447"/>
      <c r="F556" s="447"/>
      <c r="G556" s="447"/>
    </row>
    <row r="557" spans="1:7" ht="35.25" customHeight="1" x14ac:dyDescent="0.4">
      <c r="A557" s="371" t="s">
        <v>311</v>
      </c>
      <c r="B557" s="337"/>
      <c r="C557" s="511"/>
      <c r="D557" s="511"/>
      <c r="E557" s="511"/>
      <c r="F557" s="512"/>
      <c r="G557" s="129"/>
    </row>
    <row r="558" spans="1:7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>
        <f>IF(D565=1, 2, IF(AND(D565&lt;1,D565&gt;0), 1, IF(D565=0,"0","NA")))</f>
        <v>2</v>
      </c>
      <c r="C565" s="122"/>
      <c r="D565" s="411">
        <f>IFERROR(E565/F565,"N.A")</f>
        <v>1</v>
      </c>
      <c r="E565" s="414">
        <f>COUNTIF('A1 Exploitation'!F536:F564,"ok")</f>
        <v>1</v>
      </c>
      <c r="F565" s="414">
        <f>COUNTA('A1 Exploitation'!F536:F564)</f>
        <v>1</v>
      </c>
      <c r="G565" s="114"/>
    </row>
    <row r="566" spans="1:7" ht="21" x14ac:dyDescent="0.4">
      <c r="A566" s="443" t="s">
        <v>34</v>
      </c>
      <c r="B566" s="443"/>
      <c r="C566" s="444"/>
      <c r="D566" s="378">
        <f>SUM(B558:C565,B546:C555)</f>
        <v>34</v>
      </c>
      <c r="E566" s="108"/>
      <c r="F566" s="114"/>
      <c r="G566" s="114"/>
    </row>
    <row r="567" spans="1:7" ht="21" x14ac:dyDescent="0.4">
      <c r="A567" s="443" t="s">
        <v>33</v>
      </c>
      <c r="B567" s="443"/>
      <c r="C567" s="443"/>
      <c r="D567" s="388">
        <f>D566/(COUNT(B558:C565,B546:C555)*2)</f>
        <v>1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45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>
        <f>D569/(COUNT(B546:C555,B536:C541,B558:C565)*2)</f>
        <v>0.97826086956521741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45"/>
      <c r="B572" s="445"/>
      <c r="C572" s="445"/>
      <c r="D572" s="445"/>
      <c r="E572" s="445"/>
      <c r="F572" s="445"/>
      <c r="G572" s="114"/>
    </row>
    <row r="573" spans="1:7" ht="22.5" x14ac:dyDescent="0.45">
      <c r="A573" s="437" t="s">
        <v>19</v>
      </c>
      <c r="B573" s="437"/>
      <c r="C573" s="437"/>
      <c r="D573" s="437"/>
      <c r="E573" s="437"/>
      <c r="F573" s="437"/>
      <c r="G573" s="114"/>
    </row>
    <row r="574" spans="1:7" ht="22.5" x14ac:dyDescent="0.4">
      <c r="A574" s="243">
        <f>B11</f>
        <v>43581</v>
      </c>
      <c r="B574" s="114"/>
      <c r="C574" s="135"/>
      <c r="D574" s="356"/>
      <c r="E574" s="356"/>
      <c r="F574" s="356"/>
      <c r="G574" s="114"/>
    </row>
    <row r="575" spans="1:7" ht="21" x14ac:dyDescent="0.4">
      <c r="A575" s="439" t="s">
        <v>28</v>
      </c>
      <c r="B575" s="440" t="s">
        <v>29</v>
      </c>
      <c r="C575" s="440"/>
      <c r="D575" s="440" t="s">
        <v>42</v>
      </c>
      <c r="E575" s="441" t="s">
        <v>266</v>
      </c>
      <c r="F575" s="441" t="s">
        <v>302</v>
      </c>
      <c r="G575" s="114"/>
    </row>
    <row r="576" spans="1:7" ht="21" x14ac:dyDescent="0.4">
      <c r="A576" s="439"/>
      <c r="B576" s="320" t="s">
        <v>32</v>
      </c>
      <c r="C576" s="320" t="s">
        <v>31</v>
      </c>
      <c r="D576" s="440"/>
      <c r="E576" s="441"/>
      <c r="F576" s="441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9" t="s">
        <v>10</v>
      </c>
      <c r="B578" s="500"/>
      <c r="C578" s="500"/>
      <c r="D578" s="500"/>
      <c r="E578" s="500"/>
      <c r="F578" s="501"/>
      <c r="G578" s="129"/>
    </row>
    <row r="579" spans="1:7" ht="42" x14ac:dyDescent="0.4">
      <c r="A579" s="121" t="s">
        <v>86</v>
      </c>
      <c r="B579" s="122">
        <v>1</v>
      </c>
      <c r="C579" s="122"/>
      <c r="D579" s="123" t="s">
        <v>583</v>
      </c>
      <c r="E579" s="123" t="s">
        <v>515</v>
      </c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ht="21" x14ac:dyDescent="0.4">
      <c r="A588" s="443" t="s">
        <v>34</v>
      </c>
      <c r="B588" s="443"/>
      <c r="C588" s="444"/>
      <c r="D588" s="378">
        <f>SUM(B579:C587)</f>
        <v>17</v>
      </c>
      <c r="E588" s="108"/>
      <c r="F588" s="114"/>
      <c r="G588" s="114"/>
    </row>
    <row r="589" spans="1:7" ht="21" x14ac:dyDescent="0.4">
      <c r="A589" s="443" t="s">
        <v>33</v>
      </c>
      <c r="B589" s="443"/>
      <c r="C589" s="443"/>
      <c r="D589" s="388">
        <f>D588/(COUNT(B579:C587)*2)</f>
        <v>0.94444444444444442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502" t="s">
        <v>23</v>
      </c>
      <c r="B591" s="503"/>
      <c r="C591" s="503"/>
      <c r="D591" s="503"/>
      <c r="E591" s="503"/>
      <c r="F591" s="504"/>
      <c r="G591" s="129"/>
    </row>
    <row r="592" spans="1:7" ht="63" x14ac:dyDescent="0.4">
      <c r="A592" s="121" t="s">
        <v>87</v>
      </c>
      <c r="B592" s="122">
        <v>1</v>
      </c>
      <c r="C592" s="122"/>
      <c r="D592" s="123" t="s">
        <v>527</v>
      </c>
      <c r="E592" s="172" t="s">
        <v>515</v>
      </c>
      <c r="F592" s="123"/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20.2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f>IF(D605=1, 2, IF(AND(D605&lt;1,D605&gt;0), 1, IF(D605=0,"0","NA")))</f>
        <v>2</v>
      </c>
      <c r="C605" s="122"/>
      <c r="D605" s="411">
        <f>IFERROR(E605/F605,"N.A")</f>
        <v>1</v>
      </c>
      <c r="E605" s="414">
        <f>COUNTIF('A1 Exploitation'!F579:F604,"ok")</f>
        <v>1</v>
      </c>
      <c r="F605" s="414">
        <f>COUNTA('A1 Exploitation'!F579:F604)</f>
        <v>1</v>
      </c>
      <c r="G605" s="129"/>
    </row>
    <row r="606" spans="1:7" ht="21" x14ac:dyDescent="0.4">
      <c r="A606" s="443" t="s">
        <v>34</v>
      </c>
      <c r="B606" s="443"/>
      <c r="C606" s="444"/>
      <c r="D606" s="378">
        <f>SUM(B592:C605)</f>
        <v>23</v>
      </c>
      <c r="E606" s="108"/>
      <c r="F606" s="114"/>
      <c r="G606" s="114"/>
    </row>
    <row r="607" spans="1:7" ht="21" x14ac:dyDescent="0.4">
      <c r="A607" s="443" t="s">
        <v>33</v>
      </c>
      <c r="B607" s="443"/>
      <c r="C607" s="443"/>
      <c r="D607" s="388">
        <f>D606/(COUNT(B592:C605)*2)</f>
        <v>0.95833333333333337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40</v>
      </c>
      <c r="E609" s="304"/>
      <c r="F609" s="304"/>
      <c r="G609" s="129"/>
    </row>
    <row r="610" spans="1:7" ht="22.5" x14ac:dyDescent="0.45">
      <c r="A610" s="508" t="s">
        <v>170</v>
      </c>
      <c r="B610" s="509"/>
      <c r="C610" s="510"/>
      <c r="D610" s="154">
        <f>D609/(COUNT(B579:C587,B592:C605)*2)</f>
        <v>0.95238095238095233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37" t="s">
        <v>8</v>
      </c>
      <c r="B612" s="437"/>
      <c r="C612" s="437"/>
      <c r="D612" s="437"/>
      <c r="E612" s="437"/>
      <c r="F612" s="437"/>
      <c r="G612" s="129"/>
    </row>
    <row r="613" spans="1:7" ht="22.5" x14ac:dyDescent="0.4">
      <c r="A613" s="156">
        <f>B11</f>
        <v>43581</v>
      </c>
      <c r="B613" s="114"/>
      <c r="C613" s="135"/>
      <c r="D613" s="137"/>
      <c r="E613" s="137"/>
      <c r="F613" s="137"/>
      <c r="G613" s="114"/>
    </row>
    <row r="614" spans="1:7" ht="21" x14ac:dyDescent="0.4">
      <c r="A614" s="451" t="s">
        <v>28</v>
      </c>
      <c r="B614" s="452" t="s">
        <v>29</v>
      </c>
      <c r="C614" s="452"/>
      <c r="D614" s="452" t="s">
        <v>42</v>
      </c>
      <c r="E614" s="442" t="s">
        <v>266</v>
      </c>
      <c r="F614" s="442" t="s">
        <v>302</v>
      </c>
      <c r="G614" s="114"/>
    </row>
    <row r="615" spans="1:7" ht="18.75" customHeight="1" x14ac:dyDescent="0.4">
      <c r="A615" s="451"/>
      <c r="B615" s="118" t="s">
        <v>32</v>
      </c>
      <c r="C615" s="118" t="s">
        <v>31</v>
      </c>
      <c r="D615" s="452"/>
      <c r="E615" s="442"/>
      <c r="F615" s="442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97"/>
      <c r="D617" s="497"/>
      <c r="E617" s="497"/>
      <c r="F617" s="498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84" x14ac:dyDescent="0.4">
      <c r="A624" s="164" t="s">
        <v>203</v>
      </c>
      <c r="B624" s="122">
        <v>0</v>
      </c>
      <c r="C624" s="122"/>
      <c r="D624" s="121" t="s">
        <v>528</v>
      </c>
      <c r="E624" s="123" t="s">
        <v>529</v>
      </c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3" t="s">
        <v>34</v>
      </c>
      <c r="B627" s="443"/>
      <c r="C627" s="443"/>
      <c r="D627" s="378">
        <f>SUM(B618:C626)</f>
        <v>16</v>
      </c>
      <c r="E627" s="494"/>
      <c r="F627" s="495"/>
      <c r="G627" s="129"/>
    </row>
    <row r="628" spans="1:7" ht="21" x14ac:dyDescent="0.4">
      <c r="A628" s="443" t="s">
        <v>33</v>
      </c>
      <c r="B628" s="443"/>
      <c r="C628" s="443"/>
      <c r="D628" s="388">
        <f>D627/(COUNT(B618:C626)*2)</f>
        <v>0.88888888888888884</v>
      </c>
      <c r="E628" s="496"/>
      <c r="F628" s="471"/>
      <c r="G628" s="129"/>
    </row>
    <row r="629" spans="1:7" ht="21" x14ac:dyDescent="0.4">
      <c r="A629" s="325"/>
      <c r="B629" s="135"/>
      <c r="C629" s="493"/>
      <c r="D629" s="493"/>
      <c r="E629" s="493"/>
      <c r="F629" s="493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84" x14ac:dyDescent="0.4">
      <c r="A633" s="138" t="s">
        <v>186</v>
      </c>
      <c r="B633" s="122">
        <v>0</v>
      </c>
      <c r="C633" s="122"/>
      <c r="D633" s="229" t="s">
        <v>584</v>
      </c>
      <c r="E633" s="123" t="s">
        <v>530</v>
      </c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86.25" customHeight="1" x14ac:dyDescent="0.4">
      <c r="A637" s="203" t="s">
        <v>418</v>
      </c>
      <c r="B637" s="122">
        <v>1</v>
      </c>
      <c r="C637" s="143"/>
      <c r="D637" s="229" t="s">
        <v>531</v>
      </c>
      <c r="E637" s="123" t="s">
        <v>532</v>
      </c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59" t="s">
        <v>34</v>
      </c>
      <c r="B639" s="460"/>
      <c r="C639" s="461"/>
      <c r="D639" s="247">
        <f>SUM(B631:C638)</f>
        <v>13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0.8125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97"/>
      <c r="D642" s="497"/>
      <c r="E642" s="497"/>
      <c r="F642" s="498"/>
      <c r="G642" s="114"/>
    </row>
    <row r="643" spans="1:16382" s="260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59" t="s">
        <v>34</v>
      </c>
      <c r="B650" s="460"/>
      <c r="C650" s="461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86"/>
      <c r="B652" s="486"/>
      <c r="C652" s="486"/>
      <c r="D652" s="486"/>
      <c r="E652" s="486"/>
      <c r="F652" s="486"/>
      <c r="G652" s="486"/>
    </row>
    <row r="653" spans="1:16382" ht="24.75" x14ac:dyDescent="0.4">
      <c r="A653" s="363" t="s">
        <v>26</v>
      </c>
      <c r="B653" s="497"/>
      <c r="C653" s="497"/>
      <c r="D653" s="497"/>
      <c r="E653" s="497"/>
      <c r="F653" s="498"/>
      <c r="G653" s="108"/>
    </row>
    <row r="654" spans="1:16382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479" t="s">
        <v>311</v>
      </c>
      <c r="B661" s="480"/>
      <c r="C661" s="480"/>
      <c r="D661" s="480"/>
      <c r="E661" s="480"/>
      <c r="F661" s="481"/>
      <c r="G661" s="108"/>
    </row>
    <row r="662" spans="1:7" ht="21" x14ac:dyDescent="0.4">
      <c r="A662" s="125" t="s">
        <v>329</v>
      </c>
      <c r="B662" s="122">
        <v>2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151.5" customHeight="1" x14ac:dyDescent="0.4">
      <c r="A665" s="402" t="s">
        <v>318</v>
      </c>
      <c r="B665" s="122">
        <v>0</v>
      </c>
      <c r="C665" s="174">
        <f>IF(B665=0, -5, "0")</f>
        <v>-5</v>
      </c>
      <c r="D665" s="425" t="s">
        <v>566</v>
      </c>
      <c r="E665" s="427" t="s">
        <v>533</v>
      </c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f>IF(D668=1, 2, IF(AND(D668&lt;1,D668&gt;0), 1, IF(D668=0,"0","NA")))</f>
        <v>2</v>
      </c>
      <c r="C668" s="122"/>
      <c r="D668" s="411">
        <f>IFERROR(E668/F668,"N.A")</f>
        <v>1</v>
      </c>
      <c r="E668" s="414">
        <f>COUNTIF('A1 Exploitation'!F618:F667,"ok")</f>
        <v>1</v>
      </c>
      <c r="F668" s="414">
        <f>COUNTA('A1 Exploitation'!F618:F667)</f>
        <v>1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19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0.6785714285714286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62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>
        <f>D672/(COUNT(B654:C668,B631:C638,B643:C649,B618:C626)*2)</f>
        <v>0.81578947368421051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37" t="s">
        <v>356</v>
      </c>
      <c r="B676" s="437"/>
      <c r="C676" s="437"/>
      <c r="D676" s="437"/>
      <c r="E676" s="437"/>
      <c r="F676" s="437"/>
      <c r="G676" s="114"/>
    </row>
    <row r="677" spans="1:7" ht="21" x14ac:dyDescent="0.4">
      <c r="A677" s="243">
        <f>B11</f>
        <v>43581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51" t="s">
        <v>28</v>
      </c>
      <c r="B678" s="452" t="s">
        <v>29</v>
      </c>
      <c r="C678" s="452"/>
      <c r="D678" s="452" t="s">
        <v>42</v>
      </c>
      <c r="E678" s="442" t="s">
        <v>266</v>
      </c>
      <c r="F678" s="442" t="s">
        <v>302</v>
      </c>
      <c r="G678" s="129"/>
    </row>
    <row r="679" spans="1:7" ht="21" x14ac:dyDescent="0.4">
      <c r="A679" s="451"/>
      <c r="B679" s="118" t="s">
        <v>32</v>
      </c>
      <c r="C679" s="118" t="s">
        <v>31</v>
      </c>
      <c r="D679" s="452"/>
      <c r="E679" s="442"/>
      <c r="F679" s="442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63" x14ac:dyDescent="0.4">
      <c r="A683" s="138" t="s">
        <v>43</v>
      </c>
      <c r="B683" s="122">
        <v>1</v>
      </c>
      <c r="C683" s="122"/>
      <c r="D683" s="123" t="s">
        <v>534</v>
      </c>
      <c r="E683" s="172" t="s">
        <v>535</v>
      </c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42" x14ac:dyDescent="0.4">
      <c r="A687" s="125" t="s">
        <v>295</v>
      </c>
      <c r="B687" s="122" t="s">
        <v>30</v>
      </c>
      <c r="C687" s="124"/>
      <c r="D687" s="255" t="s">
        <v>567</v>
      </c>
      <c r="E687" s="127"/>
      <c r="F687" s="123"/>
      <c r="G687" s="129"/>
    </row>
    <row r="688" spans="1:7" s="80" customFormat="1" ht="42" x14ac:dyDescent="0.4">
      <c r="A688" s="403" t="s">
        <v>296</v>
      </c>
      <c r="B688" s="122">
        <v>2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>
        <v>2</v>
      </c>
      <c r="C696" s="174"/>
      <c r="D696" s="146"/>
      <c r="E696" s="147"/>
      <c r="F696" s="123"/>
      <c r="G696" s="114"/>
    </row>
    <row r="697" spans="1:7" ht="126" x14ac:dyDescent="0.4">
      <c r="A697" s="256" t="s">
        <v>319</v>
      </c>
      <c r="B697" s="122">
        <v>0</v>
      </c>
      <c r="C697" s="174"/>
      <c r="D697" s="426" t="s">
        <v>536</v>
      </c>
      <c r="E697" s="193" t="s">
        <v>537</v>
      </c>
      <c r="F697" s="123"/>
      <c r="G697" s="114"/>
    </row>
    <row r="698" spans="1:7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>
        <f>IF(D700=1, 2, IF(AND(D700&lt;1,D700&gt;0), 1, IF(D700=0,"0","NA")))</f>
        <v>2</v>
      </c>
      <c r="C700" s="122"/>
      <c r="D700" s="411">
        <f>IFERROR(E700/F700,"N.A")</f>
        <v>1</v>
      </c>
      <c r="E700" s="414">
        <f>COUNTIF('A1 Exploitation'!F681:F699,"ok")</f>
        <v>2</v>
      </c>
      <c r="F700" s="414">
        <f>COUNTA('A1 Exploitation'!F681:F699)</f>
        <v>2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29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>
        <f>D701/(COUNT(B681:C700)*2)</f>
        <v>0.90625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82" t="s">
        <v>459</v>
      </c>
      <c r="B704" s="482"/>
      <c r="C704" s="482"/>
      <c r="D704" s="482"/>
      <c r="E704" s="482"/>
      <c r="F704" s="482"/>
      <c r="G704" s="274"/>
    </row>
    <row r="705" spans="1:7" ht="21" customHeight="1" x14ac:dyDescent="0.4">
      <c r="A705" s="251">
        <f>B11</f>
        <v>43581</v>
      </c>
      <c r="B705" s="114"/>
      <c r="C705" s="135"/>
      <c r="D705" s="273"/>
      <c r="E705" s="273"/>
      <c r="F705" s="273"/>
      <c r="G705" s="274"/>
    </row>
    <row r="706" spans="1:7" ht="21" x14ac:dyDescent="0.4">
      <c r="A706" s="518" t="s">
        <v>28</v>
      </c>
      <c r="B706" s="478" t="s">
        <v>29</v>
      </c>
      <c r="C706" s="478"/>
      <c r="D706" s="452" t="s">
        <v>42</v>
      </c>
      <c r="E706" s="442" t="s">
        <v>266</v>
      </c>
      <c r="F706" s="442" t="s">
        <v>302</v>
      </c>
      <c r="G706" s="274"/>
    </row>
    <row r="707" spans="1:7" ht="21" x14ac:dyDescent="0.4">
      <c r="A707" s="519"/>
      <c r="B707" s="383" t="s">
        <v>32</v>
      </c>
      <c r="C707" s="383" t="s">
        <v>31</v>
      </c>
      <c r="D707" s="452"/>
      <c r="E707" s="442"/>
      <c r="F707" s="442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505" t="s">
        <v>306</v>
      </c>
      <c r="B709" s="506"/>
      <c r="C709" s="506"/>
      <c r="D709" s="506"/>
      <c r="E709" s="506"/>
      <c r="F709" s="507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84" x14ac:dyDescent="0.4">
      <c r="A713" s="160" t="s">
        <v>297</v>
      </c>
      <c r="B713" s="275">
        <v>1</v>
      </c>
      <c r="C713" s="275"/>
      <c r="D713" s="426" t="s">
        <v>585</v>
      </c>
      <c r="E713" s="428" t="s">
        <v>538</v>
      </c>
      <c r="F713" s="200"/>
      <c r="G713" s="274"/>
    </row>
    <row r="714" spans="1:7" ht="22.5" x14ac:dyDescent="0.4">
      <c r="A714" s="272" t="s">
        <v>322</v>
      </c>
      <c r="B714" s="275">
        <v>2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16"/>
      <c r="C715" s="517"/>
      <c r="D715" s="247">
        <f>SUM(B710:C714)</f>
        <v>9</v>
      </c>
      <c r="E715" s="225"/>
      <c r="F715" s="173"/>
      <c r="G715" s="114"/>
    </row>
    <row r="716" spans="1:7" ht="21" x14ac:dyDescent="0.4">
      <c r="A716" s="130" t="s">
        <v>33</v>
      </c>
      <c r="B716" s="516"/>
      <c r="C716" s="517"/>
      <c r="D716" s="397">
        <f>D715/(COUNT(B710:C714)*2)</f>
        <v>0.9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505" t="s">
        <v>307</v>
      </c>
      <c r="B718" s="506"/>
      <c r="C718" s="506"/>
      <c r="D718" s="506"/>
      <c r="E718" s="506"/>
      <c r="F718" s="507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>
        <f>IF(D721=1, 2, IF(AND(D721&lt;1,D721&gt;0), 1, IF(D721=0,"0","NA")))</f>
        <v>2</v>
      </c>
      <c r="C721" s="126"/>
      <c r="D721" s="411">
        <f>IFERROR(E721/F721,"N.A")</f>
        <v>1</v>
      </c>
      <c r="E721" s="414">
        <f>COUNTIF('A1 Exploitation'!F710:F720,"ok")</f>
        <v>1</v>
      </c>
      <c r="F721" s="414">
        <f>COUNTA('A1 Exploitation'!F710:F720)</f>
        <v>1</v>
      </c>
    </row>
    <row r="722" spans="1:7" ht="21" x14ac:dyDescent="0.3">
      <c r="A722" s="130" t="s">
        <v>34</v>
      </c>
      <c r="B722" s="130"/>
      <c r="C722" s="148"/>
      <c r="D722" s="359">
        <f>SUM(B719:C721)</f>
        <v>6</v>
      </c>
      <c r="G722" s="94"/>
    </row>
    <row r="723" spans="1:7" ht="21" x14ac:dyDescent="0.4">
      <c r="A723" s="130" t="s">
        <v>33</v>
      </c>
      <c r="B723" s="131"/>
      <c r="C723" s="132"/>
      <c r="D723" s="333">
        <f>D722/(COUNT(B719:C721)*2)</f>
        <v>1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15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>
        <f>D725/(COUNT(B719:C721,B710:C714)*2)</f>
        <v>0.9375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0.88333333333333319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433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0.81086142322097376</v>
      </c>
      <c r="E730" s="259"/>
      <c r="F730" s="259"/>
    </row>
  </sheetData>
  <sheetProtection algorithmName="SHA-512" hashValue="dfRFwag0Rk0C/tl1YXrCwFVp6vkOU90cRJmlvntTQAKK52efeplZZ55zpBnnFaV391jhnzuGssbASRYANlUCwQ==" saltValue="sFaBbN4e1epKEK0+tfK4Sw==" spinCount="100000" sheet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122:F128 F105:F110 F269:F289 F257:F264 F394:F414 F449:F463 F465:F470 F579:F587 F484:F489 F492:F503 F592:F604 F618:F626 F292:F298 F558:F564 F66:F82 F359:F365 F21:F25 F324:F343 F85:F102 F113:F119 F719:F720 F207:F226 F195:F202 F417:F423 F30:F37 F631:F638 F231:F243 F56:F63 F437:F444 F545:F555 F178:F184 F662:F667 F379:F389 F312:F319 F654:F660 F643:F649 F536:F541 F348:F356 F575:F577 F651 F614:F616 F706:F708 F506:F516 F167:F175 F39:F42 F140:F145 F148:F164 F519:F524 F677:F699 F710:F717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48:B164 B21:B25 B178:B185 B195:B202 B113:B119 B140:B146 B394:B414 B359:B366 B56:B63 B324:B343 B30:B37 B536:B541 B592:B605 B546:B555 B506:B516 B618:B626 B122:B128 B662:B668 B558:B565 B85:B102 B312:B319 B379:B389 B449:B463 B519:B525 B417:B424 B492:B504 B269:B289 B579:B587 B631:B638 B437:B444 B66:B82 B237:B244 B348:B356 B167:B175 B465:B471 B654:B660 B257:B264 B207:B226 B681:B700 B105:B110 B39:B42 B231:B235 B292:B299 B528:B529 B484:B490 B643:B649 B719:B721 B710:B714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33"/>
      <c r="E1" s="533"/>
      <c r="F1" s="533"/>
      <c r="G1" s="533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34" t="s">
        <v>46</v>
      </c>
      <c r="B6" s="534"/>
      <c r="C6" s="534"/>
      <c r="D6" s="534"/>
      <c r="E6" s="534"/>
      <c r="F6" s="534"/>
      <c r="G6" s="92"/>
    </row>
    <row r="7" spans="1:7" s="258" customFormat="1" ht="21.75" customHeight="1" x14ac:dyDescent="0.45">
      <c r="A7" s="535" t="str">
        <f>'Page de garde'!D18</f>
        <v>Teniour</v>
      </c>
      <c r="B7" s="535"/>
      <c r="C7" s="535"/>
      <c r="D7" s="535"/>
      <c r="E7" s="535"/>
      <c r="F7" s="535"/>
      <c r="G7" s="92"/>
    </row>
    <row r="8" spans="1:7" s="258" customFormat="1" ht="24" x14ac:dyDescent="0.45">
      <c r="A8" s="4" t="s">
        <v>39</v>
      </c>
      <c r="B8" s="536" t="s">
        <v>589</v>
      </c>
      <c r="C8" s="536"/>
      <c r="D8" s="536"/>
      <c r="E8" s="536"/>
      <c r="F8" s="536"/>
      <c r="G8" s="92"/>
    </row>
    <row r="9" spans="1:7" s="258" customFormat="1" ht="24" x14ac:dyDescent="0.45">
      <c r="A9" s="5" t="s">
        <v>41</v>
      </c>
      <c r="B9" s="537" t="s">
        <v>590</v>
      </c>
      <c r="C9" s="537"/>
      <c r="D9" s="537"/>
      <c r="E9" s="537"/>
      <c r="F9" s="537"/>
      <c r="G9" s="92"/>
    </row>
    <row r="10" spans="1:7" s="258" customFormat="1" ht="24" x14ac:dyDescent="0.45">
      <c r="A10" s="4" t="s">
        <v>40</v>
      </c>
      <c r="B10" s="532">
        <v>43581</v>
      </c>
      <c r="C10" s="532"/>
      <c r="D10" s="532"/>
      <c r="E10" s="532"/>
      <c r="F10" s="532"/>
      <c r="G10" s="92"/>
    </row>
    <row r="11" spans="1:7" s="258" customFormat="1" ht="24" x14ac:dyDescent="0.45">
      <c r="A11" s="4" t="s">
        <v>250</v>
      </c>
      <c r="B11" s="538">
        <f>D199</f>
        <v>0.86746987951807231</v>
      </c>
      <c r="C11" s="538"/>
      <c r="D11" s="538"/>
      <c r="E11" s="538"/>
      <c r="F11" s="538"/>
      <c r="G11" s="92"/>
    </row>
    <row r="12" spans="1:7" s="258" customFormat="1" ht="22.5" x14ac:dyDescent="0.45">
      <c r="A12" s="1"/>
      <c r="D12" s="463"/>
      <c r="E12" s="463"/>
      <c r="F12" s="463"/>
      <c r="G12" s="463"/>
    </row>
    <row r="13" spans="1:7" s="258" customFormat="1" ht="11.25" customHeight="1" x14ac:dyDescent="0.3">
      <c r="A13" s="539" t="s">
        <v>28</v>
      </c>
      <c r="B13" s="540" t="s">
        <v>29</v>
      </c>
      <c r="C13" s="540"/>
      <c r="D13" s="540" t="s">
        <v>42</v>
      </c>
      <c r="E13" s="540" t="s">
        <v>160</v>
      </c>
      <c r="F13" s="540" t="s">
        <v>161</v>
      </c>
      <c r="G13" s="80"/>
    </row>
    <row r="14" spans="1:7" s="258" customFormat="1" ht="12.75" customHeight="1" x14ac:dyDescent="0.3">
      <c r="A14" s="539"/>
      <c r="B14" s="22" t="s">
        <v>32</v>
      </c>
      <c r="C14" s="22" t="s">
        <v>31</v>
      </c>
      <c r="D14" s="540"/>
      <c r="E14" s="540"/>
      <c r="F14" s="540"/>
      <c r="G14" s="94"/>
    </row>
    <row r="15" spans="1:7" x14ac:dyDescent="0.3">
      <c r="A15" s="553"/>
      <c r="B15" s="554"/>
      <c r="C15" s="554"/>
      <c r="D15" s="554"/>
      <c r="E15" s="554"/>
      <c r="F15" s="554"/>
    </row>
    <row r="16" spans="1:7" ht="19.5" x14ac:dyDescent="0.4">
      <c r="A16" s="546" t="s">
        <v>0</v>
      </c>
      <c r="B16" s="547"/>
      <c r="C16" s="547"/>
      <c r="D16" s="547"/>
      <c r="E16" s="547"/>
      <c r="F16" s="547"/>
      <c r="G16" s="93" t="s">
        <v>298</v>
      </c>
    </row>
    <row r="17" spans="1:7" x14ac:dyDescent="0.3">
      <c r="A17" s="7" t="s">
        <v>225</v>
      </c>
      <c r="B17" s="265">
        <v>2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>
        <v>2</v>
      </c>
      <c r="C18" s="265"/>
      <c r="D18" s="63"/>
      <c r="E18" s="265"/>
      <c r="F18" s="265"/>
    </row>
    <row r="19" spans="1:7" ht="33" x14ac:dyDescent="0.3">
      <c r="A19" s="7" t="s">
        <v>68</v>
      </c>
      <c r="B19" s="265">
        <v>1</v>
      </c>
      <c r="C19" s="265"/>
      <c r="D19" s="63" t="s">
        <v>539</v>
      </c>
      <c r="E19" s="63" t="s">
        <v>540</v>
      </c>
      <c r="F19" s="265"/>
    </row>
    <row r="20" spans="1:7" x14ac:dyDescent="0.3">
      <c r="A20" s="7" t="s">
        <v>129</v>
      </c>
      <c r="B20" s="265">
        <v>2</v>
      </c>
      <c r="C20" s="265"/>
      <c r="D20" s="64"/>
      <c r="E20" s="265"/>
      <c r="F20" s="265"/>
    </row>
    <row r="21" spans="1:7" x14ac:dyDescent="0.3">
      <c r="A21" s="30" t="s">
        <v>460</v>
      </c>
      <c r="B21" s="265">
        <v>2</v>
      </c>
      <c r="C21" s="265"/>
      <c r="D21" s="65"/>
      <c r="E21" s="265"/>
      <c r="F21" s="265"/>
    </row>
    <row r="22" spans="1:7" x14ac:dyDescent="0.3">
      <c r="A22" s="548" t="s">
        <v>34</v>
      </c>
      <c r="B22" s="542"/>
      <c r="C22" s="543"/>
      <c r="D22" s="381">
        <f>SUM(B17:C21)</f>
        <v>9</v>
      </c>
    </row>
    <row r="23" spans="1:7" x14ac:dyDescent="0.3">
      <c r="A23" s="541" t="s">
        <v>251</v>
      </c>
      <c r="B23" s="544"/>
      <c r="C23" s="545"/>
      <c r="D23" s="21">
        <f>D22/(COUNT(B17:C21)*2)</f>
        <v>0.9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9" t="s">
        <v>4</v>
      </c>
      <c r="B25" s="550"/>
      <c r="C25" s="550"/>
      <c r="D25" s="550"/>
      <c r="E25" s="550"/>
      <c r="F25" s="550"/>
    </row>
    <row r="26" spans="1:7" ht="33.75" x14ac:dyDescent="0.35">
      <c r="A26" s="28" t="s">
        <v>84</v>
      </c>
      <c r="B26" s="265">
        <v>1</v>
      </c>
      <c r="C26" s="88" t="str">
        <f>IF(B26=0, -5, "0")</f>
        <v>0</v>
      </c>
      <c r="D26" s="63" t="s">
        <v>543</v>
      </c>
      <c r="E26" s="63" t="s">
        <v>568</v>
      </c>
      <c r="F26" s="265"/>
    </row>
    <row r="27" spans="1:7" x14ac:dyDescent="0.3">
      <c r="A27" s="7" t="s">
        <v>77</v>
      </c>
      <c r="B27" s="265">
        <v>2</v>
      </c>
      <c r="C27" s="265"/>
      <c r="D27" s="63"/>
      <c r="E27" s="265"/>
      <c r="F27" s="265"/>
    </row>
    <row r="28" spans="1:7" x14ac:dyDescent="0.3">
      <c r="A28" s="30" t="s">
        <v>308</v>
      </c>
      <c r="B28" s="265">
        <v>2</v>
      </c>
      <c r="C28" s="265"/>
      <c r="D28" s="63"/>
      <c r="E28" s="265"/>
      <c r="F28" s="265"/>
    </row>
    <row r="29" spans="1:7" x14ac:dyDescent="0.3">
      <c r="A29" s="7" t="s">
        <v>236</v>
      </c>
      <c r="B29" s="265">
        <v>2</v>
      </c>
      <c r="C29" s="265"/>
      <c r="D29" s="63"/>
      <c r="E29" s="265"/>
      <c r="F29" s="265"/>
    </row>
    <row r="30" spans="1:7" x14ac:dyDescent="0.3">
      <c r="A30" s="7" t="s">
        <v>244</v>
      </c>
      <c r="B30" s="265">
        <v>2</v>
      </c>
      <c r="C30" s="265"/>
      <c r="D30" s="66"/>
      <c r="E30" s="265"/>
      <c r="F30" s="265"/>
    </row>
    <row r="31" spans="1:7" x14ac:dyDescent="0.3">
      <c r="A31" s="7" t="s">
        <v>69</v>
      </c>
      <c r="B31" s="265">
        <v>2</v>
      </c>
      <c r="C31" s="265"/>
      <c r="D31" s="66"/>
      <c r="E31" s="265"/>
      <c r="F31" s="265"/>
    </row>
    <row r="32" spans="1:7" x14ac:dyDescent="0.3">
      <c r="A32" s="7" t="s">
        <v>249</v>
      </c>
      <c r="B32" s="265">
        <v>2</v>
      </c>
      <c r="C32" s="265"/>
      <c r="D32" s="66"/>
      <c r="E32" s="265"/>
      <c r="F32" s="265"/>
    </row>
    <row r="33" spans="1:7" x14ac:dyDescent="0.3">
      <c r="A33" s="541" t="s">
        <v>34</v>
      </c>
      <c r="B33" s="544"/>
      <c r="C33" s="545"/>
      <c r="D33" s="380">
        <f>SUM(B26:C32)</f>
        <v>13</v>
      </c>
    </row>
    <row r="34" spans="1:7" x14ac:dyDescent="0.3">
      <c r="A34" s="541" t="s">
        <v>251</v>
      </c>
      <c r="B34" s="544"/>
      <c r="C34" s="545"/>
      <c r="D34" s="21">
        <f>D33/(COUNT(B26:C32)*2)</f>
        <v>0.9285714285714286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9" t="s">
        <v>180</v>
      </c>
      <c r="B36" s="550"/>
      <c r="C36" s="550"/>
      <c r="D36" s="550"/>
      <c r="E36" s="550"/>
      <c r="F36" s="550"/>
      <c r="G36" s="93"/>
    </row>
    <row r="37" spans="1:7" s="10" customFormat="1" ht="34.5" customHeight="1" x14ac:dyDescent="0.35">
      <c r="A37" s="28" t="s">
        <v>84</v>
      </c>
      <c r="B37" s="265">
        <v>1</v>
      </c>
      <c r="C37" s="88" t="str">
        <f>IF(B37=0, -5, "0")</f>
        <v>0</v>
      </c>
      <c r="D37" s="63" t="s">
        <v>543</v>
      </c>
      <c r="E37" s="63" t="s">
        <v>569</v>
      </c>
      <c r="F37" s="265"/>
      <c r="G37" s="93"/>
    </row>
    <row r="38" spans="1:7" s="10" customFormat="1" x14ac:dyDescent="0.3">
      <c r="A38" s="7" t="s">
        <v>194</v>
      </c>
      <c r="B38" s="265">
        <v>2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>
        <v>2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>
        <v>2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>
        <v>2</v>
      </c>
      <c r="C41" s="265"/>
      <c r="D41" s="66"/>
      <c r="E41" s="265"/>
      <c r="F41" s="265"/>
      <c r="G41" s="93"/>
    </row>
    <row r="42" spans="1:7" s="10" customFormat="1" x14ac:dyDescent="0.3">
      <c r="A42" s="541" t="s">
        <v>34</v>
      </c>
      <c r="B42" s="544"/>
      <c r="C42" s="545"/>
      <c r="D42" s="380">
        <f>SUM(B37:C41)</f>
        <v>9</v>
      </c>
      <c r="E42" s="259"/>
      <c r="F42" s="259"/>
      <c r="G42" s="93"/>
    </row>
    <row r="43" spans="1:7" s="10" customFormat="1" x14ac:dyDescent="0.3">
      <c r="A43" s="541" t="s">
        <v>251</v>
      </c>
      <c r="B43" s="544"/>
      <c r="C43" s="545"/>
      <c r="D43" s="21">
        <f>D42/(COUNT(B37:C41)*2)</f>
        <v>0.9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51" t="s">
        <v>19</v>
      </c>
      <c r="B45" s="552"/>
      <c r="C45" s="552"/>
      <c r="D45" s="552"/>
      <c r="E45" s="552"/>
      <c r="F45" s="552"/>
    </row>
    <row r="46" spans="1:7" ht="33" x14ac:dyDescent="0.3">
      <c r="A46" s="7" t="s">
        <v>226</v>
      </c>
      <c r="B46" s="265">
        <v>0</v>
      </c>
      <c r="C46" s="265"/>
      <c r="D46" s="63" t="s">
        <v>541</v>
      </c>
      <c r="E46" s="265" t="s">
        <v>542</v>
      </c>
      <c r="F46" s="265"/>
    </row>
    <row r="47" spans="1:7" x14ac:dyDescent="0.3">
      <c r="A47" s="7" t="s">
        <v>70</v>
      </c>
      <c r="B47" s="265">
        <v>2</v>
      </c>
      <c r="C47" s="265"/>
      <c r="D47" s="66"/>
      <c r="E47" s="265"/>
      <c r="F47" s="265"/>
    </row>
    <row r="48" spans="1:7" x14ac:dyDescent="0.3">
      <c r="A48" s="7" t="s">
        <v>192</v>
      </c>
      <c r="B48" s="265">
        <v>2</v>
      </c>
      <c r="C48" s="265"/>
      <c r="D48" s="63"/>
      <c r="E48" s="265"/>
      <c r="F48" s="265"/>
    </row>
    <row r="49" spans="1:7" x14ac:dyDescent="0.3">
      <c r="A49" s="7" t="s">
        <v>22</v>
      </c>
      <c r="B49" s="265">
        <v>2</v>
      </c>
      <c r="C49" s="265"/>
      <c r="D49" s="63"/>
      <c r="E49" s="265"/>
      <c r="F49" s="265"/>
    </row>
    <row r="50" spans="1:7" x14ac:dyDescent="0.3">
      <c r="A50" s="7" t="s">
        <v>71</v>
      </c>
      <c r="B50" s="265">
        <v>2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265"/>
      <c r="F51" s="265"/>
    </row>
    <row r="52" spans="1:7" x14ac:dyDescent="0.3">
      <c r="A52" s="541" t="s">
        <v>34</v>
      </c>
      <c r="B52" s="544"/>
      <c r="C52" s="545"/>
      <c r="D52" s="380">
        <f>SUM(B46:C51)</f>
        <v>10</v>
      </c>
    </row>
    <row r="53" spans="1:7" x14ac:dyDescent="0.3">
      <c r="A53" s="541" t="s">
        <v>251</v>
      </c>
      <c r="B53" s="544"/>
      <c r="C53" s="545"/>
      <c r="D53" s="21">
        <f>D52/(COUNT(B46:C51)*2)</f>
        <v>0.83333333333333337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9" t="s">
        <v>8</v>
      </c>
      <c r="B55" s="550"/>
      <c r="C55" s="550"/>
      <c r="D55" s="550"/>
      <c r="E55" s="550"/>
      <c r="F55" s="550"/>
    </row>
    <row r="56" spans="1:7" ht="36" x14ac:dyDescent="0.35">
      <c r="A56" s="29" t="s">
        <v>148</v>
      </c>
      <c r="B56" s="265">
        <v>1</v>
      </c>
      <c r="C56" s="88" t="str">
        <f>IF(B56=0, -5, "0")</f>
        <v>0</v>
      </c>
      <c r="D56" s="63" t="s">
        <v>544</v>
      </c>
      <c r="E56" s="265" t="s">
        <v>540</v>
      </c>
      <c r="F56" s="265"/>
    </row>
    <row r="57" spans="1:7" x14ac:dyDescent="0.3">
      <c r="A57" s="9" t="s">
        <v>141</v>
      </c>
      <c r="B57" s="265">
        <v>2</v>
      </c>
      <c r="C57" s="265"/>
      <c r="D57" s="265"/>
      <c r="E57" s="67"/>
      <c r="F57" s="265"/>
    </row>
    <row r="58" spans="1:7" x14ac:dyDescent="0.3">
      <c r="A58" s="11" t="s">
        <v>205</v>
      </c>
      <c r="B58" s="265">
        <v>2</v>
      </c>
      <c r="C58" s="265"/>
      <c r="D58" s="63"/>
      <c r="E58" s="63"/>
      <c r="F58" s="265"/>
    </row>
    <row r="59" spans="1:7" x14ac:dyDescent="0.3">
      <c r="A59" s="11" t="s">
        <v>79</v>
      </c>
      <c r="B59" s="265">
        <v>2</v>
      </c>
      <c r="C59" s="265"/>
      <c r="D59" s="66"/>
      <c r="E59" s="265"/>
      <c r="F59" s="265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>
        <v>2</v>
      </c>
      <c r="C62" s="265"/>
      <c r="D62" s="66"/>
      <c r="E62" s="265"/>
      <c r="F62" s="265"/>
    </row>
    <row r="63" spans="1:7" x14ac:dyDescent="0.3">
      <c r="A63" s="541" t="s">
        <v>34</v>
      </c>
      <c r="B63" s="544"/>
      <c r="C63" s="545"/>
      <c r="D63" s="380">
        <f>SUM(B56:C62)</f>
        <v>13</v>
      </c>
    </row>
    <row r="64" spans="1:7" x14ac:dyDescent="0.3">
      <c r="A64" s="541" t="s">
        <v>251</v>
      </c>
      <c r="B64" s="544"/>
      <c r="C64" s="545"/>
      <c r="D64" s="21">
        <f>D63/(COUNT(B56:C62)*2)</f>
        <v>0.9285714285714286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9" t="s">
        <v>111</v>
      </c>
      <c r="B66" s="550"/>
      <c r="C66" s="550"/>
      <c r="D66" s="550"/>
      <c r="E66" s="550"/>
      <c r="F66" s="550"/>
    </row>
    <row r="67" spans="1:7" ht="19.5" x14ac:dyDescent="0.4">
      <c r="A67" s="7" t="s">
        <v>227</v>
      </c>
      <c r="B67" s="68">
        <v>2</v>
      </c>
      <c r="C67" s="69"/>
      <c r="D67" s="63"/>
      <c r="E67" s="70"/>
      <c r="F67" s="265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265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>
        <v>2</v>
      </c>
      <c r="C72" s="69"/>
      <c r="D72" s="67"/>
      <c r="E72" s="67"/>
      <c r="F72" s="265"/>
    </row>
    <row r="73" spans="1:7" ht="19.5" x14ac:dyDescent="0.4">
      <c r="A73" s="7" t="s">
        <v>81</v>
      </c>
      <c r="B73" s="68">
        <v>2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33.75" x14ac:dyDescent="0.35">
      <c r="A77" s="32" t="s">
        <v>241</v>
      </c>
      <c r="B77" s="68">
        <v>1</v>
      </c>
      <c r="C77" s="88" t="str">
        <f>IF(B77=0, -5, "0")</f>
        <v>0</v>
      </c>
      <c r="D77" s="63" t="s">
        <v>551</v>
      </c>
      <c r="E77" s="63" t="s">
        <v>540</v>
      </c>
      <c r="F77" s="265"/>
    </row>
    <row r="78" spans="1:7" s="10" customFormat="1" x14ac:dyDescent="0.3">
      <c r="A78" s="9" t="s">
        <v>193</v>
      </c>
      <c r="B78" s="68">
        <v>1</v>
      </c>
      <c r="C78" s="266"/>
      <c r="D78" s="63" t="s">
        <v>552</v>
      </c>
      <c r="E78" s="63" t="s">
        <v>553</v>
      </c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63" t="s">
        <v>554</v>
      </c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>
        <v>2</v>
      </c>
      <c r="C83" s="265"/>
      <c r="D83" s="75"/>
      <c r="E83" s="76"/>
      <c r="F83" s="265"/>
    </row>
    <row r="84" spans="1:7" x14ac:dyDescent="0.3">
      <c r="A84" s="541" t="s">
        <v>34</v>
      </c>
      <c r="B84" s="544"/>
      <c r="C84" s="545"/>
      <c r="D84" s="380">
        <f>SUM(B67:C83)</f>
        <v>16</v>
      </c>
    </row>
    <row r="85" spans="1:7" x14ac:dyDescent="0.3">
      <c r="A85" s="541" t="s">
        <v>251</v>
      </c>
      <c r="B85" s="544"/>
      <c r="C85" s="545"/>
      <c r="D85" s="21">
        <f>D84/(COUNT(B67:C83)*2)</f>
        <v>0.88888888888888884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9" t="s">
        <v>172</v>
      </c>
      <c r="B87" s="550"/>
      <c r="C87" s="550"/>
      <c r="D87" s="550"/>
      <c r="E87" s="550"/>
      <c r="F87" s="550"/>
    </row>
    <row r="88" spans="1:7" ht="36.75" customHeight="1" x14ac:dyDescent="0.4">
      <c r="A88" s="36" t="s">
        <v>229</v>
      </c>
      <c r="B88" s="78">
        <v>2</v>
      </c>
      <c r="C88" s="69"/>
      <c r="D88" s="63"/>
      <c r="E88" s="63"/>
      <c r="F88" s="265"/>
    </row>
    <row r="89" spans="1:7" ht="19.5" x14ac:dyDescent="0.4">
      <c r="A89" s="7" t="s">
        <v>228</v>
      </c>
      <c r="B89" s="78">
        <v>2</v>
      </c>
      <c r="C89" s="69"/>
      <c r="D89" s="63"/>
      <c r="E89" s="265"/>
      <c r="F89" s="265"/>
    </row>
    <row r="90" spans="1:7" ht="19.5" x14ac:dyDescent="0.4">
      <c r="A90" s="7" t="s">
        <v>256</v>
      </c>
      <c r="B90" s="78">
        <v>2</v>
      </c>
      <c r="C90" s="69"/>
      <c r="D90" s="75"/>
      <c r="E90" s="265"/>
      <c r="F90" s="265"/>
    </row>
    <row r="91" spans="1:7" ht="34.5" x14ac:dyDescent="0.4">
      <c r="A91" s="11" t="s">
        <v>257</v>
      </c>
      <c r="B91" s="78">
        <v>2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>
        <v>2</v>
      </c>
      <c r="C95" s="265"/>
      <c r="D95" s="63"/>
      <c r="E95" s="265"/>
      <c r="F95" s="265"/>
    </row>
    <row r="96" spans="1:7" x14ac:dyDescent="0.3">
      <c r="A96" s="13" t="s">
        <v>238</v>
      </c>
      <c r="B96" s="78">
        <v>2</v>
      </c>
      <c r="C96" s="265"/>
      <c r="D96" s="63"/>
      <c r="E96" s="265"/>
      <c r="F96" s="265"/>
    </row>
    <row r="97" spans="1:7" x14ac:dyDescent="0.3">
      <c r="A97" s="13" t="s">
        <v>239</v>
      </c>
      <c r="B97" s="78">
        <v>2</v>
      </c>
      <c r="C97" s="265"/>
      <c r="D97" s="63"/>
      <c r="E97" s="265"/>
      <c r="F97" s="265"/>
    </row>
    <row r="98" spans="1:7" x14ac:dyDescent="0.3">
      <c r="A98" s="7" t="s">
        <v>115</v>
      </c>
      <c r="B98" s="78">
        <v>2</v>
      </c>
      <c r="C98" s="265"/>
      <c r="D98" s="63"/>
      <c r="E98" s="265"/>
      <c r="F98" s="265"/>
    </row>
    <row r="99" spans="1:7" ht="66.75" x14ac:dyDescent="0.35">
      <c r="A99" s="32" t="s">
        <v>163</v>
      </c>
      <c r="B99" s="78">
        <v>0</v>
      </c>
      <c r="C99" s="88">
        <f>IF(B99=0, -5, "0")</f>
        <v>-5</v>
      </c>
      <c r="D99" s="63" t="s">
        <v>556</v>
      </c>
      <c r="E99" s="63" t="s">
        <v>557</v>
      </c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 t="s">
        <v>555</v>
      </c>
      <c r="E100" s="265"/>
      <c r="F100" s="265"/>
    </row>
    <row r="101" spans="1:7" x14ac:dyDescent="0.3">
      <c r="A101" s="37" t="s">
        <v>193</v>
      </c>
      <c r="B101" s="78">
        <v>2</v>
      </c>
      <c r="C101" s="265"/>
      <c r="D101" s="63"/>
      <c r="E101" s="265"/>
      <c r="F101" s="265"/>
    </row>
    <row r="102" spans="1:7" x14ac:dyDescent="0.3">
      <c r="A102" s="541" t="s">
        <v>34</v>
      </c>
      <c r="B102" s="544"/>
      <c r="C102" s="545"/>
      <c r="D102" s="380">
        <f>SUM(B88:C101)</f>
        <v>15</v>
      </c>
    </row>
    <row r="103" spans="1:7" x14ac:dyDescent="0.3">
      <c r="A103" s="541" t="s">
        <v>251</v>
      </c>
      <c r="B103" s="544"/>
      <c r="C103" s="545"/>
      <c r="D103" s="21">
        <f>D102/(COUNT(B88:C101)*2)</f>
        <v>0.625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9" t="s">
        <v>173</v>
      </c>
      <c r="B106" s="550"/>
      <c r="C106" s="550"/>
      <c r="D106" s="550"/>
      <c r="E106" s="550"/>
      <c r="F106" s="550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265"/>
      <c r="E107" s="265"/>
      <c r="F107" s="265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>
        <v>2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>
        <v>2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>
        <v>2</v>
      </c>
      <c r="C117" s="265"/>
      <c r="D117" s="75"/>
      <c r="E117" s="265"/>
      <c r="F117" s="265"/>
      <c r="G117" s="93"/>
    </row>
    <row r="118" spans="1:7" s="10" customFormat="1" x14ac:dyDescent="0.3">
      <c r="A118" s="541" t="s">
        <v>34</v>
      </c>
      <c r="B118" s="544"/>
      <c r="C118" s="545"/>
      <c r="D118" s="380">
        <f>SUM(B107:C117)</f>
        <v>20</v>
      </c>
      <c r="E118" s="259"/>
      <c r="F118" s="259"/>
      <c r="G118" s="93"/>
    </row>
    <row r="119" spans="1:7" s="10" customFormat="1" x14ac:dyDescent="0.3">
      <c r="A119" s="541" t="s">
        <v>251</v>
      </c>
      <c r="B119" s="544"/>
      <c r="C119" s="545"/>
      <c r="D119" s="21">
        <f>D118/(COUNT(B107:C117)*2)</f>
        <v>1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9" t="s">
        <v>156</v>
      </c>
      <c r="B121" s="550"/>
      <c r="C121" s="550"/>
      <c r="D121" s="550"/>
      <c r="E121" s="550"/>
      <c r="F121" s="550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41" t="s">
        <v>34</v>
      </c>
      <c r="B133" s="544"/>
      <c r="C133" s="545"/>
      <c r="D133" s="380">
        <f>SUM(B122:C132)</f>
        <v>0</v>
      </c>
    </row>
    <row r="134" spans="1:7" x14ac:dyDescent="0.3">
      <c r="A134" s="541" t="s">
        <v>251</v>
      </c>
      <c r="B134" s="544"/>
      <c r="C134" s="545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9" t="s">
        <v>61</v>
      </c>
      <c r="B136" s="550"/>
      <c r="C136" s="550"/>
      <c r="D136" s="550"/>
      <c r="E136" s="550"/>
      <c r="F136" s="550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41" t="s">
        <v>34</v>
      </c>
      <c r="B149" s="544"/>
      <c r="C149" s="545"/>
      <c r="D149" s="380">
        <f>SUM(B137:C148)</f>
        <v>0</v>
      </c>
    </row>
    <row r="150" spans="1:7" x14ac:dyDescent="0.3">
      <c r="A150" s="541" t="s">
        <v>251</v>
      </c>
      <c r="B150" s="544"/>
      <c r="C150" s="545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9" t="s">
        <v>178</v>
      </c>
      <c r="B152" s="550"/>
      <c r="C152" s="550"/>
      <c r="D152" s="550"/>
      <c r="E152" s="550"/>
      <c r="F152" s="550"/>
    </row>
    <row r="153" spans="1:7" ht="33" x14ac:dyDescent="0.3">
      <c r="A153" s="36" t="s">
        <v>235</v>
      </c>
      <c r="B153" s="265">
        <v>2</v>
      </c>
      <c r="C153" s="265"/>
      <c r="D153" s="63" t="s">
        <v>588</v>
      </c>
      <c r="E153" s="265"/>
      <c r="F153" s="265"/>
    </row>
    <row r="154" spans="1:7" x14ac:dyDescent="0.3">
      <c r="A154" s="7" t="s">
        <v>127</v>
      </c>
      <c r="B154" s="265">
        <v>2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265"/>
      <c r="F155" s="265"/>
    </row>
    <row r="156" spans="1:7" ht="35.25" customHeight="1" x14ac:dyDescent="0.35">
      <c r="A156" s="28" t="s">
        <v>263</v>
      </c>
      <c r="B156" s="265">
        <v>1</v>
      </c>
      <c r="C156" s="88" t="str">
        <f>IF(B156=0, -5, "0")</f>
        <v>0</v>
      </c>
      <c r="D156" s="63" t="s">
        <v>570</v>
      </c>
      <c r="E156" s="63" t="s">
        <v>550</v>
      </c>
      <c r="F156" s="265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>
        <v>2</v>
      </c>
      <c r="C158" s="265"/>
      <c r="D158" s="85"/>
      <c r="E158" s="265"/>
      <c r="F158" s="265"/>
    </row>
    <row r="159" spans="1:7" x14ac:dyDescent="0.3">
      <c r="A159" s="46" t="s">
        <v>275</v>
      </c>
      <c r="B159" s="265">
        <v>2</v>
      </c>
      <c r="C159" s="265"/>
      <c r="D159" s="86"/>
      <c r="E159" s="265"/>
      <c r="F159" s="265"/>
    </row>
    <row r="160" spans="1:7" x14ac:dyDescent="0.3">
      <c r="A160" s="46" t="s">
        <v>137</v>
      </c>
      <c r="B160" s="265">
        <v>2</v>
      </c>
      <c r="C160" s="265"/>
      <c r="D160" s="86"/>
      <c r="E160" s="265"/>
      <c r="F160" s="265"/>
    </row>
    <row r="161" spans="1:7" x14ac:dyDescent="0.3">
      <c r="A161" s="541" t="s">
        <v>34</v>
      </c>
      <c r="B161" s="542"/>
      <c r="C161" s="543"/>
      <c r="D161" s="381">
        <f>SUM(B153:C160)</f>
        <v>15</v>
      </c>
    </row>
    <row r="162" spans="1:7" x14ac:dyDescent="0.3">
      <c r="A162" s="541" t="s">
        <v>251</v>
      </c>
      <c r="B162" s="544"/>
      <c r="C162" s="545"/>
      <c r="D162" s="21">
        <f>D161/(COUNT(B153:C160)*2)</f>
        <v>0.9375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9" t="s">
        <v>64</v>
      </c>
      <c r="B164" s="550"/>
      <c r="C164" s="550"/>
      <c r="D164" s="550"/>
      <c r="E164" s="550"/>
      <c r="F164" s="550"/>
    </row>
    <row r="165" spans="1:7" ht="18" x14ac:dyDescent="0.35">
      <c r="A165" s="28" t="s">
        <v>242</v>
      </c>
      <c r="B165" s="265">
        <v>2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>
        <v>2</v>
      </c>
      <c r="C166" s="265"/>
      <c r="D166" s="63"/>
      <c r="E166" s="265"/>
      <c r="F166" s="265"/>
    </row>
    <row r="167" spans="1:7" ht="33" x14ac:dyDescent="0.3">
      <c r="A167" s="30" t="s">
        <v>176</v>
      </c>
      <c r="B167" s="265">
        <v>1</v>
      </c>
      <c r="C167" s="265"/>
      <c r="D167" s="63" t="s">
        <v>549</v>
      </c>
      <c r="E167" s="265" t="s">
        <v>572</v>
      </c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41" t="s">
        <v>34</v>
      </c>
      <c r="B169" s="544"/>
      <c r="C169" s="545"/>
      <c r="D169" s="380">
        <f>SUM(B165:C168)</f>
        <v>5</v>
      </c>
    </row>
    <row r="170" spans="1:7" x14ac:dyDescent="0.3">
      <c r="A170" s="541" t="s">
        <v>251</v>
      </c>
      <c r="B170" s="544"/>
      <c r="C170" s="545"/>
      <c r="D170" s="21">
        <f>D169/(COUNT(B165:C168)*2)</f>
        <v>0.83333333333333337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55" t="s">
        <v>15</v>
      </c>
      <c r="B172" s="556"/>
      <c r="C172" s="556"/>
      <c r="D172" s="556"/>
      <c r="E172" s="556"/>
      <c r="F172" s="556"/>
    </row>
    <row r="173" spans="1:7" x14ac:dyDescent="0.3">
      <c r="A173" s="8" t="s">
        <v>152</v>
      </c>
      <c r="B173" s="265">
        <v>2</v>
      </c>
      <c r="C173" s="265"/>
      <c r="D173" s="87"/>
      <c r="E173" s="265"/>
      <c r="F173" s="265"/>
    </row>
    <row r="174" spans="1:7" x14ac:dyDescent="0.3">
      <c r="A174" s="7" t="s">
        <v>74</v>
      </c>
      <c r="B174" s="265">
        <v>2</v>
      </c>
      <c r="C174" s="265"/>
      <c r="D174" s="87"/>
      <c r="E174" s="265"/>
      <c r="F174" s="265"/>
    </row>
    <row r="175" spans="1:7" x14ac:dyDescent="0.3">
      <c r="A175" s="30" t="s">
        <v>167</v>
      </c>
      <c r="B175" s="265">
        <v>2</v>
      </c>
      <c r="C175" s="265"/>
      <c r="D175" s="63"/>
      <c r="E175" s="265"/>
      <c r="F175" s="265"/>
    </row>
    <row r="176" spans="1:7" x14ac:dyDescent="0.3">
      <c r="A176" s="7" t="s">
        <v>128</v>
      </c>
      <c r="B176" s="265">
        <v>2</v>
      </c>
      <c r="C176" s="265"/>
      <c r="D176" s="63"/>
      <c r="E176" s="63"/>
      <c r="F176" s="265"/>
    </row>
    <row r="177" spans="1:7" x14ac:dyDescent="0.3">
      <c r="A177" s="541" t="s">
        <v>34</v>
      </c>
      <c r="B177" s="544"/>
      <c r="C177" s="545"/>
      <c r="D177" s="380">
        <f>SUM(B173:C176)</f>
        <v>8</v>
      </c>
    </row>
    <row r="178" spans="1:7" x14ac:dyDescent="0.3">
      <c r="A178" s="541" t="s">
        <v>251</v>
      </c>
      <c r="B178" s="544"/>
      <c r="C178" s="545"/>
      <c r="D178" s="21">
        <f>D177/(COUNT(B173:C176)*2)</f>
        <v>1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9" t="s">
        <v>65</v>
      </c>
      <c r="B180" s="550"/>
      <c r="C180" s="550"/>
      <c r="D180" s="550"/>
      <c r="E180" s="550"/>
      <c r="F180" s="550"/>
    </row>
    <row r="181" spans="1:7" ht="49.5" x14ac:dyDescent="0.3">
      <c r="A181" s="30" t="s">
        <v>270</v>
      </c>
      <c r="B181" s="265">
        <v>0</v>
      </c>
      <c r="C181" s="265"/>
      <c r="D181" s="63" t="s">
        <v>571</v>
      </c>
      <c r="E181" s="63" t="s">
        <v>548</v>
      </c>
      <c r="F181" s="265"/>
    </row>
    <row r="182" spans="1:7" x14ac:dyDescent="0.3">
      <c r="A182" s="38" t="s">
        <v>181</v>
      </c>
      <c r="B182" s="265">
        <v>2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>
        <v>2</v>
      </c>
      <c r="C183" s="265"/>
      <c r="D183" s="63"/>
      <c r="E183" s="265"/>
      <c r="F183" s="265"/>
    </row>
    <row r="184" spans="1:7" x14ac:dyDescent="0.3">
      <c r="A184" s="8" t="s">
        <v>199</v>
      </c>
      <c r="B184" s="265">
        <v>2</v>
      </c>
      <c r="C184" s="265"/>
      <c r="D184" s="63"/>
      <c r="E184" s="265"/>
      <c r="F184" s="265"/>
    </row>
    <row r="185" spans="1:7" x14ac:dyDescent="0.3">
      <c r="A185" s="7" t="s">
        <v>265</v>
      </c>
      <c r="B185" s="265">
        <v>2</v>
      </c>
      <c r="C185" s="265"/>
      <c r="D185" s="63"/>
      <c r="E185" s="265"/>
      <c r="F185" s="265"/>
    </row>
    <row r="186" spans="1:7" x14ac:dyDescent="0.3">
      <c r="A186" s="541" t="s">
        <v>34</v>
      </c>
      <c r="B186" s="544"/>
      <c r="C186" s="545"/>
      <c r="D186" s="380">
        <f>SUM(B181:C185)</f>
        <v>8</v>
      </c>
    </row>
    <row r="187" spans="1:7" x14ac:dyDescent="0.3">
      <c r="A187" s="541" t="s">
        <v>251</v>
      </c>
      <c r="B187" s="544"/>
      <c r="C187" s="545"/>
      <c r="D187" s="21">
        <f>D186/(COUNT(B181:C185)*2)</f>
        <v>0.8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9" t="s">
        <v>177</v>
      </c>
      <c r="B189" s="550"/>
      <c r="C189" s="550"/>
      <c r="D189" s="550"/>
      <c r="E189" s="550"/>
      <c r="F189" s="550"/>
    </row>
    <row r="190" spans="1:7" x14ac:dyDescent="0.3">
      <c r="A190" s="30" t="s">
        <v>309</v>
      </c>
      <c r="B190" s="265">
        <v>2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 t="s">
        <v>547</v>
      </c>
      <c r="E191" s="265"/>
      <c r="F191" s="265"/>
    </row>
    <row r="192" spans="1:7" x14ac:dyDescent="0.3">
      <c r="A192" s="8" t="s">
        <v>267</v>
      </c>
      <c r="B192" s="265">
        <v>1</v>
      </c>
      <c r="C192" s="265"/>
      <c r="D192" s="265" t="s">
        <v>545</v>
      </c>
      <c r="E192" s="265" t="s">
        <v>546</v>
      </c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41" t="s">
        <v>34</v>
      </c>
      <c r="B194" s="544"/>
      <c r="C194" s="545"/>
      <c r="D194" s="40">
        <f>SUM(B190:C193)</f>
        <v>3</v>
      </c>
    </row>
    <row r="195" spans="1:6" x14ac:dyDescent="0.3">
      <c r="A195" s="541" t="s">
        <v>251</v>
      </c>
      <c r="B195" s="544"/>
      <c r="C195" s="545"/>
      <c r="D195" s="21">
        <f>D194/(COUNT(B190:C193)*2)</f>
        <v>0.75</v>
      </c>
    </row>
    <row r="197" spans="1:6" ht="18" x14ac:dyDescent="0.35">
      <c r="A197" s="43" t="s">
        <v>422</v>
      </c>
      <c r="B197" s="264"/>
      <c r="C197" s="264"/>
      <c r="D197" s="104">
        <f>E197/F197</f>
        <v>0.69230769230769229</v>
      </c>
      <c r="E197" s="416">
        <f>COUNTIF('A1 Technique'!F17:F193,"ok")</f>
        <v>9</v>
      </c>
      <c r="F197" s="416">
        <f>COUNTA('A1 Technique'!F17:F193)</f>
        <v>13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144</v>
      </c>
    </row>
    <row r="199" spans="1:6" ht="22.5" x14ac:dyDescent="0.3">
      <c r="A199" s="261" t="s">
        <v>276</v>
      </c>
      <c r="B199" s="262"/>
      <c r="C199" s="263"/>
      <c r="D199" s="27">
        <f>D198/(COUNT(B190:C193,B181:C185,B173:C176,B165:C168,B153:C160,B56:C62,B46:C51,B26:C32,B17:C21,B107:C117,B137:C148,B122:C132,B88:C101,B67:C83,B37:C41)*2)</f>
        <v>0.86746987951807231</v>
      </c>
    </row>
  </sheetData>
  <sheetProtection algorithmName="SHA-512" hashValue="0GJVyasIi0p5V3bVkR9uttJWNwOu7DxCWETCeJWNHXb9R3BWuchgDEARrx/siuoik3oUwKtSA+Sf7Bl4hCz4UA==" saltValue="zq3OEwmsUat45Huh+uIm0A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227" zoomScale="60" zoomScaleNormal="100" workbookViewId="0">
      <selection activeCell="D245" sqref="D24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63"/>
      <c r="E1" s="463"/>
      <c r="F1" s="463"/>
      <c r="G1" s="463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64" t="s">
        <v>151</v>
      </c>
      <c r="B7" s="464"/>
      <c r="C7" s="464"/>
      <c r="D7" s="464"/>
      <c r="E7" s="464"/>
      <c r="F7" s="464"/>
      <c r="G7" s="111"/>
    </row>
    <row r="8" spans="1:7" ht="22.5" x14ac:dyDescent="0.45">
      <c r="A8" s="465" t="str">
        <f>'Page de garde'!D18</f>
        <v>Teniour</v>
      </c>
      <c r="B8" s="465"/>
      <c r="C8" s="465"/>
      <c r="D8" s="465"/>
      <c r="E8" s="465"/>
      <c r="F8" s="465"/>
      <c r="G8" s="111"/>
    </row>
    <row r="9" spans="1:7" ht="22.5" x14ac:dyDescent="0.45">
      <c r="A9" s="112" t="s">
        <v>39</v>
      </c>
      <c r="B9" s="466"/>
      <c r="C9" s="466"/>
      <c r="D9" s="466"/>
      <c r="E9" s="466"/>
      <c r="F9" s="466"/>
      <c r="G9" s="111"/>
    </row>
    <row r="10" spans="1:7" ht="22.5" x14ac:dyDescent="0.45">
      <c r="A10" s="113" t="s">
        <v>41</v>
      </c>
      <c r="B10" s="467"/>
      <c r="C10" s="467"/>
      <c r="D10" s="467"/>
      <c r="E10" s="467"/>
      <c r="F10" s="467"/>
      <c r="G10" s="111"/>
    </row>
    <row r="11" spans="1:7" ht="22.5" x14ac:dyDescent="0.45">
      <c r="A11" s="112" t="s">
        <v>40</v>
      </c>
      <c r="B11" s="462"/>
      <c r="C11" s="462"/>
      <c r="D11" s="462"/>
      <c r="E11" s="462"/>
      <c r="F11" s="462"/>
      <c r="G11" s="111"/>
    </row>
    <row r="12" spans="1:7" ht="22.5" x14ac:dyDescent="0.45">
      <c r="A12" s="112" t="s">
        <v>200</v>
      </c>
      <c r="B12" s="468" t="e">
        <f>D730</f>
        <v>#DIV/0!</v>
      </c>
      <c r="C12" s="468"/>
      <c r="D12" s="468"/>
      <c r="E12" s="468"/>
      <c r="F12" s="468"/>
      <c r="G12" s="111"/>
    </row>
    <row r="13" spans="1:7" ht="22.5" x14ac:dyDescent="0.45">
      <c r="A13" s="110"/>
      <c r="B13" s="108"/>
      <c r="C13" s="108"/>
      <c r="D13" s="463"/>
      <c r="E13" s="463"/>
      <c r="F13" s="463"/>
      <c r="G13" s="463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51" t="s">
        <v>28</v>
      </c>
      <c r="B17" s="452" t="s">
        <v>29</v>
      </c>
      <c r="C17" s="452"/>
      <c r="D17" s="452" t="s">
        <v>42</v>
      </c>
      <c r="E17" s="442" t="s">
        <v>266</v>
      </c>
      <c r="F17" s="442" t="s">
        <v>300</v>
      </c>
      <c r="G17" s="114"/>
    </row>
    <row r="18" spans="1:8" ht="16.5" customHeight="1" x14ac:dyDescent="0.4">
      <c r="A18" s="451"/>
      <c r="B18" s="118" t="s">
        <v>32</v>
      </c>
      <c r="C18" s="118" t="s">
        <v>31</v>
      </c>
      <c r="D18" s="452"/>
      <c r="E18" s="442"/>
      <c r="F18" s="442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7" t="s">
        <v>16</v>
      </c>
      <c r="B29" s="558"/>
      <c r="C29" s="558"/>
      <c r="D29" s="558"/>
      <c r="E29" s="558"/>
      <c r="F29" s="558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7" t="s">
        <v>311</v>
      </c>
      <c r="B38" s="558"/>
      <c r="C38" s="558"/>
      <c r="D38" s="558"/>
      <c r="E38" s="558"/>
      <c r="F38" s="558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45"/>
      <c r="B49" s="445"/>
      <c r="C49" s="445"/>
      <c r="D49" s="445"/>
      <c r="E49" s="445"/>
      <c r="F49" s="445"/>
      <c r="G49" s="445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51" t="s">
        <v>28</v>
      </c>
      <c r="B52" s="452" t="s">
        <v>29</v>
      </c>
      <c r="C52" s="452"/>
      <c r="D52" s="452" t="s">
        <v>42</v>
      </c>
      <c r="E52" s="442" t="s">
        <v>266</v>
      </c>
      <c r="F52" s="442" t="s">
        <v>302</v>
      </c>
      <c r="G52" s="129"/>
    </row>
    <row r="53" spans="1:7" ht="21" x14ac:dyDescent="0.4">
      <c r="A53" s="451"/>
      <c r="B53" s="118" t="s">
        <v>32</v>
      </c>
      <c r="C53" s="118" t="s">
        <v>31</v>
      </c>
      <c r="D53" s="452"/>
      <c r="E53" s="442"/>
      <c r="F53" s="442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20"/>
      <c r="B64" s="521"/>
      <c r="C64" s="521"/>
      <c r="D64" s="521"/>
      <c r="E64" s="521"/>
      <c r="F64" s="521"/>
      <c r="G64" s="521"/>
    </row>
    <row r="65" spans="1:7" ht="43.5" customHeight="1" x14ac:dyDescent="0.4">
      <c r="A65" s="454" t="s">
        <v>351</v>
      </c>
      <c r="B65" s="454"/>
      <c r="C65" s="454"/>
      <c r="D65" s="454"/>
      <c r="E65" s="454"/>
      <c r="F65" s="454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70"/>
      <c r="B83" s="470"/>
      <c r="C83" s="470"/>
      <c r="D83" s="470"/>
      <c r="E83" s="470"/>
      <c r="F83" s="470"/>
      <c r="G83" s="470"/>
    </row>
    <row r="84" spans="1:7" ht="45" customHeight="1" x14ac:dyDescent="0.45">
      <c r="A84" s="455" t="s">
        <v>352</v>
      </c>
      <c r="B84" s="455"/>
      <c r="C84" s="455"/>
      <c r="D84" s="455"/>
      <c r="E84" s="455"/>
      <c r="F84" s="455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24"/>
      <c r="B103" s="522"/>
      <c r="C103" s="522"/>
      <c r="D103" s="522"/>
      <c r="E103" s="522"/>
      <c r="F103" s="528"/>
      <c r="G103" s="173"/>
    </row>
    <row r="104" spans="1:7" s="80" customFormat="1" ht="46.5" customHeight="1" x14ac:dyDescent="0.4">
      <c r="A104" s="454" t="s">
        <v>353</v>
      </c>
      <c r="B104" s="454"/>
      <c r="C104" s="454"/>
      <c r="D104" s="454"/>
      <c r="E104" s="454"/>
      <c r="F104" s="454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9"/>
      <c r="B111" s="530"/>
      <c r="C111" s="530"/>
      <c r="D111" s="530"/>
      <c r="E111" s="530"/>
      <c r="F111" s="531"/>
      <c r="G111" s="129"/>
    </row>
    <row r="112" spans="1:7" s="80" customFormat="1" ht="39.75" customHeight="1" x14ac:dyDescent="0.4">
      <c r="A112" s="454" t="s">
        <v>390</v>
      </c>
      <c r="B112" s="454"/>
      <c r="C112" s="454"/>
      <c r="D112" s="454"/>
      <c r="E112" s="454"/>
      <c r="F112" s="454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22"/>
      <c r="B120" s="522"/>
      <c r="C120" s="522"/>
      <c r="D120" s="522"/>
      <c r="E120" s="522"/>
      <c r="F120" s="522"/>
      <c r="G120" s="173"/>
    </row>
    <row r="121" spans="1:7" ht="22.5" x14ac:dyDescent="0.4">
      <c r="A121" s="454" t="s">
        <v>311</v>
      </c>
      <c r="B121" s="454"/>
      <c r="C121" s="454"/>
      <c r="D121" s="454"/>
      <c r="E121" s="454"/>
      <c r="F121" s="454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23"/>
      <c r="B132" s="523"/>
      <c r="C132" s="523"/>
      <c r="D132" s="523"/>
      <c r="E132" s="523"/>
      <c r="F132" s="523"/>
      <c r="G132" s="114"/>
    </row>
    <row r="133" spans="1:16384" ht="22.5" customHeight="1" x14ac:dyDescent="0.4">
      <c r="A133" s="456" t="s">
        <v>424</v>
      </c>
      <c r="B133" s="456"/>
      <c r="C133" s="456"/>
      <c r="D133" s="456"/>
      <c r="E133" s="456"/>
      <c r="F133" s="456"/>
      <c r="G133" s="114"/>
    </row>
    <row r="134" spans="1:16384" ht="22.5" customHeight="1" x14ac:dyDescent="0.4">
      <c r="A134" s="457"/>
      <c r="B134" s="457"/>
      <c r="C134" s="457"/>
      <c r="D134" s="457"/>
      <c r="E134" s="457"/>
      <c r="F134" s="457"/>
      <c r="G134" s="114"/>
    </row>
    <row r="135" spans="1:16384" s="326" customFormat="1" ht="22.5" customHeight="1" x14ac:dyDescent="0.25">
      <c r="A135" s="451" t="s">
        <v>28</v>
      </c>
      <c r="B135" s="452" t="s">
        <v>29</v>
      </c>
      <c r="C135" s="452"/>
      <c r="D135" s="452" t="s">
        <v>42</v>
      </c>
      <c r="E135" s="442" t="s">
        <v>266</v>
      </c>
      <c r="F135" s="442" t="s">
        <v>302</v>
      </c>
    </row>
    <row r="136" spans="1:16384" s="326" customFormat="1" ht="22.5" customHeight="1" x14ac:dyDescent="0.25">
      <c r="A136" s="451"/>
      <c r="B136" s="118" t="s">
        <v>32</v>
      </c>
      <c r="C136" s="118" t="s">
        <v>31</v>
      </c>
      <c r="D136" s="452"/>
      <c r="E136" s="442"/>
      <c r="F136" s="442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58" t="s">
        <v>461</v>
      </c>
      <c r="B139" s="458"/>
      <c r="C139" s="458"/>
      <c r="D139" s="458"/>
      <c r="E139" s="458"/>
      <c r="F139" s="458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83" t="s">
        <v>350</v>
      </c>
      <c r="B147" s="483"/>
      <c r="C147" s="483"/>
      <c r="D147" s="483"/>
      <c r="E147" s="483"/>
      <c r="F147" s="483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24"/>
      <c r="B165" s="522"/>
      <c r="C165" s="522"/>
      <c r="D165" s="522"/>
      <c r="E165" s="522"/>
      <c r="F165" s="522"/>
      <c r="G165" s="114"/>
    </row>
    <row r="166" spans="1:7" ht="32.25" customHeight="1" x14ac:dyDescent="0.4">
      <c r="A166" s="458" t="s">
        <v>462</v>
      </c>
      <c r="B166" s="458"/>
      <c r="C166" s="458"/>
      <c r="D166" s="458"/>
      <c r="E166" s="458"/>
      <c r="F166" s="458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25"/>
      <c r="B176" s="526"/>
      <c r="C176" s="526"/>
      <c r="D176" s="526"/>
      <c r="E176" s="526"/>
      <c r="F176" s="526"/>
      <c r="G176" s="114"/>
    </row>
    <row r="177" spans="1:7" ht="32.25" customHeight="1" x14ac:dyDescent="0.4">
      <c r="A177" s="458" t="s">
        <v>311</v>
      </c>
      <c r="B177" s="458"/>
      <c r="C177" s="458"/>
      <c r="D177" s="458"/>
      <c r="E177" s="458"/>
      <c r="F177" s="458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Exploitation'!F140:F184,"ok")</f>
        <v>0</v>
      </c>
      <c r="F185" s="414">
        <f>COUNTA('A2 Exploitation'!F140:F184)</f>
        <v>0</v>
      </c>
      <c r="G185" s="114"/>
    </row>
    <row r="186" spans="1:7" ht="22.5" x14ac:dyDescent="0.4">
      <c r="A186" s="292" t="s">
        <v>438</v>
      </c>
      <c r="B186" s="484"/>
      <c r="C186" s="485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27"/>
      <c r="B188" s="527"/>
      <c r="C188" s="527"/>
      <c r="D188" s="527"/>
      <c r="E188" s="527"/>
      <c r="F188" s="527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51" t="s">
        <v>28</v>
      </c>
      <c r="B191" s="452" t="s">
        <v>29</v>
      </c>
      <c r="C191" s="452"/>
      <c r="D191" s="452" t="s">
        <v>42</v>
      </c>
      <c r="E191" s="442" t="s">
        <v>266</v>
      </c>
      <c r="F191" s="442" t="s">
        <v>302</v>
      </c>
      <c r="G191" s="114"/>
    </row>
    <row r="192" spans="1:7" ht="21" x14ac:dyDescent="0.4">
      <c r="A192" s="451"/>
      <c r="B192" s="118" t="s">
        <v>32</v>
      </c>
      <c r="C192" s="118" t="s">
        <v>31</v>
      </c>
      <c r="D192" s="452"/>
      <c r="E192" s="442"/>
      <c r="F192" s="442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9" t="s">
        <v>34</v>
      </c>
      <c r="B203" s="460"/>
      <c r="C203" s="461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45"/>
      <c r="B205" s="445"/>
      <c r="C205" s="445"/>
      <c r="D205" s="445"/>
      <c r="E205" s="445"/>
      <c r="F205" s="445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9" t="s">
        <v>34</v>
      </c>
      <c r="B227" s="460"/>
      <c r="C227" s="461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45"/>
      <c r="B229" s="445"/>
      <c r="C229" s="445"/>
      <c r="D229" s="445"/>
      <c r="E229" s="445"/>
      <c r="F229" s="445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48" t="s">
        <v>311</v>
      </c>
      <c r="B236" s="449"/>
      <c r="C236" s="449"/>
      <c r="D236" s="450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IFERROR(E244/F244,"N.A")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59" t="s">
        <v>34</v>
      </c>
      <c r="B245" s="460"/>
      <c r="C245" s="461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45"/>
      <c r="B250" s="445"/>
      <c r="C250" s="445"/>
      <c r="D250" s="445"/>
      <c r="E250" s="445"/>
      <c r="F250" s="445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51" t="s">
        <v>28</v>
      </c>
      <c r="B253" s="452" t="s">
        <v>29</v>
      </c>
      <c r="C253" s="452"/>
      <c r="D253" s="452" t="s">
        <v>42</v>
      </c>
      <c r="E253" s="442" t="s">
        <v>266</v>
      </c>
      <c r="F253" s="442" t="s">
        <v>302</v>
      </c>
      <c r="G253" s="129"/>
    </row>
    <row r="254" spans="1:7" ht="21" x14ac:dyDescent="0.4">
      <c r="A254" s="451"/>
      <c r="B254" s="118" t="s">
        <v>32</v>
      </c>
      <c r="C254" s="118" t="s">
        <v>31</v>
      </c>
      <c r="D254" s="452"/>
      <c r="E254" s="442"/>
      <c r="F254" s="442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9" t="s">
        <v>34</v>
      </c>
      <c r="B265" s="460"/>
      <c r="C265" s="461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95"/>
      <c r="B290" s="495"/>
      <c r="C290" s="495"/>
      <c r="D290" s="495"/>
      <c r="E290" s="495"/>
      <c r="F290" s="495"/>
      <c r="G290" s="129"/>
    </row>
    <row r="291" spans="1:7" s="80" customFormat="1" ht="31.5" customHeight="1" x14ac:dyDescent="0.4">
      <c r="A291" s="453" t="s">
        <v>311</v>
      </c>
      <c r="B291" s="453"/>
      <c r="C291" s="453"/>
      <c r="D291" s="453"/>
      <c r="E291" s="453"/>
      <c r="F291" s="453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51" t="s">
        <v>28</v>
      </c>
      <c r="B308" s="452" t="s">
        <v>29</v>
      </c>
      <c r="C308" s="452"/>
      <c r="D308" s="452" t="s">
        <v>42</v>
      </c>
      <c r="E308" s="442" t="s">
        <v>266</v>
      </c>
      <c r="F308" s="442" t="s">
        <v>302</v>
      </c>
      <c r="G308" s="129"/>
    </row>
    <row r="309" spans="1:7" ht="21" x14ac:dyDescent="0.4">
      <c r="A309" s="451"/>
      <c r="B309" s="118" t="s">
        <v>32</v>
      </c>
      <c r="C309" s="118" t="s">
        <v>31</v>
      </c>
      <c r="D309" s="452"/>
      <c r="E309" s="442"/>
      <c r="F309" s="442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47"/>
      <c r="B357" s="447"/>
      <c r="C357" s="447"/>
      <c r="D357" s="447"/>
      <c r="E357" s="447"/>
      <c r="F357" s="447"/>
      <c r="G357" s="447"/>
    </row>
    <row r="358" spans="1:7" ht="32.25" customHeight="1" x14ac:dyDescent="0.4">
      <c r="A358" s="473" t="s">
        <v>311</v>
      </c>
      <c r="B358" s="473"/>
      <c r="C358" s="473"/>
      <c r="D358" s="473"/>
      <c r="E358" s="473"/>
      <c r="F358" s="473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51" t="s">
        <v>28</v>
      </c>
      <c r="B375" s="452" t="s">
        <v>29</v>
      </c>
      <c r="C375" s="452"/>
      <c r="D375" s="452" t="s">
        <v>42</v>
      </c>
      <c r="E375" s="442" t="s">
        <v>266</v>
      </c>
      <c r="F375" s="442" t="s">
        <v>302</v>
      </c>
      <c r="G375" s="173"/>
    </row>
    <row r="376" spans="1:7" s="260" customFormat="1" ht="21" x14ac:dyDescent="0.4">
      <c r="A376" s="451"/>
      <c r="B376" s="118" t="s">
        <v>32</v>
      </c>
      <c r="C376" s="118" t="s">
        <v>31</v>
      </c>
      <c r="D376" s="452"/>
      <c r="E376" s="442"/>
      <c r="F376" s="442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69"/>
      <c r="B415" s="470"/>
      <c r="C415" s="470"/>
      <c r="D415" s="470"/>
      <c r="E415" s="470"/>
      <c r="F415" s="470"/>
      <c r="G415" s="470"/>
    </row>
    <row r="416" spans="1:7" s="260" customFormat="1" ht="24.75" x14ac:dyDescent="0.4">
      <c r="A416" s="438" t="s">
        <v>320</v>
      </c>
      <c r="B416" s="438"/>
      <c r="C416" s="438"/>
      <c r="D416" s="438"/>
      <c r="E416" s="438"/>
      <c r="F416" s="438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51" t="s">
        <v>28</v>
      </c>
      <c r="B433" s="452" t="s">
        <v>29</v>
      </c>
      <c r="C433" s="452"/>
      <c r="D433" s="452" t="s">
        <v>42</v>
      </c>
      <c r="E433" s="442" t="s">
        <v>266</v>
      </c>
      <c r="F433" s="442" t="s">
        <v>302</v>
      </c>
      <c r="G433" s="129"/>
    </row>
    <row r="434" spans="1:7" ht="21" x14ac:dyDescent="0.4">
      <c r="A434" s="451"/>
      <c r="B434" s="118" t="s">
        <v>32</v>
      </c>
      <c r="C434" s="118" t="s">
        <v>31</v>
      </c>
      <c r="D434" s="452"/>
      <c r="E434" s="442"/>
      <c r="F434" s="442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8" t="s">
        <v>311</v>
      </c>
      <c r="B464" s="438"/>
      <c r="C464" s="438"/>
      <c r="D464" s="438"/>
      <c r="E464" s="438"/>
      <c r="F464" s="438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76" t="s">
        <v>425</v>
      </c>
      <c r="B478" s="476"/>
      <c r="C478" s="476"/>
      <c r="D478" s="476"/>
      <c r="E478" s="476"/>
      <c r="F478" s="476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39" t="s">
        <v>28</v>
      </c>
      <c r="B480" s="440" t="s">
        <v>29</v>
      </c>
      <c r="C480" s="440"/>
      <c r="D480" s="440" t="s">
        <v>42</v>
      </c>
      <c r="E480" s="441" t="s">
        <v>266</v>
      </c>
      <c r="F480" s="441" t="s">
        <v>302</v>
      </c>
      <c r="G480" s="114"/>
    </row>
    <row r="481" spans="1:7" ht="21" x14ac:dyDescent="0.4">
      <c r="A481" s="439"/>
      <c r="B481" s="320" t="s">
        <v>32</v>
      </c>
      <c r="C481" s="320" t="s">
        <v>31</v>
      </c>
      <c r="D481" s="440"/>
      <c r="E481" s="441"/>
      <c r="F481" s="441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15" t="s">
        <v>52</v>
      </c>
      <c r="B483" s="515"/>
      <c r="C483" s="515"/>
      <c r="D483" s="515"/>
      <c r="E483" s="515"/>
      <c r="F483" s="515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13" t="s">
        <v>463</v>
      </c>
      <c r="B491" s="514"/>
      <c r="C491" s="514"/>
      <c r="D491" s="514"/>
      <c r="E491" s="514"/>
      <c r="F491" s="514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7" t="s">
        <v>23</v>
      </c>
      <c r="B505" s="488"/>
      <c r="C505" s="488"/>
      <c r="D505" s="488"/>
      <c r="E505" s="488"/>
      <c r="F505" s="489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71"/>
      <c r="B517" s="471"/>
      <c r="C517" s="471"/>
      <c r="D517" s="471"/>
      <c r="E517" s="471"/>
      <c r="F517" s="471"/>
      <c r="G517" s="471"/>
    </row>
    <row r="518" spans="1:7" ht="26.25" customHeight="1" x14ac:dyDescent="0.5">
      <c r="A518" s="369" t="s">
        <v>311</v>
      </c>
      <c r="B518" s="472"/>
      <c r="C518" s="472"/>
      <c r="D518" s="472"/>
      <c r="E518" s="472"/>
      <c r="F518" s="472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77" t="s">
        <v>97</v>
      </c>
      <c r="B530" s="477"/>
      <c r="C530" s="477"/>
      <c r="D530" s="477"/>
      <c r="E530" s="477"/>
      <c r="F530" s="477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90" t="s">
        <v>28</v>
      </c>
      <c r="B532" s="478" t="s">
        <v>29</v>
      </c>
      <c r="C532" s="492"/>
      <c r="D532" s="452" t="s">
        <v>42</v>
      </c>
      <c r="E532" s="442" t="s">
        <v>266</v>
      </c>
      <c r="F532" s="442" t="s">
        <v>302</v>
      </c>
      <c r="G532" s="114"/>
    </row>
    <row r="533" spans="1:7" ht="21" x14ac:dyDescent="0.4">
      <c r="A533" s="491"/>
      <c r="B533" s="315" t="s">
        <v>32</v>
      </c>
      <c r="C533" s="316" t="s">
        <v>31</v>
      </c>
      <c r="D533" s="452"/>
      <c r="E533" s="442"/>
      <c r="F533" s="442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74"/>
      <c r="D535" s="474"/>
      <c r="E535" s="474"/>
      <c r="F535" s="475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9" t="s">
        <v>34</v>
      </c>
      <c r="B542" s="460"/>
      <c r="C542" s="461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9" t="s">
        <v>33</v>
      </c>
      <c r="B543" s="460"/>
      <c r="C543" s="461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45"/>
      <c r="B544" s="445"/>
      <c r="C544" s="445"/>
      <c r="D544" s="445"/>
      <c r="E544" s="445"/>
      <c r="F544" s="445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46"/>
      <c r="B556" s="447"/>
      <c r="C556" s="447"/>
      <c r="D556" s="447"/>
      <c r="E556" s="447"/>
      <c r="F556" s="447"/>
      <c r="G556" s="447"/>
    </row>
    <row r="557" spans="1:7" ht="35.25" customHeight="1" x14ac:dyDescent="0.4">
      <c r="A557" s="371" t="s">
        <v>311</v>
      </c>
      <c r="B557" s="337"/>
      <c r="C557" s="511"/>
      <c r="D557" s="511"/>
      <c r="E557" s="511"/>
      <c r="F557" s="512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43" t="s">
        <v>34</v>
      </c>
      <c r="B566" s="443"/>
      <c r="C566" s="444"/>
      <c r="D566" s="378">
        <f>SUM(B558:C565,B546:C555)</f>
        <v>0</v>
      </c>
      <c r="E566" s="108"/>
      <c r="F566" s="114"/>
      <c r="G566" s="114"/>
    </row>
    <row r="567" spans="1:7" ht="21" x14ac:dyDescent="0.4">
      <c r="A567" s="443" t="s">
        <v>33</v>
      </c>
      <c r="B567" s="443"/>
      <c r="C567" s="443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45"/>
      <c r="B572" s="445"/>
      <c r="C572" s="445"/>
      <c r="D572" s="445"/>
      <c r="E572" s="445"/>
      <c r="F572" s="445"/>
      <c r="G572" s="114"/>
    </row>
    <row r="573" spans="1:7" ht="22.5" x14ac:dyDescent="0.45">
      <c r="A573" s="437" t="s">
        <v>19</v>
      </c>
      <c r="B573" s="437"/>
      <c r="C573" s="437"/>
      <c r="D573" s="437"/>
      <c r="E573" s="437"/>
      <c r="F573" s="437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39" t="s">
        <v>28</v>
      </c>
      <c r="B575" s="440" t="s">
        <v>29</v>
      </c>
      <c r="C575" s="440"/>
      <c r="D575" s="440" t="s">
        <v>42</v>
      </c>
      <c r="E575" s="441" t="s">
        <v>266</v>
      </c>
      <c r="F575" s="441" t="s">
        <v>302</v>
      </c>
      <c r="G575" s="114"/>
    </row>
    <row r="576" spans="1:7" ht="21" x14ac:dyDescent="0.4">
      <c r="A576" s="439"/>
      <c r="B576" s="320" t="s">
        <v>32</v>
      </c>
      <c r="C576" s="320" t="s">
        <v>31</v>
      </c>
      <c r="D576" s="440"/>
      <c r="E576" s="441"/>
      <c r="F576" s="441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9" t="s">
        <v>10</v>
      </c>
      <c r="B578" s="500"/>
      <c r="C578" s="500"/>
      <c r="D578" s="500"/>
      <c r="E578" s="500"/>
      <c r="F578" s="501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43" t="s">
        <v>34</v>
      </c>
      <c r="B588" s="443"/>
      <c r="C588" s="444"/>
      <c r="D588" s="378">
        <f>SUM(B579:C587)</f>
        <v>0</v>
      </c>
      <c r="E588" s="108"/>
      <c r="F588" s="114"/>
      <c r="G588" s="114"/>
    </row>
    <row r="589" spans="1:7" ht="21" x14ac:dyDescent="0.4">
      <c r="A589" s="443" t="s">
        <v>33</v>
      </c>
      <c r="B589" s="443"/>
      <c r="C589" s="443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502" t="s">
        <v>23</v>
      </c>
      <c r="B591" s="503"/>
      <c r="C591" s="503"/>
      <c r="D591" s="503"/>
      <c r="E591" s="503"/>
      <c r="F591" s="504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43" t="s">
        <v>34</v>
      </c>
      <c r="B606" s="443"/>
      <c r="C606" s="444"/>
      <c r="D606" s="378">
        <f>SUM(B592:C605)</f>
        <v>0</v>
      </c>
      <c r="E606" s="108"/>
      <c r="F606" s="114"/>
      <c r="G606" s="114"/>
    </row>
    <row r="607" spans="1:7" ht="21" x14ac:dyDescent="0.4">
      <c r="A607" s="443" t="s">
        <v>33</v>
      </c>
      <c r="B607" s="443"/>
      <c r="C607" s="443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508" t="s">
        <v>170</v>
      </c>
      <c r="B610" s="509"/>
      <c r="C610" s="510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37" t="s">
        <v>8</v>
      </c>
      <c r="B612" s="437"/>
      <c r="C612" s="437"/>
      <c r="D612" s="437"/>
      <c r="E612" s="437"/>
      <c r="F612" s="437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51" t="s">
        <v>28</v>
      </c>
      <c r="B614" s="452" t="s">
        <v>29</v>
      </c>
      <c r="C614" s="452"/>
      <c r="D614" s="452" t="s">
        <v>42</v>
      </c>
      <c r="E614" s="442" t="s">
        <v>266</v>
      </c>
      <c r="F614" s="442" t="s">
        <v>302</v>
      </c>
      <c r="G614" s="114"/>
    </row>
    <row r="615" spans="1:7" ht="18.75" customHeight="1" x14ac:dyDescent="0.4">
      <c r="A615" s="451"/>
      <c r="B615" s="118" t="s">
        <v>32</v>
      </c>
      <c r="C615" s="118" t="s">
        <v>31</v>
      </c>
      <c r="D615" s="452"/>
      <c r="E615" s="442"/>
      <c r="F615" s="442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97"/>
      <c r="D617" s="497"/>
      <c r="E617" s="497"/>
      <c r="F617" s="498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3" t="s">
        <v>34</v>
      </c>
      <c r="B627" s="443"/>
      <c r="C627" s="443"/>
      <c r="D627" s="378">
        <f>SUM(B618:C626)</f>
        <v>0</v>
      </c>
      <c r="E627" s="494"/>
      <c r="F627" s="495"/>
      <c r="G627" s="129"/>
    </row>
    <row r="628" spans="1:7" ht="21" x14ac:dyDescent="0.4">
      <c r="A628" s="443" t="s">
        <v>33</v>
      </c>
      <c r="B628" s="443"/>
      <c r="C628" s="443"/>
      <c r="D628" s="388" t="e">
        <f>D627/(COUNT(B618:C626)*2)</f>
        <v>#DIV/0!</v>
      </c>
      <c r="E628" s="496"/>
      <c r="F628" s="471"/>
      <c r="G628" s="129"/>
    </row>
    <row r="629" spans="1:7" ht="21" x14ac:dyDescent="0.4">
      <c r="A629" s="325"/>
      <c r="B629" s="135"/>
      <c r="C629" s="493"/>
      <c r="D629" s="493"/>
      <c r="E629" s="493"/>
      <c r="F629" s="493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9" t="s">
        <v>34</v>
      </c>
      <c r="B639" s="460"/>
      <c r="C639" s="461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97"/>
      <c r="D642" s="497"/>
      <c r="E642" s="497"/>
      <c r="F642" s="498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9" t="s">
        <v>34</v>
      </c>
      <c r="B650" s="460"/>
      <c r="C650" s="461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86"/>
      <c r="B652" s="486"/>
      <c r="C652" s="486"/>
      <c r="D652" s="486"/>
      <c r="E652" s="486"/>
      <c r="F652" s="486"/>
      <c r="G652" s="486"/>
    </row>
    <row r="653" spans="1:16382" ht="24.75" x14ac:dyDescent="0.4">
      <c r="A653" s="363" t="s">
        <v>26</v>
      </c>
      <c r="B653" s="497"/>
      <c r="C653" s="497"/>
      <c r="D653" s="497"/>
      <c r="E653" s="497"/>
      <c r="F653" s="498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79" t="s">
        <v>311</v>
      </c>
      <c r="B661" s="480"/>
      <c r="C661" s="480"/>
      <c r="D661" s="480"/>
      <c r="E661" s="480"/>
      <c r="F661" s="481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37" t="s">
        <v>356</v>
      </c>
      <c r="B676" s="437"/>
      <c r="C676" s="437"/>
      <c r="D676" s="437"/>
      <c r="E676" s="437"/>
      <c r="F676" s="437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51" t="s">
        <v>28</v>
      </c>
      <c r="B678" s="452" t="s">
        <v>29</v>
      </c>
      <c r="C678" s="452"/>
      <c r="D678" s="452" t="s">
        <v>42</v>
      </c>
      <c r="E678" s="442" t="s">
        <v>266</v>
      </c>
      <c r="F678" s="442" t="s">
        <v>302</v>
      </c>
      <c r="G678" s="129"/>
    </row>
    <row r="679" spans="1:7" ht="21" x14ac:dyDescent="0.4">
      <c r="A679" s="451"/>
      <c r="B679" s="118" t="s">
        <v>32</v>
      </c>
      <c r="C679" s="118" t="s">
        <v>31</v>
      </c>
      <c r="D679" s="452"/>
      <c r="E679" s="442"/>
      <c r="F679" s="442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82" t="s">
        <v>459</v>
      </c>
      <c r="B704" s="482"/>
      <c r="C704" s="482"/>
      <c r="D704" s="482"/>
      <c r="E704" s="482"/>
      <c r="F704" s="482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18" t="s">
        <v>28</v>
      </c>
      <c r="B706" s="478" t="s">
        <v>29</v>
      </c>
      <c r="C706" s="478"/>
      <c r="D706" s="452" t="s">
        <v>42</v>
      </c>
      <c r="E706" s="442" t="s">
        <v>266</v>
      </c>
      <c r="F706" s="442" t="s">
        <v>302</v>
      </c>
      <c r="G706" s="274"/>
    </row>
    <row r="707" spans="1:7" ht="21" x14ac:dyDescent="0.4">
      <c r="A707" s="519"/>
      <c r="B707" s="383" t="s">
        <v>32</v>
      </c>
      <c r="C707" s="383" t="s">
        <v>31</v>
      </c>
      <c r="D707" s="452"/>
      <c r="E707" s="442"/>
      <c r="F707" s="442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505" t="s">
        <v>306</v>
      </c>
      <c r="B709" s="506"/>
      <c r="C709" s="506"/>
      <c r="D709" s="506"/>
      <c r="E709" s="506"/>
      <c r="F709" s="507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16"/>
      <c r="C715" s="517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16"/>
      <c r="C716" s="517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505" t="s">
        <v>307</v>
      </c>
      <c r="B718" s="506"/>
      <c r="C718" s="506"/>
      <c r="D718" s="506"/>
      <c r="E718" s="506"/>
      <c r="F718" s="507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wRlrRMnyUoFOE5+PUiXIFqHtQhiFWBImpO0oVAgb5QTp0FsefoFl0VMDXq+Xa6C9YtJy1MJB9Km5qhx/QI84tg==" saltValue="4dgy2h4jkixMyJ/ZbJl9bw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33"/>
      <c r="E1" s="533"/>
      <c r="F1" s="533"/>
      <c r="G1" s="533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34" t="s">
        <v>46</v>
      </c>
      <c r="B6" s="534"/>
      <c r="C6" s="534"/>
      <c r="D6" s="534"/>
      <c r="E6" s="534"/>
      <c r="F6" s="534"/>
      <c r="G6" s="92"/>
    </row>
    <row r="7" spans="1:7" s="258" customFormat="1" ht="21.75" customHeight="1" x14ac:dyDescent="0.45">
      <c r="A7" s="535" t="str">
        <f>'Page de garde'!D18</f>
        <v>Teniour</v>
      </c>
      <c r="B7" s="535"/>
      <c r="C7" s="535"/>
      <c r="D7" s="535"/>
      <c r="E7" s="535"/>
      <c r="F7" s="535"/>
      <c r="G7" s="92"/>
    </row>
    <row r="8" spans="1:7" s="258" customFormat="1" ht="24" x14ac:dyDescent="0.45">
      <c r="A8" s="4" t="s">
        <v>39</v>
      </c>
      <c r="B8" s="536" t="str">
        <f>'A1 Exploitation'!B9:F9</f>
        <v>Yassine ELLOUMI</v>
      </c>
      <c r="C8" s="536"/>
      <c r="D8" s="536"/>
      <c r="E8" s="536"/>
      <c r="F8" s="536"/>
      <c r="G8" s="92"/>
    </row>
    <row r="9" spans="1:7" s="258" customFormat="1" ht="24" x14ac:dyDescent="0.45">
      <c r="A9" s="5" t="s">
        <v>41</v>
      </c>
      <c r="B9" s="537" t="str">
        <f>'A1 Exploitation'!B10:F10</f>
        <v>Directeur du Magasin</v>
      </c>
      <c r="C9" s="537"/>
      <c r="D9" s="537"/>
      <c r="E9" s="537"/>
      <c r="F9" s="537"/>
      <c r="G9" s="92"/>
    </row>
    <row r="10" spans="1:7" s="258" customFormat="1" ht="24" x14ac:dyDescent="0.45">
      <c r="A10" s="4" t="s">
        <v>40</v>
      </c>
      <c r="B10" s="532">
        <f>'A1 Exploitation'!B11:F11</f>
        <v>43499</v>
      </c>
      <c r="C10" s="532"/>
      <c r="D10" s="532"/>
      <c r="E10" s="532"/>
      <c r="F10" s="532"/>
      <c r="G10" s="92"/>
    </row>
    <row r="11" spans="1:7" s="258" customFormat="1" ht="24" x14ac:dyDescent="0.45">
      <c r="A11" s="4" t="s">
        <v>250</v>
      </c>
      <c r="B11" s="538" t="e">
        <f>D199</f>
        <v>#DIV/0!</v>
      </c>
      <c r="C11" s="538"/>
      <c r="D11" s="538"/>
      <c r="E11" s="538"/>
      <c r="F11" s="538"/>
      <c r="G11" s="92"/>
    </row>
    <row r="12" spans="1:7" s="258" customFormat="1" ht="22.5" x14ac:dyDescent="0.45">
      <c r="A12" s="1"/>
      <c r="D12" s="463"/>
      <c r="E12" s="463"/>
      <c r="F12" s="463"/>
      <c r="G12" s="463"/>
    </row>
    <row r="13" spans="1:7" s="258" customFormat="1" ht="11.25" customHeight="1" x14ac:dyDescent="0.3">
      <c r="A13" s="539" t="s">
        <v>28</v>
      </c>
      <c r="B13" s="540" t="s">
        <v>29</v>
      </c>
      <c r="C13" s="540"/>
      <c r="D13" s="540" t="s">
        <v>42</v>
      </c>
      <c r="E13" s="540" t="s">
        <v>160</v>
      </c>
      <c r="F13" s="540" t="s">
        <v>161</v>
      </c>
      <c r="G13" s="80"/>
    </row>
    <row r="14" spans="1:7" s="258" customFormat="1" ht="12.75" customHeight="1" x14ac:dyDescent="0.3">
      <c r="A14" s="539"/>
      <c r="B14" s="22" t="s">
        <v>32</v>
      </c>
      <c r="C14" s="22" t="s">
        <v>31</v>
      </c>
      <c r="D14" s="540"/>
      <c r="E14" s="540"/>
      <c r="F14" s="540"/>
      <c r="G14" s="94"/>
    </row>
    <row r="15" spans="1:7" x14ac:dyDescent="0.3">
      <c r="A15" s="553"/>
      <c r="B15" s="554"/>
      <c r="C15" s="554"/>
      <c r="D15" s="554"/>
      <c r="E15" s="554"/>
      <c r="F15" s="554"/>
    </row>
    <row r="16" spans="1:7" ht="19.5" x14ac:dyDescent="0.4">
      <c r="A16" s="546" t="s">
        <v>0</v>
      </c>
      <c r="B16" s="547"/>
      <c r="C16" s="547"/>
      <c r="D16" s="547"/>
      <c r="E16" s="547"/>
      <c r="F16" s="547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8" t="s">
        <v>34</v>
      </c>
      <c r="B22" s="542"/>
      <c r="C22" s="543"/>
      <c r="D22" s="381">
        <f>SUM(B17:C21)</f>
        <v>0</v>
      </c>
    </row>
    <row r="23" spans="1:7" x14ac:dyDescent="0.3">
      <c r="A23" s="541" t="s">
        <v>251</v>
      </c>
      <c r="B23" s="544"/>
      <c r="C23" s="545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9" t="s">
        <v>4</v>
      </c>
      <c r="B25" s="550"/>
      <c r="C25" s="550"/>
      <c r="D25" s="550"/>
      <c r="E25" s="550"/>
      <c r="F25" s="550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41" t="s">
        <v>34</v>
      </c>
      <c r="B33" s="544"/>
      <c r="C33" s="545"/>
      <c r="D33" s="380">
        <f>SUM(B26:C32)</f>
        <v>0</v>
      </c>
    </row>
    <row r="34" spans="1:7" x14ac:dyDescent="0.3">
      <c r="A34" s="541" t="s">
        <v>251</v>
      </c>
      <c r="B34" s="544"/>
      <c r="C34" s="545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9" t="s">
        <v>180</v>
      </c>
      <c r="B36" s="550"/>
      <c r="C36" s="550"/>
      <c r="D36" s="550"/>
      <c r="E36" s="550"/>
      <c r="F36" s="550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41" t="s">
        <v>34</v>
      </c>
      <c r="B42" s="544"/>
      <c r="C42" s="545"/>
      <c r="D42" s="380">
        <f>SUM(B37:C41)</f>
        <v>0</v>
      </c>
      <c r="E42" s="259"/>
      <c r="F42" s="259"/>
      <c r="G42" s="93"/>
    </row>
    <row r="43" spans="1:7" s="10" customFormat="1" x14ac:dyDescent="0.3">
      <c r="A43" s="541" t="s">
        <v>251</v>
      </c>
      <c r="B43" s="544"/>
      <c r="C43" s="545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51" t="s">
        <v>19</v>
      </c>
      <c r="B45" s="552"/>
      <c r="C45" s="552"/>
      <c r="D45" s="552"/>
      <c r="E45" s="552"/>
      <c r="F45" s="552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41" t="s">
        <v>34</v>
      </c>
      <c r="B52" s="544"/>
      <c r="C52" s="545"/>
      <c r="D52" s="380">
        <f>SUM(B46:C51)</f>
        <v>0</v>
      </c>
    </row>
    <row r="53" spans="1:7" x14ac:dyDescent="0.3">
      <c r="A53" s="541" t="s">
        <v>251</v>
      </c>
      <c r="B53" s="544"/>
      <c r="C53" s="545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9" t="s">
        <v>8</v>
      </c>
      <c r="B55" s="550"/>
      <c r="C55" s="550"/>
      <c r="D55" s="550"/>
      <c r="E55" s="550"/>
      <c r="F55" s="550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41" t="s">
        <v>34</v>
      </c>
      <c r="B63" s="544"/>
      <c r="C63" s="545"/>
      <c r="D63" s="380">
        <f>SUM(B56:C62)</f>
        <v>0</v>
      </c>
    </row>
    <row r="64" spans="1:7" x14ac:dyDescent="0.3">
      <c r="A64" s="541" t="s">
        <v>251</v>
      </c>
      <c r="B64" s="544"/>
      <c r="C64" s="545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9" t="s">
        <v>111</v>
      </c>
      <c r="B66" s="550"/>
      <c r="C66" s="550"/>
      <c r="D66" s="550"/>
      <c r="E66" s="550"/>
      <c r="F66" s="550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41" t="s">
        <v>34</v>
      </c>
      <c r="B84" s="544"/>
      <c r="C84" s="545"/>
      <c r="D84" s="380">
        <f>SUM(B67:C83)</f>
        <v>0</v>
      </c>
    </row>
    <row r="85" spans="1:7" x14ac:dyDescent="0.3">
      <c r="A85" s="541" t="s">
        <v>251</v>
      </c>
      <c r="B85" s="544"/>
      <c r="C85" s="545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9" t="s">
        <v>172</v>
      </c>
      <c r="B87" s="550"/>
      <c r="C87" s="550"/>
      <c r="D87" s="550"/>
      <c r="E87" s="550"/>
      <c r="F87" s="550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41" t="s">
        <v>34</v>
      </c>
      <c r="B102" s="544"/>
      <c r="C102" s="545"/>
      <c r="D102" s="380">
        <f>SUM(B88:C101)</f>
        <v>0</v>
      </c>
    </row>
    <row r="103" spans="1:7" x14ac:dyDescent="0.3">
      <c r="A103" s="541" t="s">
        <v>251</v>
      </c>
      <c r="B103" s="544"/>
      <c r="C103" s="545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9" t="s">
        <v>173</v>
      </c>
      <c r="B106" s="550"/>
      <c r="C106" s="550"/>
      <c r="D106" s="550"/>
      <c r="E106" s="550"/>
      <c r="F106" s="550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41" t="s">
        <v>34</v>
      </c>
      <c r="B118" s="544"/>
      <c r="C118" s="545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41" t="s">
        <v>251</v>
      </c>
      <c r="B119" s="544"/>
      <c r="C119" s="545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9" t="s">
        <v>156</v>
      </c>
      <c r="B121" s="550"/>
      <c r="C121" s="550"/>
      <c r="D121" s="550"/>
      <c r="E121" s="550"/>
      <c r="F121" s="550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41" t="s">
        <v>34</v>
      </c>
      <c r="B133" s="544"/>
      <c r="C133" s="545"/>
      <c r="D133" s="380">
        <f>SUM(B122:C132)</f>
        <v>0</v>
      </c>
    </row>
    <row r="134" spans="1:7" x14ac:dyDescent="0.3">
      <c r="A134" s="541" t="s">
        <v>251</v>
      </c>
      <c r="B134" s="544"/>
      <c r="C134" s="545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9" t="s">
        <v>61</v>
      </c>
      <c r="B136" s="550"/>
      <c r="C136" s="550"/>
      <c r="D136" s="550"/>
      <c r="E136" s="550"/>
      <c r="F136" s="550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41" t="s">
        <v>34</v>
      </c>
      <c r="B149" s="544"/>
      <c r="C149" s="545"/>
      <c r="D149" s="380">
        <f>SUM(B137:C148)</f>
        <v>0</v>
      </c>
    </row>
    <row r="150" spans="1:7" x14ac:dyDescent="0.3">
      <c r="A150" s="541" t="s">
        <v>251</v>
      </c>
      <c r="B150" s="544"/>
      <c r="C150" s="545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9" t="s">
        <v>178</v>
      </c>
      <c r="B152" s="550"/>
      <c r="C152" s="550"/>
      <c r="D152" s="550"/>
      <c r="E152" s="550"/>
      <c r="F152" s="550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41" t="s">
        <v>34</v>
      </c>
      <c r="B161" s="542"/>
      <c r="C161" s="543"/>
      <c r="D161" s="381">
        <f>SUM(B153:C160)</f>
        <v>0</v>
      </c>
    </row>
    <row r="162" spans="1:7" x14ac:dyDescent="0.3">
      <c r="A162" s="541" t="s">
        <v>251</v>
      </c>
      <c r="B162" s="544"/>
      <c r="C162" s="545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9" t="s">
        <v>64</v>
      </c>
      <c r="B164" s="550"/>
      <c r="C164" s="550"/>
      <c r="D164" s="550"/>
      <c r="E164" s="550"/>
      <c r="F164" s="550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41" t="s">
        <v>34</v>
      </c>
      <c r="B169" s="544"/>
      <c r="C169" s="545"/>
      <c r="D169" s="380">
        <f>SUM(B165:C168)</f>
        <v>0</v>
      </c>
    </row>
    <row r="170" spans="1:7" x14ac:dyDescent="0.3">
      <c r="A170" s="541" t="s">
        <v>251</v>
      </c>
      <c r="B170" s="544"/>
      <c r="C170" s="545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55" t="s">
        <v>15</v>
      </c>
      <c r="B172" s="556"/>
      <c r="C172" s="556"/>
      <c r="D172" s="556"/>
      <c r="E172" s="556"/>
      <c r="F172" s="556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41" t="s">
        <v>34</v>
      </c>
      <c r="B177" s="544"/>
      <c r="C177" s="545"/>
      <c r="D177" s="380">
        <f>SUM(B173:C176)</f>
        <v>0</v>
      </c>
    </row>
    <row r="178" spans="1:7" x14ac:dyDescent="0.3">
      <c r="A178" s="541" t="s">
        <v>251</v>
      </c>
      <c r="B178" s="544"/>
      <c r="C178" s="545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9" t="s">
        <v>65</v>
      </c>
      <c r="B180" s="550"/>
      <c r="C180" s="550"/>
      <c r="D180" s="550"/>
      <c r="E180" s="550"/>
      <c r="F180" s="550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41" t="s">
        <v>34</v>
      </c>
      <c r="B186" s="544"/>
      <c r="C186" s="545"/>
      <c r="D186" s="380">
        <f>SUM(B181:C185)</f>
        <v>0</v>
      </c>
    </row>
    <row r="187" spans="1:7" x14ac:dyDescent="0.3">
      <c r="A187" s="541" t="s">
        <v>251</v>
      </c>
      <c r="B187" s="544"/>
      <c r="C187" s="545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9" t="s">
        <v>177</v>
      </c>
      <c r="B189" s="550"/>
      <c r="C189" s="550"/>
      <c r="D189" s="550"/>
      <c r="E189" s="550"/>
      <c r="F189" s="550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41" t="s">
        <v>34</v>
      </c>
      <c r="B194" s="544"/>
      <c r="C194" s="545"/>
      <c r="D194" s="40">
        <f>SUM(B190:C193)</f>
        <v>0</v>
      </c>
    </row>
    <row r="195" spans="1:6" x14ac:dyDescent="0.3">
      <c r="A195" s="541" t="s">
        <v>251</v>
      </c>
      <c r="B195" s="544"/>
      <c r="C195" s="545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237" zoomScale="60" zoomScaleNormal="100" workbookViewId="0">
      <selection activeCell="E244" sqref="E24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63"/>
      <c r="E1" s="463"/>
      <c r="F1" s="463"/>
      <c r="G1" s="463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64" t="s">
        <v>151</v>
      </c>
      <c r="B7" s="464"/>
      <c r="C7" s="464"/>
      <c r="D7" s="464"/>
      <c r="E7" s="464"/>
      <c r="F7" s="464"/>
      <c r="G7" s="111"/>
    </row>
    <row r="8" spans="1:7" ht="22.5" x14ac:dyDescent="0.45">
      <c r="A8" s="465" t="str">
        <f>'Page de garde'!D18</f>
        <v>Teniour</v>
      </c>
      <c r="B8" s="465"/>
      <c r="C8" s="465"/>
      <c r="D8" s="465"/>
      <c r="E8" s="465"/>
      <c r="F8" s="465"/>
      <c r="G8" s="111"/>
    </row>
    <row r="9" spans="1:7" ht="22.5" x14ac:dyDescent="0.45">
      <c r="A9" s="112" t="s">
        <v>39</v>
      </c>
      <c r="B9" s="466"/>
      <c r="C9" s="466"/>
      <c r="D9" s="466"/>
      <c r="E9" s="466"/>
      <c r="F9" s="466"/>
      <c r="G9" s="111"/>
    </row>
    <row r="10" spans="1:7" ht="22.5" x14ac:dyDescent="0.45">
      <c r="A10" s="113" t="s">
        <v>41</v>
      </c>
      <c r="B10" s="467"/>
      <c r="C10" s="467"/>
      <c r="D10" s="467"/>
      <c r="E10" s="467"/>
      <c r="F10" s="467"/>
      <c r="G10" s="111"/>
    </row>
    <row r="11" spans="1:7" ht="22.5" x14ac:dyDescent="0.45">
      <c r="A11" s="112" t="s">
        <v>40</v>
      </c>
      <c r="B11" s="462"/>
      <c r="C11" s="462"/>
      <c r="D11" s="462"/>
      <c r="E11" s="462"/>
      <c r="F11" s="462"/>
      <c r="G11" s="111"/>
    </row>
    <row r="12" spans="1:7" ht="22.5" x14ac:dyDescent="0.45">
      <c r="A12" s="112" t="s">
        <v>200</v>
      </c>
      <c r="B12" s="468" t="e">
        <f>D730</f>
        <v>#DIV/0!</v>
      </c>
      <c r="C12" s="468"/>
      <c r="D12" s="468"/>
      <c r="E12" s="468"/>
      <c r="F12" s="468"/>
      <c r="G12" s="111"/>
    </row>
    <row r="13" spans="1:7" ht="22.5" x14ac:dyDescent="0.45">
      <c r="A13" s="110"/>
      <c r="B13" s="108"/>
      <c r="C13" s="108"/>
      <c r="D13" s="463"/>
      <c r="E13" s="463"/>
      <c r="F13" s="463"/>
      <c r="G13" s="463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51" t="s">
        <v>28</v>
      </c>
      <c r="B17" s="452" t="s">
        <v>29</v>
      </c>
      <c r="C17" s="452"/>
      <c r="D17" s="452" t="s">
        <v>42</v>
      </c>
      <c r="E17" s="442" t="s">
        <v>266</v>
      </c>
      <c r="F17" s="442" t="s">
        <v>300</v>
      </c>
      <c r="G17" s="114"/>
    </row>
    <row r="18" spans="1:8" ht="16.5" customHeight="1" x14ac:dyDescent="0.4">
      <c r="A18" s="451"/>
      <c r="B18" s="118" t="s">
        <v>32</v>
      </c>
      <c r="C18" s="118" t="s">
        <v>31</v>
      </c>
      <c r="D18" s="452"/>
      <c r="E18" s="442"/>
      <c r="F18" s="442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7" t="s">
        <v>16</v>
      </c>
      <c r="B29" s="558"/>
      <c r="C29" s="558"/>
      <c r="D29" s="558"/>
      <c r="E29" s="558"/>
      <c r="F29" s="558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7" t="s">
        <v>311</v>
      </c>
      <c r="B38" s="558"/>
      <c r="C38" s="558"/>
      <c r="D38" s="558"/>
      <c r="E38" s="558"/>
      <c r="F38" s="558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45"/>
      <c r="B49" s="445"/>
      <c r="C49" s="445"/>
      <c r="D49" s="445"/>
      <c r="E49" s="445"/>
      <c r="F49" s="445"/>
      <c r="G49" s="445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51" t="s">
        <v>28</v>
      </c>
      <c r="B52" s="452" t="s">
        <v>29</v>
      </c>
      <c r="C52" s="452"/>
      <c r="D52" s="452" t="s">
        <v>42</v>
      </c>
      <c r="E52" s="442" t="s">
        <v>266</v>
      </c>
      <c r="F52" s="442" t="s">
        <v>302</v>
      </c>
      <c r="G52" s="129"/>
    </row>
    <row r="53" spans="1:7" ht="21" x14ac:dyDescent="0.4">
      <c r="A53" s="451"/>
      <c r="B53" s="118" t="s">
        <v>32</v>
      </c>
      <c r="C53" s="118" t="s">
        <v>31</v>
      </c>
      <c r="D53" s="452"/>
      <c r="E53" s="442"/>
      <c r="F53" s="442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20"/>
      <c r="B64" s="521"/>
      <c r="C64" s="521"/>
      <c r="D64" s="521"/>
      <c r="E64" s="521"/>
      <c r="F64" s="521"/>
      <c r="G64" s="521"/>
    </row>
    <row r="65" spans="1:7" ht="43.5" customHeight="1" x14ac:dyDescent="0.4">
      <c r="A65" s="454" t="s">
        <v>351</v>
      </c>
      <c r="B65" s="454"/>
      <c r="C65" s="454"/>
      <c r="D65" s="454"/>
      <c r="E65" s="454"/>
      <c r="F65" s="454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70"/>
      <c r="B83" s="470"/>
      <c r="C83" s="470"/>
      <c r="D83" s="470"/>
      <c r="E83" s="470"/>
      <c r="F83" s="470"/>
      <c r="G83" s="470"/>
    </row>
    <row r="84" spans="1:7" ht="45" customHeight="1" x14ac:dyDescent="0.45">
      <c r="A84" s="455" t="s">
        <v>352</v>
      </c>
      <c r="B84" s="455"/>
      <c r="C84" s="455"/>
      <c r="D84" s="455"/>
      <c r="E84" s="455"/>
      <c r="F84" s="455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24"/>
      <c r="B103" s="522"/>
      <c r="C103" s="522"/>
      <c r="D103" s="522"/>
      <c r="E103" s="522"/>
      <c r="F103" s="528"/>
      <c r="G103" s="173"/>
    </row>
    <row r="104" spans="1:7" s="80" customFormat="1" ht="46.5" customHeight="1" x14ac:dyDescent="0.4">
      <c r="A104" s="454" t="s">
        <v>353</v>
      </c>
      <c r="B104" s="454"/>
      <c r="C104" s="454"/>
      <c r="D104" s="454"/>
      <c r="E104" s="454"/>
      <c r="F104" s="454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9"/>
      <c r="B111" s="530"/>
      <c r="C111" s="530"/>
      <c r="D111" s="530"/>
      <c r="E111" s="530"/>
      <c r="F111" s="531"/>
      <c r="G111" s="129"/>
    </row>
    <row r="112" spans="1:7" s="80" customFormat="1" ht="39.75" customHeight="1" x14ac:dyDescent="0.4">
      <c r="A112" s="454" t="s">
        <v>390</v>
      </c>
      <c r="B112" s="454"/>
      <c r="C112" s="454"/>
      <c r="D112" s="454"/>
      <c r="E112" s="454"/>
      <c r="F112" s="454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22"/>
      <c r="B120" s="522"/>
      <c r="C120" s="522"/>
      <c r="D120" s="522"/>
      <c r="E120" s="522"/>
      <c r="F120" s="522"/>
      <c r="G120" s="173"/>
    </row>
    <row r="121" spans="1:7" ht="22.5" x14ac:dyDescent="0.4">
      <c r="A121" s="454" t="s">
        <v>311</v>
      </c>
      <c r="B121" s="454"/>
      <c r="C121" s="454"/>
      <c r="D121" s="454"/>
      <c r="E121" s="454"/>
      <c r="F121" s="454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23"/>
      <c r="B132" s="523"/>
      <c r="C132" s="523"/>
      <c r="D132" s="523"/>
      <c r="E132" s="523"/>
      <c r="F132" s="523"/>
      <c r="G132" s="114"/>
    </row>
    <row r="133" spans="1:16384" ht="22.5" customHeight="1" x14ac:dyDescent="0.4">
      <c r="A133" s="456" t="s">
        <v>424</v>
      </c>
      <c r="B133" s="456"/>
      <c r="C133" s="456"/>
      <c r="D133" s="456"/>
      <c r="E133" s="456"/>
      <c r="F133" s="456"/>
      <c r="G133" s="114"/>
    </row>
    <row r="134" spans="1:16384" ht="22.5" customHeight="1" x14ac:dyDescent="0.4">
      <c r="A134" s="457"/>
      <c r="B134" s="457"/>
      <c r="C134" s="457"/>
      <c r="D134" s="457"/>
      <c r="E134" s="457"/>
      <c r="F134" s="457"/>
      <c r="G134" s="114"/>
    </row>
    <row r="135" spans="1:16384" s="326" customFormat="1" ht="22.5" customHeight="1" x14ac:dyDescent="0.25">
      <c r="A135" s="451" t="s">
        <v>28</v>
      </c>
      <c r="B135" s="452" t="s">
        <v>29</v>
      </c>
      <c r="C135" s="452"/>
      <c r="D135" s="452" t="s">
        <v>42</v>
      </c>
      <c r="E135" s="442" t="s">
        <v>266</v>
      </c>
      <c r="F135" s="442" t="s">
        <v>302</v>
      </c>
    </row>
    <row r="136" spans="1:16384" s="326" customFormat="1" ht="22.5" customHeight="1" x14ac:dyDescent="0.25">
      <c r="A136" s="451"/>
      <c r="B136" s="118" t="s">
        <v>32</v>
      </c>
      <c r="C136" s="118" t="s">
        <v>31</v>
      </c>
      <c r="D136" s="452"/>
      <c r="E136" s="442"/>
      <c r="F136" s="442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58" t="s">
        <v>461</v>
      </c>
      <c r="B139" s="458"/>
      <c r="C139" s="458"/>
      <c r="D139" s="458"/>
      <c r="E139" s="458"/>
      <c r="F139" s="458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83" t="s">
        <v>350</v>
      </c>
      <c r="B147" s="483"/>
      <c r="C147" s="483"/>
      <c r="D147" s="483"/>
      <c r="E147" s="483"/>
      <c r="F147" s="483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24"/>
      <c r="B165" s="522"/>
      <c r="C165" s="522"/>
      <c r="D165" s="522"/>
      <c r="E165" s="522"/>
      <c r="F165" s="522"/>
      <c r="G165" s="114"/>
    </row>
    <row r="166" spans="1:7" ht="32.25" customHeight="1" x14ac:dyDescent="0.4">
      <c r="A166" s="458" t="s">
        <v>462</v>
      </c>
      <c r="B166" s="458"/>
      <c r="C166" s="458"/>
      <c r="D166" s="458"/>
      <c r="E166" s="458"/>
      <c r="F166" s="458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25"/>
      <c r="B176" s="526"/>
      <c r="C176" s="526"/>
      <c r="D176" s="526"/>
      <c r="E176" s="526"/>
      <c r="F176" s="526"/>
      <c r="G176" s="114"/>
    </row>
    <row r="177" spans="1:7" ht="32.25" customHeight="1" x14ac:dyDescent="0.4">
      <c r="A177" s="458" t="s">
        <v>311</v>
      </c>
      <c r="B177" s="458"/>
      <c r="C177" s="458"/>
      <c r="D177" s="458"/>
      <c r="E177" s="458"/>
      <c r="F177" s="458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Exploitation'!F140:F184,"ok")</f>
        <v>0</v>
      </c>
      <c r="F185" s="414">
        <f>COUNTA('A3 Exploitation'!F140:F184)</f>
        <v>0</v>
      </c>
      <c r="G185" s="114"/>
    </row>
    <row r="186" spans="1:7" ht="22.5" x14ac:dyDescent="0.4">
      <c r="A186" s="292" t="s">
        <v>438</v>
      </c>
      <c r="B186" s="484"/>
      <c r="C186" s="485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27"/>
      <c r="B188" s="527"/>
      <c r="C188" s="527"/>
      <c r="D188" s="527"/>
      <c r="E188" s="527"/>
      <c r="F188" s="527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51" t="s">
        <v>28</v>
      </c>
      <c r="B191" s="452" t="s">
        <v>29</v>
      </c>
      <c r="C191" s="452"/>
      <c r="D191" s="452" t="s">
        <v>42</v>
      </c>
      <c r="E191" s="442" t="s">
        <v>266</v>
      </c>
      <c r="F191" s="442" t="s">
        <v>302</v>
      </c>
      <c r="G191" s="114"/>
    </row>
    <row r="192" spans="1:7" ht="21" x14ac:dyDescent="0.4">
      <c r="A192" s="451"/>
      <c r="B192" s="118" t="s">
        <v>32</v>
      </c>
      <c r="C192" s="118" t="s">
        <v>31</v>
      </c>
      <c r="D192" s="452"/>
      <c r="E192" s="442"/>
      <c r="F192" s="442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9" t="s">
        <v>34</v>
      </c>
      <c r="B203" s="460"/>
      <c r="C203" s="461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45"/>
      <c r="B205" s="445"/>
      <c r="C205" s="445"/>
      <c r="D205" s="445"/>
      <c r="E205" s="445"/>
      <c r="F205" s="445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9" t="s">
        <v>34</v>
      </c>
      <c r="B227" s="460"/>
      <c r="C227" s="461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45"/>
      <c r="B229" s="445"/>
      <c r="C229" s="445"/>
      <c r="D229" s="445"/>
      <c r="E229" s="445"/>
      <c r="F229" s="445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48" t="s">
        <v>311</v>
      </c>
      <c r="B236" s="449"/>
      <c r="C236" s="449"/>
      <c r="D236" s="450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IFERROR(E244/F244,"N.A")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59" t="s">
        <v>34</v>
      </c>
      <c r="B245" s="460"/>
      <c r="C245" s="461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45"/>
      <c r="B250" s="445"/>
      <c r="C250" s="445"/>
      <c r="D250" s="445"/>
      <c r="E250" s="445"/>
      <c r="F250" s="445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51" t="s">
        <v>28</v>
      </c>
      <c r="B253" s="452" t="s">
        <v>29</v>
      </c>
      <c r="C253" s="452"/>
      <c r="D253" s="452" t="s">
        <v>42</v>
      </c>
      <c r="E253" s="442" t="s">
        <v>266</v>
      </c>
      <c r="F253" s="442" t="s">
        <v>302</v>
      </c>
      <c r="G253" s="129"/>
    </row>
    <row r="254" spans="1:7" ht="21" x14ac:dyDescent="0.4">
      <c r="A254" s="451"/>
      <c r="B254" s="118" t="s">
        <v>32</v>
      </c>
      <c r="C254" s="118" t="s">
        <v>31</v>
      </c>
      <c r="D254" s="452"/>
      <c r="E254" s="442"/>
      <c r="F254" s="442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9" t="s">
        <v>34</v>
      </c>
      <c r="B265" s="460"/>
      <c r="C265" s="461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95"/>
      <c r="B290" s="495"/>
      <c r="C290" s="495"/>
      <c r="D290" s="495"/>
      <c r="E290" s="495"/>
      <c r="F290" s="495"/>
      <c r="G290" s="129"/>
    </row>
    <row r="291" spans="1:7" s="80" customFormat="1" ht="31.5" customHeight="1" x14ac:dyDescent="0.4">
      <c r="A291" s="453" t="s">
        <v>311</v>
      </c>
      <c r="B291" s="453"/>
      <c r="C291" s="453"/>
      <c r="D291" s="453"/>
      <c r="E291" s="453"/>
      <c r="F291" s="453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51" t="s">
        <v>28</v>
      </c>
      <c r="B308" s="452" t="s">
        <v>29</v>
      </c>
      <c r="C308" s="452"/>
      <c r="D308" s="452" t="s">
        <v>42</v>
      </c>
      <c r="E308" s="442" t="s">
        <v>266</v>
      </c>
      <c r="F308" s="442" t="s">
        <v>302</v>
      </c>
      <c r="G308" s="129"/>
    </row>
    <row r="309" spans="1:7" ht="21" x14ac:dyDescent="0.4">
      <c r="A309" s="451"/>
      <c r="B309" s="118" t="s">
        <v>32</v>
      </c>
      <c r="C309" s="118" t="s">
        <v>31</v>
      </c>
      <c r="D309" s="452"/>
      <c r="E309" s="442"/>
      <c r="F309" s="442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47"/>
      <c r="B357" s="447"/>
      <c r="C357" s="447"/>
      <c r="D357" s="447"/>
      <c r="E357" s="447"/>
      <c r="F357" s="447"/>
      <c r="G357" s="447"/>
    </row>
    <row r="358" spans="1:7" ht="32.25" customHeight="1" x14ac:dyDescent="0.4">
      <c r="A358" s="473" t="s">
        <v>311</v>
      </c>
      <c r="B358" s="473"/>
      <c r="C358" s="473"/>
      <c r="D358" s="473"/>
      <c r="E358" s="473"/>
      <c r="F358" s="473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51" t="s">
        <v>28</v>
      </c>
      <c r="B375" s="452" t="s">
        <v>29</v>
      </c>
      <c r="C375" s="452"/>
      <c r="D375" s="452" t="s">
        <v>42</v>
      </c>
      <c r="E375" s="442" t="s">
        <v>266</v>
      </c>
      <c r="F375" s="442" t="s">
        <v>302</v>
      </c>
      <c r="G375" s="173"/>
    </row>
    <row r="376" spans="1:7" s="260" customFormat="1" ht="21" x14ac:dyDescent="0.4">
      <c r="A376" s="451"/>
      <c r="B376" s="118" t="s">
        <v>32</v>
      </c>
      <c r="C376" s="118" t="s">
        <v>31</v>
      </c>
      <c r="D376" s="452"/>
      <c r="E376" s="442"/>
      <c r="F376" s="442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69"/>
      <c r="B415" s="470"/>
      <c r="C415" s="470"/>
      <c r="D415" s="470"/>
      <c r="E415" s="470"/>
      <c r="F415" s="470"/>
      <c r="G415" s="470"/>
    </row>
    <row r="416" spans="1:7" s="260" customFormat="1" ht="24.75" x14ac:dyDescent="0.4">
      <c r="A416" s="438" t="s">
        <v>320</v>
      </c>
      <c r="B416" s="438"/>
      <c r="C416" s="438"/>
      <c r="D416" s="438"/>
      <c r="E416" s="438"/>
      <c r="F416" s="438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51" t="s">
        <v>28</v>
      </c>
      <c r="B433" s="452" t="s">
        <v>29</v>
      </c>
      <c r="C433" s="452"/>
      <c r="D433" s="452" t="s">
        <v>42</v>
      </c>
      <c r="E433" s="442" t="s">
        <v>266</v>
      </c>
      <c r="F433" s="442" t="s">
        <v>302</v>
      </c>
      <c r="G433" s="129"/>
    </row>
    <row r="434" spans="1:7" ht="21" x14ac:dyDescent="0.4">
      <c r="A434" s="451"/>
      <c r="B434" s="118" t="s">
        <v>32</v>
      </c>
      <c r="C434" s="118" t="s">
        <v>31</v>
      </c>
      <c r="D434" s="452"/>
      <c r="E434" s="442"/>
      <c r="F434" s="442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8" t="s">
        <v>311</v>
      </c>
      <c r="B464" s="438"/>
      <c r="C464" s="438"/>
      <c r="D464" s="438"/>
      <c r="E464" s="438"/>
      <c r="F464" s="438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76" t="s">
        <v>425</v>
      </c>
      <c r="B478" s="476"/>
      <c r="C478" s="476"/>
      <c r="D478" s="476"/>
      <c r="E478" s="476"/>
      <c r="F478" s="476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39" t="s">
        <v>28</v>
      </c>
      <c r="B480" s="440" t="s">
        <v>29</v>
      </c>
      <c r="C480" s="440"/>
      <c r="D480" s="440" t="s">
        <v>42</v>
      </c>
      <c r="E480" s="441" t="s">
        <v>266</v>
      </c>
      <c r="F480" s="441" t="s">
        <v>302</v>
      </c>
      <c r="G480" s="114"/>
    </row>
    <row r="481" spans="1:7" ht="21" x14ac:dyDescent="0.4">
      <c r="A481" s="439"/>
      <c r="B481" s="320" t="s">
        <v>32</v>
      </c>
      <c r="C481" s="320" t="s">
        <v>31</v>
      </c>
      <c r="D481" s="440"/>
      <c r="E481" s="441"/>
      <c r="F481" s="441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15" t="s">
        <v>52</v>
      </c>
      <c r="B483" s="515"/>
      <c r="C483" s="515"/>
      <c r="D483" s="515"/>
      <c r="E483" s="515"/>
      <c r="F483" s="515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13" t="s">
        <v>463</v>
      </c>
      <c r="B491" s="514"/>
      <c r="C491" s="514"/>
      <c r="D491" s="514"/>
      <c r="E491" s="514"/>
      <c r="F491" s="514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7" t="s">
        <v>23</v>
      </c>
      <c r="B505" s="488"/>
      <c r="C505" s="488"/>
      <c r="D505" s="488"/>
      <c r="E505" s="488"/>
      <c r="F505" s="489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71"/>
      <c r="B517" s="471"/>
      <c r="C517" s="471"/>
      <c r="D517" s="471"/>
      <c r="E517" s="471"/>
      <c r="F517" s="471"/>
      <c r="G517" s="471"/>
    </row>
    <row r="518" spans="1:7" ht="26.25" customHeight="1" x14ac:dyDescent="0.5">
      <c r="A518" s="369" t="s">
        <v>311</v>
      </c>
      <c r="B518" s="472"/>
      <c r="C518" s="472"/>
      <c r="D518" s="472"/>
      <c r="E518" s="472"/>
      <c r="F518" s="472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77" t="s">
        <v>97</v>
      </c>
      <c r="B530" s="477"/>
      <c r="C530" s="477"/>
      <c r="D530" s="477"/>
      <c r="E530" s="477"/>
      <c r="F530" s="477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90" t="s">
        <v>28</v>
      </c>
      <c r="B532" s="478" t="s">
        <v>29</v>
      </c>
      <c r="C532" s="492"/>
      <c r="D532" s="452" t="s">
        <v>42</v>
      </c>
      <c r="E532" s="442" t="s">
        <v>266</v>
      </c>
      <c r="F532" s="442" t="s">
        <v>302</v>
      </c>
      <c r="G532" s="114"/>
    </row>
    <row r="533" spans="1:7" ht="21" x14ac:dyDescent="0.4">
      <c r="A533" s="491"/>
      <c r="B533" s="315" t="s">
        <v>32</v>
      </c>
      <c r="C533" s="316" t="s">
        <v>31</v>
      </c>
      <c r="D533" s="452"/>
      <c r="E533" s="442"/>
      <c r="F533" s="442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74"/>
      <c r="D535" s="474"/>
      <c r="E535" s="474"/>
      <c r="F535" s="475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9" t="s">
        <v>34</v>
      </c>
      <c r="B542" s="460"/>
      <c r="C542" s="461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9" t="s">
        <v>33</v>
      </c>
      <c r="B543" s="460"/>
      <c r="C543" s="461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45"/>
      <c r="B544" s="445"/>
      <c r="C544" s="445"/>
      <c r="D544" s="445"/>
      <c r="E544" s="445"/>
      <c r="F544" s="445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46"/>
      <c r="B556" s="447"/>
      <c r="C556" s="447"/>
      <c r="D556" s="447"/>
      <c r="E556" s="447"/>
      <c r="F556" s="447"/>
      <c r="G556" s="447"/>
    </row>
    <row r="557" spans="1:7" ht="35.25" customHeight="1" x14ac:dyDescent="0.4">
      <c r="A557" s="371" t="s">
        <v>311</v>
      </c>
      <c r="B557" s="337"/>
      <c r="C557" s="511"/>
      <c r="D557" s="511"/>
      <c r="E557" s="511"/>
      <c r="F557" s="512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43" t="s">
        <v>34</v>
      </c>
      <c r="B566" s="443"/>
      <c r="C566" s="444"/>
      <c r="D566" s="378">
        <f>SUM(B558:C565,B546:C555)</f>
        <v>0</v>
      </c>
      <c r="E566" s="108"/>
      <c r="F566" s="114"/>
      <c r="G566" s="114"/>
    </row>
    <row r="567" spans="1:7" ht="21" x14ac:dyDescent="0.4">
      <c r="A567" s="443" t="s">
        <v>33</v>
      </c>
      <c r="B567" s="443"/>
      <c r="C567" s="443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45"/>
      <c r="B572" s="445"/>
      <c r="C572" s="445"/>
      <c r="D572" s="445"/>
      <c r="E572" s="445"/>
      <c r="F572" s="445"/>
      <c r="G572" s="114"/>
    </row>
    <row r="573" spans="1:7" ht="22.5" x14ac:dyDescent="0.45">
      <c r="A573" s="437" t="s">
        <v>19</v>
      </c>
      <c r="B573" s="437"/>
      <c r="C573" s="437"/>
      <c r="D573" s="437"/>
      <c r="E573" s="437"/>
      <c r="F573" s="437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39" t="s">
        <v>28</v>
      </c>
      <c r="B575" s="440" t="s">
        <v>29</v>
      </c>
      <c r="C575" s="440"/>
      <c r="D575" s="440" t="s">
        <v>42</v>
      </c>
      <c r="E575" s="441" t="s">
        <v>266</v>
      </c>
      <c r="F575" s="441" t="s">
        <v>302</v>
      </c>
      <c r="G575" s="114"/>
    </row>
    <row r="576" spans="1:7" ht="21" x14ac:dyDescent="0.4">
      <c r="A576" s="439"/>
      <c r="B576" s="320" t="s">
        <v>32</v>
      </c>
      <c r="C576" s="320" t="s">
        <v>31</v>
      </c>
      <c r="D576" s="440"/>
      <c r="E576" s="441"/>
      <c r="F576" s="441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9" t="s">
        <v>10</v>
      </c>
      <c r="B578" s="500"/>
      <c r="C578" s="500"/>
      <c r="D578" s="500"/>
      <c r="E578" s="500"/>
      <c r="F578" s="501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43" t="s">
        <v>34</v>
      </c>
      <c r="B588" s="443"/>
      <c r="C588" s="444"/>
      <c r="D588" s="378">
        <f>SUM(B579:C587)</f>
        <v>0</v>
      </c>
      <c r="E588" s="108"/>
      <c r="F588" s="114"/>
      <c r="G588" s="114"/>
    </row>
    <row r="589" spans="1:7" ht="21" x14ac:dyDescent="0.4">
      <c r="A589" s="443" t="s">
        <v>33</v>
      </c>
      <c r="B589" s="443"/>
      <c r="C589" s="443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502" t="s">
        <v>23</v>
      </c>
      <c r="B591" s="503"/>
      <c r="C591" s="503"/>
      <c r="D591" s="503"/>
      <c r="E591" s="503"/>
      <c r="F591" s="504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43" t="s">
        <v>34</v>
      </c>
      <c r="B606" s="443"/>
      <c r="C606" s="444"/>
      <c r="D606" s="378">
        <f>SUM(B592:C605)</f>
        <v>0</v>
      </c>
      <c r="E606" s="108"/>
      <c r="F606" s="114"/>
      <c r="G606" s="114"/>
    </row>
    <row r="607" spans="1:7" ht="21" x14ac:dyDescent="0.4">
      <c r="A607" s="443" t="s">
        <v>33</v>
      </c>
      <c r="B607" s="443"/>
      <c r="C607" s="443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508" t="s">
        <v>170</v>
      </c>
      <c r="B610" s="509"/>
      <c r="C610" s="510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37" t="s">
        <v>8</v>
      </c>
      <c r="B612" s="437"/>
      <c r="C612" s="437"/>
      <c r="D612" s="437"/>
      <c r="E612" s="437"/>
      <c r="F612" s="437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51" t="s">
        <v>28</v>
      </c>
      <c r="B614" s="452" t="s">
        <v>29</v>
      </c>
      <c r="C614" s="452"/>
      <c r="D614" s="452" t="s">
        <v>42</v>
      </c>
      <c r="E614" s="442" t="s">
        <v>266</v>
      </c>
      <c r="F614" s="442" t="s">
        <v>302</v>
      </c>
      <c r="G614" s="114"/>
    </row>
    <row r="615" spans="1:7" ht="18.75" customHeight="1" x14ac:dyDescent="0.4">
      <c r="A615" s="451"/>
      <c r="B615" s="118" t="s">
        <v>32</v>
      </c>
      <c r="C615" s="118" t="s">
        <v>31</v>
      </c>
      <c r="D615" s="452"/>
      <c r="E615" s="442"/>
      <c r="F615" s="442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97"/>
      <c r="D617" s="497"/>
      <c r="E617" s="497"/>
      <c r="F617" s="498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3" t="s">
        <v>34</v>
      </c>
      <c r="B627" s="443"/>
      <c r="C627" s="443"/>
      <c r="D627" s="378">
        <f>SUM(B618:C626)</f>
        <v>0</v>
      </c>
      <c r="E627" s="494"/>
      <c r="F627" s="495"/>
      <c r="G627" s="129"/>
    </row>
    <row r="628" spans="1:7" ht="21" x14ac:dyDescent="0.4">
      <c r="A628" s="443" t="s">
        <v>33</v>
      </c>
      <c r="B628" s="443"/>
      <c r="C628" s="443"/>
      <c r="D628" s="388" t="e">
        <f>D627/(COUNT(B618:C626)*2)</f>
        <v>#DIV/0!</v>
      </c>
      <c r="E628" s="496"/>
      <c r="F628" s="471"/>
      <c r="G628" s="129"/>
    </row>
    <row r="629" spans="1:7" ht="21" x14ac:dyDescent="0.4">
      <c r="A629" s="325"/>
      <c r="B629" s="135"/>
      <c r="C629" s="493"/>
      <c r="D629" s="493"/>
      <c r="E629" s="493"/>
      <c r="F629" s="493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9" t="s">
        <v>34</v>
      </c>
      <c r="B639" s="460"/>
      <c r="C639" s="461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97"/>
      <c r="D642" s="497"/>
      <c r="E642" s="497"/>
      <c r="F642" s="498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9" t="s">
        <v>34</v>
      </c>
      <c r="B650" s="460"/>
      <c r="C650" s="461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86"/>
      <c r="B652" s="486"/>
      <c r="C652" s="486"/>
      <c r="D652" s="486"/>
      <c r="E652" s="486"/>
      <c r="F652" s="486"/>
      <c r="G652" s="486"/>
    </row>
    <row r="653" spans="1:16382" ht="24.75" x14ac:dyDescent="0.4">
      <c r="A653" s="363" t="s">
        <v>26</v>
      </c>
      <c r="B653" s="497"/>
      <c r="C653" s="497"/>
      <c r="D653" s="497"/>
      <c r="E653" s="497"/>
      <c r="F653" s="498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79" t="s">
        <v>311</v>
      </c>
      <c r="B661" s="480"/>
      <c r="C661" s="480"/>
      <c r="D661" s="480"/>
      <c r="E661" s="480"/>
      <c r="F661" s="481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37" t="s">
        <v>356</v>
      </c>
      <c r="B676" s="437"/>
      <c r="C676" s="437"/>
      <c r="D676" s="437"/>
      <c r="E676" s="437"/>
      <c r="F676" s="437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51" t="s">
        <v>28</v>
      </c>
      <c r="B678" s="452" t="s">
        <v>29</v>
      </c>
      <c r="C678" s="452"/>
      <c r="D678" s="452" t="s">
        <v>42</v>
      </c>
      <c r="E678" s="442" t="s">
        <v>266</v>
      </c>
      <c r="F678" s="442" t="s">
        <v>302</v>
      </c>
      <c r="G678" s="129"/>
    </row>
    <row r="679" spans="1:7" ht="21" x14ac:dyDescent="0.4">
      <c r="A679" s="451"/>
      <c r="B679" s="118" t="s">
        <v>32</v>
      </c>
      <c r="C679" s="118" t="s">
        <v>31</v>
      </c>
      <c r="D679" s="452"/>
      <c r="E679" s="442"/>
      <c r="F679" s="442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82" t="s">
        <v>459</v>
      </c>
      <c r="B704" s="482"/>
      <c r="C704" s="482"/>
      <c r="D704" s="482"/>
      <c r="E704" s="482"/>
      <c r="F704" s="482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18" t="s">
        <v>28</v>
      </c>
      <c r="B706" s="478" t="s">
        <v>29</v>
      </c>
      <c r="C706" s="478"/>
      <c r="D706" s="452" t="s">
        <v>42</v>
      </c>
      <c r="E706" s="442" t="s">
        <v>266</v>
      </c>
      <c r="F706" s="442" t="s">
        <v>302</v>
      </c>
      <c r="G706" s="274"/>
    </row>
    <row r="707" spans="1:7" ht="21" x14ac:dyDescent="0.4">
      <c r="A707" s="519"/>
      <c r="B707" s="383" t="s">
        <v>32</v>
      </c>
      <c r="C707" s="383" t="s">
        <v>31</v>
      </c>
      <c r="D707" s="452"/>
      <c r="E707" s="442"/>
      <c r="F707" s="442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505" t="s">
        <v>306</v>
      </c>
      <c r="B709" s="506"/>
      <c r="C709" s="506"/>
      <c r="D709" s="506"/>
      <c r="E709" s="506"/>
      <c r="F709" s="507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16"/>
      <c r="C715" s="517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16"/>
      <c r="C716" s="517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505" t="s">
        <v>307</v>
      </c>
      <c r="B718" s="506"/>
      <c r="C718" s="506"/>
      <c r="D718" s="506"/>
      <c r="E718" s="506"/>
      <c r="F718" s="507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4mE/v/44w3bzfwl8U27RzPD3HQFPYLmvl0tNOr1jE3lhDboCBMy+HXSbjNajzuHXB9OxhUkBMxzue+8+h5hmGg==" saltValue="PSvgZHSYoevtYstDf/9p+w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33"/>
      <c r="E1" s="533"/>
      <c r="F1" s="533"/>
      <c r="G1" s="533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34" t="s">
        <v>46</v>
      </c>
      <c r="B6" s="534"/>
      <c r="C6" s="534"/>
      <c r="D6" s="534"/>
      <c r="E6" s="534"/>
      <c r="F6" s="534"/>
      <c r="G6" s="92"/>
    </row>
    <row r="7" spans="1:7" s="258" customFormat="1" ht="21.75" customHeight="1" x14ac:dyDescent="0.45">
      <c r="A7" s="535" t="str">
        <f>'Page de garde'!D18</f>
        <v>Teniour</v>
      </c>
      <c r="B7" s="535"/>
      <c r="C7" s="535"/>
      <c r="D7" s="535"/>
      <c r="E7" s="535"/>
      <c r="F7" s="535"/>
      <c r="G7" s="92"/>
    </row>
    <row r="8" spans="1:7" s="258" customFormat="1" ht="24" x14ac:dyDescent="0.45">
      <c r="A8" s="4" t="s">
        <v>39</v>
      </c>
      <c r="B8" s="536" t="str">
        <f>'A1 Exploitation'!B9:F9</f>
        <v>Yassine ELLOUMI</v>
      </c>
      <c r="C8" s="536"/>
      <c r="D8" s="536"/>
      <c r="E8" s="536"/>
      <c r="F8" s="536"/>
      <c r="G8" s="92"/>
    </row>
    <row r="9" spans="1:7" s="258" customFormat="1" ht="24" x14ac:dyDescent="0.45">
      <c r="A9" s="5" t="s">
        <v>41</v>
      </c>
      <c r="B9" s="537" t="str">
        <f>'A1 Exploitation'!B10:F10</f>
        <v>Directeur du Magasin</v>
      </c>
      <c r="C9" s="537"/>
      <c r="D9" s="537"/>
      <c r="E9" s="537"/>
      <c r="F9" s="537"/>
      <c r="G9" s="92"/>
    </row>
    <row r="10" spans="1:7" s="258" customFormat="1" ht="24" x14ac:dyDescent="0.45">
      <c r="A10" s="4" t="s">
        <v>40</v>
      </c>
      <c r="B10" s="532">
        <f>'A1 Exploitation'!B11:F11</f>
        <v>43499</v>
      </c>
      <c r="C10" s="532"/>
      <c r="D10" s="532"/>
      <c r="E10" s="532"/>
      <c r="F10" s="532"/>
      <c r="G10" s="92"/>
    </row>
    <row r="11" spans="1:7" s="258" customFormat="1" ht="24" x14ac:dyDescent="0.45">
      <c r="A11" s="4" t="s">
        <v>250</v>
      </c>
      <c r="B11" s="538" t="e">
        <f>D199</f>
        <v>#DIV/0!</v>
      </c>
      <c r="C11" s="538"/>
      <c r="D11" s="538"/>
      <c r="E11" s="538"/>
      <c r="F11" s="538"/>
      <c r="G11" s="92"/>
    </row>
    <row r="12" spans="1:7" s="258" customFormat="1" ht="22.5" x14ac:dyDescent="0.45">
      <c r="A12" s="1"/>
      <c r="D12" s="463"/>
      <c r="E12" s="463"/>
      <c r="F12" s="463"/>
      <c r="G12" s="463"/>
    </row>
    <row r="13" spans="1:7" s="258" customFormat="1" ht="11.25" customHeight="1" x14ac:dyDescent="0.3">
      <c r="A13" s="539" t="s">
        <v>28</v>
      </c>
      <c r="B13" s="540" t="s">
        <v>29</v>
      </c>
      <c r="C13" s="540"/>
      <c r="D13" s="540" t="s">
        <v>42</v>
      </c>
      <c r="E13" s="540" t="s">
        <v>160</v>
      </c>
      <c r="F13" s="540" t="s">
        <v>161</v>
      </c>
      <c r="G13" s="80"/>
    </row>
    <row r="14" spans="1:7" s="258" customFormat="1" ht="12.75" customHeight="1" x14ac:dyDescent="0.3">
      <c r="A14" s="539"/>
      <c r="B14" s="22" t="s">
        <v>32</v>
      </c>
      <c r="C14" s="22" t="s">
        <v>31</v>
      </c>
      <c r="D14" s="540"/>
      <c r="E14" s="540"/>
      <c r="F14" s="540"/>
      <c r="G14" s="94"/>
    </row>
    <row r="15" spans="1:7" x14ac:dyDescent="0.3">
      <c r="A15" s="553"/>
      <c r="B15" s="554"/>
      <c r="C15" s="554"/>
      <c r="D15" s="554"/>
      <c r="E15" s="554"/>
      <c r="F15" s="554"/>
    </row>
    <row r="16" spans="1:7" ht="19.5" x14ac:dyDescent="0.4">
      <c r="A16" s="546" t="s">
        <v>0</v>
      </c>
      <c r="B16" s="547"/>
      <c r="C16" s="547"/>
      <c r="D16" s="547"/>
      <c r="E16" s="547"/>
      <c r="F16" s="547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8" t="s">
        <v>34</v>
      </c>
      <c r="B22" s="542"/>
      <c r="C22" s="543"/>
      <c r="D22" s="381">
        <f>SUM(B17:C21)</f>
        <v>0</v>
      </c>
    </row>
    <row r="23" spans="1:7" x14ac:dyDescent="0.3">
      <c r="A23" s="541" t="s">
        <v>251</v>
      </c>
      <c r="B23" s="544"/>
      <c r="C23" s="545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9" t="s">
        <v>4</v>
      </c>
      <c r="B25" s="550"/>
      <c r="C25" s="550"/>
      <c r="D25" s="550"/>
      <c r="E25" s="550"/>
      <c r="F25" s="550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41" t="s">
        <v>34</v>
      </c>
      <c r="B33" s="544"/>
      <c r="C33" s="545"/>
      <c r="D33" s="380">
        <f>SUM(B26:C32)</f>
        <v>0</v>
      </c>
    </row>
    <row r="34" spans="1:7" x14ac:dyDescent="0.3">
      <c r="A34" s="541" t="s">
        <v>251</v>
      </c>
      <c r="B34" s="544"/>
      <c r="C34" s="545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9" t="s">
        <v>180</v>
      </c>
      <c r="B36" s="550"/>
      <c r="C36" s="550"/>
      <c r="D36" s="550"/>
      <c r="E36" s="550"/>
      <c r="F36" s="550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41" t="s">
        <v>34</v>
      </c>
      <c r="B42" s="544"/>
      <c r="C42" s="545"/>
      <c r="D42" s="380">
        <f>SUM(B37:C41)</f>
        <v>0</v>
      </c>
      <c r="E42" s="259"/>
      <c r="F42" s="259"/>
      <c r="G42" s="93"/>
    </row>
    <row r="43" spans="1:7" s="10" customFormat="1" x14ac:dyDescent="0.3">
      <c r="A43" s="541" t="s">
        <v>251</v>
      </c>
      <c r="B43" s="544"/>
      <c r="C43" s="545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51" t="s">
        <v>19</v>
      </c>
      <c r="B45" s="552"/>
      <c r="C45" s="552"/>
      <c r="D45" s="552"/>
      <c r="E45" s="552"/>
      <c r="F45" s="552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41" t="s">
        <v>34</v>
      </c>
      <c r="B52" s="544"/>
      <c r="C52" s="545"/>
      <c r="D52" s="380">
        <f>SUM(B46:C51)</f>
        <v>0</v>
      </c>
    </row>
    <row r="53" spans="1:7" x14ac:dyDescent="0.3">
      <c r="A53" s="541" t="s">
        <v>251</v>
      </c>
      <c r="B53" s="544"/>
      <c r="C53" s="545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9" t="s">
        <v>8</v>
      </c>
      <c r="B55" s="550"/>
      <c r="C55" s="550"/>
      <c r="D55" s="550"/>
      <c r="E55" s="550"/>
      <c r="F55" s="550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41" t="s">
        <v>34</v>
      </c>
      <c r="B63" s="544"/>
      <c r="C63" s="545"/>
      <c r="D63" s="380">
        <f>SUM(B56:C62)</f>
        <v>0</v>
      </c>
    </row>
    <row r="64" spans="1:7" x14ac:dyDescent="0.3">
      <c r="A64" s="541" t="s">
        <v>251</v>
      </c>
      <c r="B64" s="544"/>
      <c r="C64" s="545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9" t="s">
        <v>111</v>
      </c>
      <c r="B66" s="550"/>
      <c r="C66" s="550"/>
      <c r="D66" s="550"/>
      <c r="E66" s="550"/>
      <c r="F66" s="550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41" t="s">
        <v>34</v>
      </c>
      <c r="B84" s="544"/>
      <c r="C84" s="545"/>
      <c r="D84" s="380">
        <f>SUM(B67:C83)</f>
        <v>0</v>
      </c>
    </row>
    <row r="85" spans="1:7" x14ac:dyDescent="0.3">
      <c r="A85" s="541" t="s">
        <v>251</v>
      </c>
      <c r="B85" s="544"/>
      <c r="C85" s="545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9" t="s">
        <v>172</v>
      </c>
      <c r="B87" s="550"/>
      <c r="C87" s="550"/>
      <c r="D87" s="550"/>
      <c r="E87" s="550"/>
      <c r="F87" s="550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41" t="s">
        <v>34</v>
      </c>
      <c r="B102" s="544"/>
      <c r="C102" s="545"/>
      <c r="D102" s="380">
        <f>SUM(B88:C101)</f>
        <v>0</v>
      </c>
    </row>
    <row r="103" spans="1:7" x14ac:dyDescent="0.3">
      <c r="A103" s="541" t="s">
        <v>251</v>
      </c>
      <c r="B103" s="544"/>
      <c r="C103" s="545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9" t="s">
        <v>173</v>
      </c>
      <c r="B106" s="550"/>
      <c r="C106" s="550"/>
      <c r="D106" s="550"/>
      <c r="E106" s="550"/>
      <c r="F106" s="550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41" t="s">
        <v>34</v>
      </c>
      <c r="B118" s="544"/>
      <c r="C118" s="545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41" t="s">
        <v>251</v>
      </c>
      <c r="B119" s="544"/>
      <c r="C119" s="545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9" t="s">
        <v>156</v>
      </c>
      <c r="B121" s="550"/>
      <c r="C121" s="550"/>
      <c r="D121" s="550"/>
      <c r="E121" s="550"/>
      <c r="F121" s="550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41" t="s">
        <v>34</v>
      </c>
      <c r="B133" s="544"/>
      <c r="C133" s="545"/>
      <c r="D133" s="380">
        <f>SUM(B122:C132)</f>
        <v>0</v>
      </c>
    </row>
    <row r="134" spans="1:7" x14ac:dyDescent="0.3">
      <c r="A134" s="541" t="s">
        <v>251</v>
      </c>
      <c r="B134" s="544"/>
      <c r="C134" s="545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9" t="s">
        <v>61</v>
      </c>
      <c r="B136" s="550"/>
      <c r="C136" s="550"/>
      <c r="D136" s="550"/>
      <c r="E136" s="550"/>
      <c r="F136" s="550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41" t="s">
        <v>34</v>
      </c>
      <c r="B149" s="544"/>
      <c r="C149" s="545"/>
      <c r="D149" s="380">
        <f>SUM(B137:C148)</f>
        <v>0</v>
      </c>
    </row>
    <row r="150" spans="1:7" x14ac:dyDescent="0.3">
      <c r="A150" s="541" t="s">
        <v>251</v>
      </c>
      <c r="B150" s="544"/>
      <c r="C150" s="545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9" t="s">
        <v>178</v>
      </c>
      <c r="B152" s="550"/>
      <c r="C152" s="550"/>
      <c r="D152" s="550"/>
      <c r="E152" s="550"/>
      <c r="F152" s="550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41" t="s">
        <v>34</v>
      </c>
      <c r="B161" s="542"/>
      <c r="C161" s="543"/>
      <c r="D161" s="381">
        <f>SUM(B153:C160)</f>
        <v>0</v>
      </c>
    </row>
    <row r="162" spans="1:7" x14ac:dyDescent="0.3">
      <c r="A162" s="541" t="s">
        <v>251</v>
      </c>
      <c r="B162" s="544"/>
      <c r="C162" s="545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9" t="s">
        <v>64</v>
      </c>
      <c r="B164" s="550"/>
      <c r="C164" s="550"/>
      <c r="D164" s="550"/>
      <c r="E164" s="550"/>
      <c r="F164" s="550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41" t="s">
        <v>34</v>
      </c>
      <c r="B169" s="544"/>
      <c r="C169" s="545"/>
      <c r="D169" s="380">
        <f>SUM(B165:C168)</f>
        <v>0</v>
      </c>
    </row>
    <row r="170" spans="1:7" x14ac:dyDescent="0.3">
      <c r="A170" s="541" t="s">
        <v>251</v>
      </c>
      <c r="B170" s="544"/>
      <c r="C170" s="545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55" t="s">
        <v>15</v>
      </c>
      <c r="B172" s="556"/>
      <c r="C172" s="556"/>
      <c r="D172" s="556"/>
      <c r="E172" s="556"/>
      <c r="F172" s="556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41" t="s">
        <v>34</v>
      </c>
      <c r="B177" s="544"/>
      <c r="C177" s="545"/>
      <c r="D177" s="380">
        <f>SUM(B173:C176)</f>
        <v>0</v>
      </c>
    </row>
    <row r="178" spans="1:7" x14ac:dyDescent="0.3">
      <c r="A178" s="541" t="s">
        <v>251</v>
      </c>
      <c r="B178" s="544"/>
      <c r="C178" s="545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9" t="s">
        <v>65</v>
      </c>
      <c r="B180" s="550"/>
      <c r="C180" s="550"/>
      <c r="D180" s="550"/>
      <c r="E180" s="550"/>
      <c r="F180" s="550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41" t="s">
        <v>34</v>
      </c>
      <c r="B186" s="544"/>
      <c r="C186" s="545"/>
      <c r="D186" s="380">
        <f>SUM(B181:C185)</f>
        <v>0</v>
      </c>
    </row>
    <row r="187" spans="1:7" x14ac:dyDescent="0.3">
      <c r="A187" s="541" t="s">
        <v>251</v>
      </c>
      <c r="B187" s="544"/>
      <c r="C187" s="545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9" t="s">
        <v>177</v>
      </c>
      <c r="B189" s="550"/>
      <c r="C189" s="550"/>
      <c r="D189" s="550"/>
      <c r="E189" s="550"/>
      <c r="F189" s="550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41" t="s">
        <v>34</v>
      </c>
      <c r="B194" s="544"/>
      <c r="C194" s="545"/>
      <c r="D194" s="40">
        <f>SUM(B190:C193)</f>
        <v>0</v>
      </c>
    </row>
    <row r="195" spans="1:6" x14ac:dyDescent="0.3">
      <c r="A195" s="541" t="s">
        <v>251</v>
      </c>
      <c r="B195" s="544"/>
      <c r="C195" s="545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2019-05-06T10:08:27Z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