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M Teniour\2019\2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289" i="36" l="1"/>
  <c r="B185" i="36"/>
  <c r="B129" i="36"/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C51" i="43"/>
  <c r="D52" i="43" s="1"/>
  <c r="D53" i="43" s="1"/>
  <c r="C37" i="43"/>
  <c r="D42" i="43" s="1"/>
  <c r="D43" i="43" s="1"/>
  <c r="C26" i="43"/>
  <c r="D33" i="43" s="1"/>
  <c r="D34" i="43" s="1"/>
  <c r="D22" i="43"/>
  <c r="D23" i="43" s="1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F185" i="42"/>
  <c r="E185" i="42"/>
  <c r="F129" i="42"/>
  <c r="E129" i="42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D669" i="42" s="1"/>
  <c r="D670" i="42" s="1"/>
  <c r="C665" i="42"/>
  <c r="C659" i="42"/>
  <c r="C657" i="42"/>
  <c r="C648" i="42"/>
  <c r="C644" i="42"/>
  <c r="C632" i="42"/>
  <c r="D639" i="42" s="1"/>
  <c r="D640" i="42" s="1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C201" i="42"/>
  <c r="C199" i="42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6" i="42"/>
  <c r="D27" i="42" s="1"/>
  <c r="A16" i="42"/>
  <c r="A8" i="42"/>
  <c r="F197" i="4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D149" i="41" s="1"/>
  <c r="D150" i="41" s="1"/>
  <c r="C132" i="41"/>
  <c r="C130" i="41"/>
  <c r="C128" i="41"/>
  <c r="C127" i="41"/>
  <c r="D133" i="41" s="1"/>
  <c r="D134" i="41" s="1"/>
  <c r="C116" i="41"/>
  <c r="C115" i="41"/>
  <c r="C112" i="41"/>
  <c r="C100" i="41"/>
  <c r="C99" i="41"/>
  <c r="C94" i="41"/>
  <c r="C93" i="41"/>
  <c r="C82" i="41"/>
  <c r="C80" i="41"/>
  <c r="C77" i="41"/>
  <c r="C76" i="41"/>
  <c r="C75" i="41"/>
  <c r="C61" i="41"/>
  <c r="C60" i="41"/>
  <c r="C56" i="41"/>
  <c r="D52" i="41"/>
  <c r="D53" i="41" s="1"/>
  <c r="C51" i="41"/>
  <c r="C37" i="41"/>
  <c r="D42" i="41" s="1"/>
  <c r="D43" i="41" s="1"/>
  <c r="C26" i="41"/>
  <c r="D33" i="41" s="1"/>
  <c r="D34" i="41" s="1"/>
  <c r="D23" i="41"/>
  <c r="D22" i="41"/>
  <c r="B10" i="41"/>
  <c r="B9" i="41"/>
  <c r="B8" i="41"/>
  <c r="A7" i="41"/>
  <c r="F721" i="40"/>
  <c r="E721" i="40"/>
  <c r="F700" i="40"/>
  <c r="E700" i="40"/>
  <c r="F668" i="40"/>
  <c r="E668" i="40"/>
  <c r="F605" i="40"/>
  <c r="E605" i="40"/>
  <c r="F565" i="40"/>
  <c r="E565" i="40"/>
  <c r="F525" i="40"/>
  <c r="E525" i="40"/>
  <c r="F471" i="40"/>
  <c r="E471" i="40"/>
  <c r="F424" i="40"/>
  <c r="E424" i="40"/>
  <c r="F366" i="40"/>
  <c r="E366" i="40"/>
  <c r="D366" i="40" s="1"/>
  <c r="B366" i="40" s="1"/>
  <c r="F299" i="40"/>
  <c r="E299" i="40"/>
  <c r="F244" i="40"/>
  <c r="D244" i="40" s="1"/>
  <c r="B244" i="40" s="1"/>
  <c r="F244" i="38"/>
  <c r="E244" i="40"/>
  <c r="F185" i="40"/>
  <c r="E185" i="40"/>
  <c r="F129" i="40"/>
  <c r="E129" i="40"/>
  <c r="D129" i="40" s="1"/>
  <c r="B129" i="40" s="1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C540" i="40"/>
  <c r="D542" i="40" s="1"/>
  <c r="D543" i="40" s="1"/>
  <c r="A531" i="40"/>
  <c r="C516" i="40"/>
  <c r="C514" i="40"/>
  <c r="C513" i="40"/>
  <c r="C512" i="40"/>
  <c r="C510" i="40"/>
  <c r="C509" i="40"/>
  <c r="A479" i="40"/>
  <c r="C462" i="40"/>
  <c r="C459" i="40"/>
  <c r="C458" i="40"/>
  <c r="C457" i="40"/>
  <c r="C455" i="40"/>
  <c r="C453" i="40"/>
  <c r="C452" i="40"/>
  <c r="C443" i="40"/>
  <c r="D445" i="40" s="1"/>
  <c r="D446" i="40" s="1"/>
  <c r="A432" i="40"/>
  <c r="C410" i="40"/>
  <c r="C409" i="40"/>
  <c r="C408" i="40"/>
  <c r="C407" i="40"/>
  <c r="C402" i="40"/>
  <c r="C400" i="40"/>
  <c r="C399" i="40"/>
  <c r="C396" i="40"/>
  <c r="C387" i="40"/>
  <c r="C383" i="40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D299" i="40"/>
  <c r="B299" i="40" s="1"/>
  <c r="C289" i="40"/>
  <c r="C285" i="40"/>
  <c r="C284" i="40"/>
  <c r="C283" i="40"/>
  <c r="C280" i="40"/>
  <c r="C279" i="40"/>
  <c r="C277" i="40"/>
  <c r="C276" i="40"/>
  <c r="C275" i="40"/>
  <c r="C274" i="40"/>
  <c r="C263" i="40"/>
  <c r="D265" i="40" s="1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D161" i="39" s="1"/>
  <c r="D162" i="39" s="1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B10" i="39"/>
  <c r="B9" i="39"/>
  <c r="B8" i="39"/>
  <c r="A7" i="39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D244" i="38"/>
  <c r="B244" i="38" s="1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197" i="37"/>
  <c r="D721" i="36"/>
  <c r="D700" i="36"/>
  <c r="D668" i="36"/>
  <c r="D605" i="36"/>
  <c r="D565" i="36"/>
  <c r="D525" i="36"/>
  <c r="B525" i="36" s="1"/>
  <c r="D471" i="36"/>
  <c r="B471" i="36" s="1"/>
  <c r="D424" i="36"/>
  <c r="B424" i="36" s="1"/>
  <c r="D366" i="36"/>
  <c r="D299" i="36"/>
  <c r="D244" i="36"/>
  <c r="B244" i="36" s="1"/>
  <c r="D185" i="36"/>
  <c r="D129" i="36"/>
  <c r="D43" i="36"/>
  <c r="B43" i="36" s="1"/>
  <c r="D390" i="42" l="1"/>
  <c r="D391" i="42" s="1"/>
  <c r="D227" i="40"/>
  <c r="D228" i="40" s="1"/>
  <c r="D627" i="40"/>
  <c r="D471" i="40"/>
  <c r="B471" i="40" s="1"/>
  <c r="D472" i="40" s="1"/>
  <c r="D627" i="42"/>
  <c r="D728" i="36"/>
  <c r="B43" i="29" s="1"/>
  <c r="D197" i="39"/>
  <c r="D203" i="40"/>
  <c r="D204" i="40" s="1"/>
  <c r="D344" i="40"/>
  <c r="D345" i="40" s="1"/>
  <c r="D424" i="40"/>
  <c r="B424" i="40" s="1"/>
  <c r="D525" i="40"/>
  <c r="B525" i="40" s="1"/>
  <c r="D526" i="40" s="1"/>
  <c r="D527" i="40" s="1"/>
  <c r="B126" i="29" s="1"/>
  <c r="D605" i="40"/>
  <c r="B605" i="40" s="1"/>
  <c r="D609" i="40" s="1"/>
  <c r="D610" i="40" s="1"/>
  <c r="B144" i="29" s="1"/>
  <c r="D161" i="41"/>
  <c r="D162" i="41" s="1"/>
  <c r="D197" i="41"/>
  <c r="D203" i="42"/>
  <c r="D204" i="42" s="1"/>
  <c r="D650" i="42"/>
  <c r="D651" i="42" s="1"/>
  <c r="D129" i="42"/>
  <c r="B129" i="42" s="1"/>
  <c r="D130" i="42" s="1"/>
  <c r="D131" i="42" s="1"/>
  <c r="B64" i="29" s="1"/>
  <c r="E244" i="42"/>
  <c r="D84" i="43"/>
  <c r="D85" i="43" s="1"/>
  <c r="D102" i="43"/>
  <c r="D103" i="43" s="1"/>
  <c r="D118" i="43"/>
  <c r="D119" i="43" s="1"/>
  <c r="D344" i="42"/>
  <c r="D345" i="42" s="1"/>
  <c r="D566" i="42"/>
  <c r="D390" i="38"/>
  <c r="D391" i="38" s="1"/>
  <c r="D149" i="39"/>
  <c r="D150" i="39" s="1"/>
  <c r="D390" i="40"/>
  <c r="D391" i="40" s="1"/>
  <c r="D650" i="40"/>
  <c r="D651" i="40" s="1"/>
  <c r="D721" i="40"/>
  <c r="B721" i="40" s="1"/>
  <c r="D722" i="40" s="1"/>
  <c r="D63" i="41"/>
  <c r="D64" i="41" s="1"/>
  <c r="D84" i="41"/>
  <c r="D85" i="41" s="1"/>
  <c r="D102" i="41"/>
  <c r="D103" i="41" s="1"/>
  <c r="D118" i="41"/>
  <c r="D119" i="41" s="1"/>
  <c r="D227" i="42"/>
  <c r="D228" i="42" s="1"/>
  <c r="D526" i="42"/>
  <c r="D527" i="42" s="1"/>
  <c r="B127" i="29" s="1"/>
  <c r="D63" i="43"/>
  <c r="D64" i="43" s="1"/>
  <c r="D161" i="43"/>
  <c r="D162" i="43" s="1"/>
  <c r="D63" i="39"/>
  <c r="D64" i="39" s="1"/>
  <c r="D102" i="39"/>
  <c r="D103" i="39" s="1"/>
  <c r="D118" i="39"/>
  <c r="D119" i="39" s="1"/>
  <c r="D245" i="40"/>
  <c r="D246" i="40" s="1"/>
  <c r="D588" i="42"/>
  <c r="D589" i="42" s="1"/>
  <c r="D133" i="43"/>
  <c r="D134" i="43" s="1"/>
  <c r="D149" i="43"/>
  <c r="D150" i="43" s="1"/>
  <c r="D197" i="43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300" i="42"/>
  <c r="D301" i="42" s="1"/>
  <c r="D425" i="42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68" i="40"/>
  <c r="D370" i="40"/>
  <c r="D371" i="40" s="1"/>
  <c r="B99" i="29" s="1"/>
  <c r="D248" i="40"/>
  <c r="D249" i="40" s="1"/>
  <c r="B81" i="29" s="1"/>
  <c r="D588" i="40"/>
  <c r="D589" i="40" s="1"/>
  <c r="D266" i="40"/>
  <c r="D84" i="39"/>
  <c r="D85" i="39" s="1"/>
  <c r="D133" i="39"/>
  <c r="D134" i="39" s="1"/>
  <c r="D195" i="39"/>
  <c r="D245" i="38"/>
  <c r="D227" i="38"/>
  <c r="D228" i="38" s="1"/>
  <c r="D344" i="38"/>
  <c r="D345" i="38" s="1"/>
  <c r="D627" i="38"/>
  <c r="D669" i="38"/>
  <c r="D670" i="38" s="1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05" i="38"/>
  <c r="B605" i="38" s="1"/>
  <c r="D609" i="38" s="1"/>
  <c r="D610" i="38" s="1"/>
  <c r="B143" i="29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246" i="38"/>
  <c r="D248" i="38"/>
  <c r="D249" i="38" s="1"/>
  <c r="B80" i="29" s="1"/>
  <c r="D588" i="38"/>
  <c r="D589" i="38" s="1"/>
  <c r="D198" i="41" l="1"/>
  <c r="D199" i="41" s="1"/>
  <c r="D606" i="40"/>
  <c r="D607" i="40" s="1"/>
  <c r="D198" i="39"/>
  <c r="D199" i="39" s="1"/>
  <c r="D303" i="40"/>
  <c r="D304" i="40" s="1"/>
  <c r="B90" i="29" s="1"/>
  <c r="D672" i="42"/>
  <c r="D673" i="42" s="1"/>
  <c r="B154" i="29" s="1"/>
  <c r="D198" i="43"/>
  <c r="D199" i="43" s="1"/>
  <c r="D301" i="38"/>
  <c r="D303" i="38"/>
  <c r="D304" i="38" s="1"/>
  <c r="B89" i="29" s="1"/>
  <c r="D475" i="38"/>
  <c r="D476" i="38" s="1"/>
  <c r="B116" i="29" s="1"/>
  <c r="D473" i="38"/>
  <c r="D370" i="38"/>
  <c r="D371" i="38" s="1"/>
  <c r="B98" i="29" s="1"/>
  <c r="D368" i="38"/>
  <c r="D569" i="38"/>
  <c r="D570" i="38" s="1"/>
  <c r="B134" i="29" s="1"/>
  <c r="D567" i="38"/>
  <c r="D428" i="38"/>
  <c r="D429" i="38" s="1"/>
  <c r="B107" i="29" s="1"/>
  <c r="D426" i="38"/>
  <c r="B185" i="38"/>
  <c r="D186" i="38" s="1"/>
  <c r="B11" i="39"/>
  <c r="B180" i="29"/>
  <c r="B11" i="43"/>
  <c r="B182" i="29"/>
  <c r="D606" i="38"/>
  <c r="D607" i="38" s="1"/>
  <c r="D672" i="38"/>
  <c r="D673" i="38" s="1"/>
  <c r="B152" i="29" s="1"/>
  <c r="D723" i="38"/>
  <c r="D130" i="38"/>
  <c r="D131" i="38" s="1"/>
  <c r="B62" i="29" s="1"/>
  <c r="B129" i="38"/>
  <c r="B11" i="41"/>
  <c r="B181" i="29"/>
  <c r="D609" i="42"/>
  <c r="D610" i="42" s="1"/>
  <c r="B145" i="2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C596" i="36"/>
  <c r="D606" i="36" l="1"/>
  <c r="D607" i="36" s="1"/>
  <c r="D726" i="36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<sst xmlns="http://schemas.openxmlformats.org/spreadsheetml/2006/main" count="5670" uniqueCount="512">
  <si>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</si>
  <si>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</si>
  <si>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</si>
  <si>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</si>
  <si>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</si>
  <si>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</si>
  <si>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</si>
  <si>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</si>
  <si>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</si>
  <si>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</si>
  <si>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</si>
  <si>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</si>
  <si>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</si>
  <si>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</si>
  <si>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</si>
  <si>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</si>
  <si>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</si>
  <si>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</si>
  <si>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</si>
  <si>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</si>
  <si>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</si>
  <si>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</si>
  <si>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</si>
  <si>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</si>
  <si>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</si>
  <si>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</si>
  <si>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</si>
  <si>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</si>
  <si>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</si>
  <si>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</si>
  <si>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</si>
  <si>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</si>
  <si>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</si>
  <si>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</si>
  <si>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</si>
  <si>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</si>
  <si>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</si>
  <si>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</si>
  <si>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</si>
  <si>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</si>
  <si>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</si>
  <si>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</si>
  <si>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</si>
  <si>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</si>
  <si>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</si>
  <si>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</si>
  <si>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</si>
  <si>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</si>
  <si>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</si>
  <si>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</si>
  <si>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</si>
  <si>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</si>
  <si>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</si>
  <si>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</si>
  <si>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</si>
  <si>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</si>
  <si>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</si>
  <si>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</si>
  <si>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</si>
  <si>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</si>
  <si>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</si>
  <si>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</si>
  <si>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</si>
  <si>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</si>
  <si>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</si>
  <si>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</si>
  <si>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</si>
  <si>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</si>
  <si>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</si>
  <si>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</si>
  <si>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</si>
  <si>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</si>
  <si>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</si>
  <si>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</si>
  <si>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</si>
  <si>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</si>
  <si>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</si>
  <si>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</si>
  <si>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</si>
  <si>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</si>
  <si>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</si>
  <si>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</si>
  <si>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</si>
  <si>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</si>
  <si>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</si>
  <si>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</si>
  <si>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</si>
  <si>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</si>
  <si>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</si>
  <si>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</si>
  <si>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</si>
  <si>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</si>
  <si>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</si>
  <si>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</si>
  <si>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</si>
  <si>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</si>
  <si>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</si>
  <si>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</si>
  <si>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</si>
  <si>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</si>
  <si>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</si>
  <si>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</si>
  <si>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</si>
  <si>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</si>
  <si>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</si>
  <si>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</si>
  <si>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</si>
  <si>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</si>
  <si>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</si>
  <si>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</si>
  <si>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</si>
  <si>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</si>
  <si>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</si>
  <si>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</si>
  <si>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</si>
  <si>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</si>
  <si>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</si>
  <si>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</si>
  <si>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</si>
  <si>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</si>
  <si>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</si>
  <si>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</si>
  <si>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</si>
  <si>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</si>
  <si>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</si>
  <si>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</si>
  <si>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</si>
  <si>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</si>
  <si>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</si>
  <si>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</si>
  <si>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</si>
  <si>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</si>
  <si>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</si>
  <si>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</si>
  <si>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</si>
  <si>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</si>
  <si>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</si>
  <si>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</si>
  <si>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</si>
  <si>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</si>
  <si>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</si>
  <si>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</si>
  <si>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</si>
  <si>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</si>
  <si>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</si>
  <si>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</si>
  <si>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</si>
  <si>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</si>
  <si>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</si>
  <si>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</si>
  <si>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</si>
  <si>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</si>
  <si>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</si>
  <si>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</si>
  <si>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</si>
  <si>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</si>
  <si>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</si>
  <si>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</si>
  <si>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</si>
  <si>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</si>
  <si>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</si>
  <si>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</si>
  <si>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</si>
  <si>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</si>
  <si>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</si>
  <si>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</si>
  <si>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</si>
  <si>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</si>
  <si>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</si>
  <si>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</si>
  <si>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</si>
  <si>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</si>
  <si>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</si>
  <si>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</si>
  <si>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</si>
  <si>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</si>
  <si>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</si>
  <si>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</si>
  <si>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</si>
  <si>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</si>
  <si>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</si>
  <si>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</si>
  <si>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</si>
  <si>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</si>
  <si>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</si>
  <si>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</si>
  <si>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</si>
  <si>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</si>
  <si>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</si>
  <si>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</si>
  <si>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</si>
  <si>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</si>
  <si>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</si>
  <si>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</si>
  <si>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</si>
  <si>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</si>
  <si>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</si>
  <si>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</si>
  <si>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</si>
  <si>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</si>
  <si>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</si>
  <si>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</si>
  <si>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</si>
  <si>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</si>
  <si>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</si>
  <si>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</si>
  <si>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</si>
  <si>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</si>
  <si>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</si>
  <si>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</si>
  <si>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</si>
  <si>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</si>
  <si>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</si>
  <si>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</si>
  <si>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</si>
  <si>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</si>
  <si>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</si>
  <si>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</si>
  <si>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</si>
  <si>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</si>
  <si>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</si>
  <si>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</si>
  <si>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</si>
  <si>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</si>
  <si>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</si>
  <si>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</si>
  <si>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</si>
  <si>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</si>
  <si>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</si>
  <si>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</si>
  <si>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</si>
  <si>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</si>
  <si>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</si>
  <si>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</si>
  <si>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</si>
  <si>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</si>
  <si>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</si>
  <si>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</si>
  <si>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</si>
  <si>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</si>
  <si>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</si>
  <si>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</si>
  <si>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</si>
  <si>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</si>
  <si>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</si>
  <si>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</si>
  <si>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</si>
  <si>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</si>
  <si>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</si>
  <si>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</si>
  <si>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</si>
  <si>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</si>
  <si>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</si>
  <si>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</si>
  <si>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</si>
  <si>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</si>
  <si>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</si>
  <si>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</si>
  <si>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</si>
  <si>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</si>
  <si>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</si>
  <si>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</si>
  <si>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</si>
  <si>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</si>
  <si>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</si>
  <si>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</si>
  <si>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</si>
  <si>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</si>
  <si>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</si>
  <si>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</si>
  <si>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</si>
  <si>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</si>
  <si>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</si>
  <si>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</si>
  <si>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</si>
  <si>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</si>
  <si>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</si>
  <si>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</si>
  <si>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</si>
  <si>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</si>
  <si>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</si>
  <si>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</si>
  <si>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</si>
  <si>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</si>
  <si>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</si>
  <si>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</si>
  <si>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</si>
  <si>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</si>
  <si>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</si>
  <si>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</si>
  <si>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</si>
  <si>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</si>
  <si>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</si>
  <si>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</si>
  <si>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</si>
  <si>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</si>
  <si>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</si>
  <si>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</si>
  <si>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</si>
  <si>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</si>
  <si>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</si>
  <si>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</si>
  <si>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</si>
  <si>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</si>
  <si>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</si>
  <si>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</si>
  <si>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</si>
  <si>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</si>
  <si>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</si>
  <si>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</si>
  <si>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</si>
  <si>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</si>
  <si>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</si>
  <si>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</si>
  <si>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</si>
  <si>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</si>
  <si>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</si>
  <si>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</si>
  <si>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</si>
  <si>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</si>
  <si>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</si>
  <si>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</si>
  <si>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</si>
  <si>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</si>
  <si>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</si>
  <si>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</si>
  <si>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</si>
  <si>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</si>
  <si>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</si>
  <si>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</si>
  <si>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</si>
  <si>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</si>
  <si>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</si>
  <si>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</si>
  <si>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</si>
  <si>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</si>
  <si>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</si>
  <si>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</si>
  <si>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</si>
  <si>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</si>
  <si>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</si>
  <si>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</si>
  <si>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</si>
  <si>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</si>
  <si>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</si>
  <si>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</si>
  <si>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</si>
  <si>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</si>
  <si>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</si>
  <si>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</si>
  <si>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</si>
  <si>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</si>
  <si>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</si>
  <si>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</si>
  <si>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</si>
  <si>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</si>
  <si>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</si>
  <si>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</si>
  <si>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</si>
  <si>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</si>
  <si>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</si>
  <si>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</si>
  <si>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</si>
  <si>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</si>
  <si>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</si>
  <si>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</si>
  <si>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</si>
  <si>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</si>
  <si>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</si>
  <si>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</si>
  <si>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</si>
  <si>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</si>
  <si>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</si>
  <si>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</si>
  <si>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</si>
  <si>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</si>
  <si>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</si>
  <si>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</si>
  <si>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</si>
  <si>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</si>
  <si>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</si>
  <si>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</si>
  <si>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</si>
  <si>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</si>
  <si>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</si>
  <si>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</si>
  <si>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</si>
  <si>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</si>
  <si>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</si>
  <si>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</si>
  <si>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</si>
  <si>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</si>
  <si>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</si>
  <si>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</si>
  <si>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</si>
  <si>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</si>
  <si>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</si>
  <si>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</si>
  <si>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</si>
  <si>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</si>
  <si>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</si>
  <si>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</si>
  <si>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</si>
  <si>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</si>
  <si>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</si>
  <si>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</si>
  <si>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</si>
  <si>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</si>
  <si>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</si>
  <si>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</si>
  <si>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</si>
  <si>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</si>
  <si>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</si>
  <si>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</si>
  <si>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</si>
  <si>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</si>
  <si>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</si>
  <si>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</si>
  <si>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</si>
  <si>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</si>
  <si>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</si>
  <si>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</si>
  <si>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</si>
  <si>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</si>
  <si>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</si>
  <si>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</si>
  <si>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</si>
  <si>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</si>
  <si>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</si>
  <si>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</si>
  <si>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</si>
  <si>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</si>
  <si>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</si>
  <si>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</si>
  <si>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</si>
  <si>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</si>
  <si>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</si>
  <si>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</si>
  <si>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</si>
  <si>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</si>
  <si>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</si>
  <si>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</si>
  <si>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</si>
  <si>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</si>
  <si>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</si>
  <si>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</si>
  <si>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</si>
  <si>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</si>
  <si>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</si>
  <si>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</si>
  <si>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</si>
  <si>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</si>
  <si>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</si>
  <si>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</si>
  <si>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</si>
  <si>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</si>
  <si>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</si>
  <si>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</si>
  <si>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</si>
  <si>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</si>
  <si>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</si>
  <si>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</si>
  <si>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</si>
  <si>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</si>
  <si>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</si>
  <si>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</si>
  <si>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</si>
  <si>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</si>
  <si>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</si>
  <si>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</si>
  <si>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</si>
  <si>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</si>
  <si>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</si>
  <si>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</si>
  <si>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</si>
  <si>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</si>
  <si>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Yassine ELLOUMI</t>
  </si>
  <si>
    <t>Directeur du Magasin</t>
  </si>
  <si>
    <t>Une possibilité de croisement des flux avec les déchets temporaires</t>
  </si>
  <si>
    <t>Teniour</t>
  </si>
  <si>
    <t>Un sandwich casse non scanné</t>
  </si>
  <si>
    <t>changement de
 l'emplacement</t>
  </si>
  <si>
    <t>Utilisation d'une poubelle a commande non manuelle</t>
  </si>
  <si>
    <t>A réparer</t>
  </si>
  <si>
    <t>En travaux</t>
  </si>
  <si>
    <t>Non étanche :sol Ecaillé</t>
  </si>
  <si>
    <t>sol écaillé</t>
  </si>
  <si>
    <t>Changement de la poubelle a commande manuelle</t>
  </si>
  <si>
    <t>absence de local déchet</t>
  </si>
  <si>
    <t>réparer le sol</t>
  </si>
  <si>
    <t xml:space="preserve">prévoir un local de déchet </t>
  </si>
  <si>
    <t>Renforcer le nettoyage</t>
  </si>
  <si>
    <t>Changer la poubelle</t>
  </si>
  <si>
    <t>Séparation des flux dans
 toutes les phases de réception</t>
  </si>
  <si>
    <t>Enregistrer les produits scanné cass</t>
  </si>
  <si>
    <t xml:space="preserve">Un ustensil utilisé pour la cuisson du poulet est impropre </t>
  </si>
  <si>
    <t>Stockage des emballages dans un four Hors service</t>
  </si>
  <si>
    <t>Le personnel chargé du rayon le jour de l'audit portait un pantalon personnel</t>
  </si>
  <si>
    <t>Respecter la charte vestimentaire Carrefour</t>
  </si>
  <si>
    <t xml:space="preserve">Suivi de la traçabilité </t>
  </si>
  <si>
    <t>La ventes du  lot N° 3391 du Gouda Meriah est sans preuve d'enregistrement les 25 et 31 janvier 2019</t>
  </si>
  <si>
    <t>Manques de louches/ pelles pour quelques articles</t>
  </si>
  <si>
    <t xml:space="preserve">Fournir un outil pour 
chaque article </t>
  </si>
  <si>
    <t>Planifier la formation
 en 2019</t>
  </si>
  <si>
    <t>Une seule personne assure la vente entre le triteur et le fleg.</t>
  </si>
  <si>
    <t>Prévoir la séparation de flux par l'affectation du personnel</t>
  </si>
  <si>
    <t>La pédale de la poubelle n'était pas fonctionnelle</t>
  </si>
  <si>
    <t>Un membre du personnel du PFT n'était pas formé sur les BPH, aucune trace de formation n'était disponible.</t>
  </si>
  <si>
    <t>La poubelle était endomagée (voir photo). Abence de local</t>
  </si>
  <si>
    <t>installer les distributeur papier</t>
  </si>
  <si>
    <t>Absence de distributeur papier</t>
  </si>
  <si>
    <t>Absence de papier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</si>
</sst>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53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7" fillId="0" borderId="1" xfId="0" applyFont="1" applyFill="1" applyBorder="1" applyAlignment="1">
      <alignment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165" fontId="6" fillId="0" borderId="1" xfId="0" applyNumberFormat="1" applyFont="1" applyFill="1" applyBorder="1" applyAlignment="1" applyProtection="1">
      <alignment horizontal="center" wrapText="1"/>
    </xf>
    <xf numFmtId="0" fontId="37" fillId="0" borderId="7" xfId="0" applyFont="1" applyFill="1" applyBorder="1" applyAlignment="1" applyProtection="1">
      <alignment horizontal="left" wrapText="1"/>
      <protection locked="0"/>
    </xf>
    <xf numFmtId="0" fontId="37" fillId="0" borderId="1" xfId="0" applyFont="1" applyFill="1" applyBorder="1" applyAlignment="1" applyProtection="1">
      <alignment horizontal="left"/>
      <protection locked="0"/>
    </xf>
    <xf numFmtId="165" fontId="37" fillId="0" borderId="1" xfId="0" applyNumberFormat="1" applyFont="1" applyFill="1" applyBorder="1" applyAlignment="1" applyProtection="1">
      <alignment horizontal="left" wrapText="1"/>
      <protection locked="0"/>
    </xf>
    <xf numFmtId="166" fontId="37" fillId="0" borderId="1" xfId="0" applyNumberFormat="1" applyFont="1" applyFill="1" applyBorder="1" applyAlignment="1" applyProtection="1">
      <alignment horizontal="left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0.97058823529411764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3223744"/>
        <c:axId val="-1783221568"/>
      </c:barChart>
      <c:catAx>
        <c:axId val="-17832237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3221568"/>
        <c:crosses val="autoZero"/>
        <c:auto val="1"/>
        <c:lblAlgn val="ctr"/>
        <c:lblOffset val="100"/>
        <c:noMultiLvlLbl val="0"/>
      </c:catAx>
      <c:valAx>
        <c:axId val="-1783221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32237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803248"/>
        <c:axId val="-1780815760"/>
      </c:barChart>
      <c:catAx>
        <c:axId val="-1780803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815760"/>
        <c:crosses val="autoZero"/>
        <c:auto val="1"/>
        <c:lblAlgn val="ctr"/>
        <c:lblOffset val="100"/>
        <c:noMultiLvlLbl val="0"/>
      </c:catAx>
      <c:valAx>
        <c:axId val="-1780815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8032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808688"/>
        <c:axId val="-1780807600"/>
      </c:barChart>
      <c:catAx>
        <c:axId val="-1780808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807600"/>
        <c:crosses val="autoZero"/>
        <c:auto val="1"/>
        <c:lblAlgn val="ctr"/>
        <c:lblOffset val="100"/>
        <c:noMultiLvlLbl val="0"/>
      </c:catAx>
      <c:valAx>
        <c:axId val="-178080760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80868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816304"/>
        <c:axId val="-1780809776"/>
      </c:barChart>
      <c:catAx>
        <c:axId val="-1780816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809776"/>
        <c:crosses val="autoZero"/>
        <c:auto val="1"/>
        <c:lblAlgn val="ctr"/>
        <c:lblOffset val="100"/>
        <c:noMultiLvlLbl val="0"/>
      </c:catAx>
      <c:valAx>
        <c:axId val="-1780809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816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0.71052631578947367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813040"/>
        <c:axId val="-1780471648"/>
      </c:barChart>
      <c:catAx>
        <c:axId val="-1780813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471648"/>
        <c:crosses val="autoZero"/>
        <c:auto val="1"/>
        <c:lblAlgn val="ctr"/>
        <c:lblOffset val="100"/>
        <c:noMultiLvlLbl val="0"/>
      </c:catAx>
      <c:valAx>
        <c:axId val="-17804716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813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465120"/>
        <c:axId val="-1780460224"/>
      </c:barChart>
      <c:catAx>
        <c:axId val="-17804651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460224"/>
        <c:crosses val="autoZero"/>
        <c:auto val="1"/>
        <c:lblAlgn val="ctr"/>
        <c:lblOffset val="100"/>
        <c:noMultiLvlLbl val="0"/>
      </c:catAx>
      <c:valAx>
        <c:axId val="-17804602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4651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0.88659793814432986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464576"/>
        <c:axId val="-1780459680"/>
      </c:barChart>
      <c:catAx>
        <c:axId val="-1780464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459680"/>
        <c:crosses val="autoZero"/>
        <c:auto val="1"/>
        <c:lblAlgn val="ctr"/>
        <c:lblOffset val="100"/>
        <c:noMultiLvlLbl val="0"/>
      </c:catAx>
      <c:valAx>
        <c:axId val="-17804596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4645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0.89891696750902528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473280"/>
        <c:axId val="-1780472736"/>
      </c:barChart>
      <c:catAx>
        <c:axId val="-17804732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472736"/>
        <c:crosses val="autoZero"/>
        <c:auto val="1"/>
        <c:lblAlgn val="ctr"/>
        <c:lblOffset val="100"/>
        <c:noMultiLvlLbl val="0"/>
      </c:catAx>
      <c:valAx>
        <c:axId val="-178047273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47328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0.89275745282667751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780462944"/>
        <c:axId val="-1780472192"/>
        <c:extLst xmlns:c16r2="http://schemas.microsoft.com/office/drawing/2015/06/chart"/>
      </c:barChart>
      <c:catAx>
        <c:axId val="-17804629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472192"/>
        <c:crosses val="autoZero"/>
        <c:auto val="1"/>
        <c:lblAlgn val="ctr"/>
        <c:lblOffset val="100"/>
        <c:noMultiLvlLbl val="0"/>
      </c:catAx>
      <c:valAx>
        <c:axId val="-178047219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4629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0.66666666666666674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780461856"/>
        <c:axId val="-1780461312"/>
        <c:extLst xmlns:c16r2="http://schemas.microsoft.com/office/drawing/2015/06/chart"/>
      </c:barChart>
      <c:catAx>
        <c:axId val="-1780461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461312"/>
        <c:crosses val="autoZero"/>
        <c:auto val="1"/>
        <c:lblAlgn val="ctr"/>
        <c:lblOffset val="100"/>
        <c:noMultiLvlLbl val="0"/>
      </c:catAx>
      <c:valAx>
        <c:axId val="-17804613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4618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3222112"/>
        <c:axId val="-1783217216"/>
      </c:barChart>
      <c:catAx>
        <c:axId val="-1783222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3217216"/>
        <c:crosses val="autoZero"/>
        <c:auto val="1"/>
        <c:lblAlgn val="ctr"/>
        <c:lblOffset val="100"/>
        <c:noMultiLvlLbl val="0"/>
      </c:catAx>
      <c:valAx>
        <c:axId val="-1783217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3222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0.98717948717948723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3215040"/>
        <c:axId val="-1783221024"/>
      </c:barChart>
      <c:catAx>
        <c:axId val="-1783215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3221024"/>
        <c:crosses val="autoZero"/>
        <c:auto val="1"/>
        <c:lblAlgn val="ctr"/>
        <c:lblOffset val="100"/>
        <c:noMultiLvlLbl val="0"/>
      </c:catAx>
      <c:valAx>
        <c:axId val="-17832210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32150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0.66279069767441856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3215584"/>
        <c:axId val="-1783213952"/>
      </c:barChart>
      <c:catAx>
        <c:axId val="-1783215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3213952"/>
        <c:crosses val="autoZero"/>
        <c:auto val="1"/>
        <c:lblAlgn val="ctr"/>
        <c:lblOffset val="100"/>
        <c:noMultiLvlLbl val="0"/>
      </c:catAx>
      <c:valAx>
        <c:axId val="-1783213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3215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0.8783783783783784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3213408"/>
        <c:axId val="-1783212320"/>
      </c:barChart>
      <c:catAx>
        <c:axId val="-178321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3212320"/>
        <c:crosses val="autoZero"/>
        <c:auto val="1"/>
        <c:lblAlgn val="ctr"/>
        <c:lblOffset val="100"/>
        <c:noMultiLvlLbl val="0"/>
      </c:catAx>
      <c:valAx>
        <c:axId val="-178321232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32134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805424"/>
        <c:axId val="-1780811952"/>
      </c:barChart>
      <c:catAx>
        <c:axId val="-1780805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811952"/>
        <c:crosses val="autoZero"/>
        <c:auto val="1"/>
        <c:lblAlgn val="ctr"/>
        <c:lblOffset val="100"/>
        <c:noMultiLvlLbl val="0"/>
      </c:catAx>
      <c:valAx>
        <c:axId val="-17808119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8054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814128"/>
        <c:axId val="-1780808144"/>
      </c:barChart>
      <c:catAx>
        <c:axId val="-1780814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808144"/>
        <c:crosses val="autoZero"/>
        <c:auto val="1"/>
        <c:lblAlgn val="ctr"/>
        <c:lblOffset val="100"/>
        <c:noMultiLvlLbl val="0"/>
      </c:catAx>
      <c:valAx>
        <c:axId val="-17808081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8141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0.96551724137931039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810864"/>
        <c:axId val="-1780805968"/>
      </c:barChart>
      <c:catAx>
        <c:axId val="-178081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805968"/>
        <c:crosses val="autoZero"/>
        <c:auto val="1"/>
        <c:lblAlgn val="ctr"/>
        <c:lblOffset val="100"/>
        <c:noMultiLvlLbl val="0"/>
      </c:catAx>
      <c:valAx>
        <c:axId val="-17808059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81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780817392"/>
        <c:axId val="-1780807056"/>
      </c:barChart>
      <c:catAx>
        <c:axId val="-1780817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780807056"/>
        <c:crosses val="autoZero"/>
        <c:auto val="1"/>
        <c:lblAlgn val="ctr"/>
        <c:lblOffset val="100"/>
        <c:noMultiLvlLbl val="0"/>
      </c:catAx>
      <c:valAx>
        <c:axId val="-178080705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780817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=""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17" zoomScaleSheetLayoutView="100" workbookViewId="0">
      <selection activeCell="D30" sqref="D30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18" t="s">
        <v>277</v>
      </c>
      <c r="B18" s="418"/>
      <c r="C18" s="418"/>
      <c r="D18" s="419" t="s">
        <v>479</v>
      </c>
      <c r="E18" s="419"/>
      <c r="F18" s="419"/>
      <c r="G18" s="419"/>
      <c r="H18" s="419"/>
      <c r="I18" s="419"/>
      <c r="J18" s="419"/>
      <c r="K18" s="419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20" t="s">
        <v>278</v>
      </c>
      <c r="B21" s="420"/>
      <c r="C21" s="420"/>
      <c r="D21" s="420"/>
      <c r="E21" s="420"/>
      <c r="F21" s="420"/>
      <c r="G21" s="420"/>
      <c r="H21" s="420"/>
      <c r="I21" s="420"/>
      <c r="J21" s="420"/>
      <c r="K21" s="420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21" t="s">
        <v>280</v>
      </c>
      <c r="C23" s="421"/>
      <c r="D23" s="49"/>
      <c r="E23" s="49"/>
      <c r="F23" s="49"/>
      <c r="G23" s="49"/>
      <c r="H23" s="49"/>
      <c r="I23" s="49"/>
      <c r="J23" s="48" t="str">
        <f>D18</f>
        <v>Teniour</v>
      </c>
    </row>
    <row r="24" spans="1:11" ht="33" customHeight="1" x14ac:dyDescent="0.25">
      <c r="A24" s="57" t="s">
        <v>281</v>
      </c>
      <c r="B24" s="422">
        <f>AVERAGE('A1 Exploitation'!D730,'A1 Technique'!D199)</f>
        <v>0.89275745282667751</v>
      </c>
      <c r="C24" s="422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22" t="e">
        <f>AVERAGE('A2 Exploitation'!D730,'A2 Technique'!D199)</f>
        <v>#DIV/0!</v>
      </c>
      <c r="C25" s="422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22" t="e">
        <f>AVERAGE('A3 Exploitation'!D730,'A3 Technique'!D199)</f>
        <v>#DIV/0!</v>
      </c>
      <c r="C26" s="422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22" t="e">
        <f>AVERAGE('A4 Exploitation'!D730,'A4 Technique'!D199)</f>
        <v>#DIV/0!</v>
      </c>
      <c r="C27" s="422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22"/>
      <c r="C28" s="422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22"/>
      <c r="C29" s="422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21" t="s">
        <v>287</v>
      </c>
      <c r="C33" s="421"/>
      <c r="D33" s="49"/>
      <c r="E33" s="49"/>
      <c r="F33" s="49"/>
      <c r="G33" s="49"/>
      <c r="H33" s="49"/>
      <c r="I33" s="49"/>
      <c r="J33" s="48" t="str">
        <f>D18</f>
        <v>Teniour</v>
      </c>
    </row>
    <row r="34" spans="1:10" ht="33" customHeight="1" x14ac:dyDescent="0.25">
      <c r="A34" s="57" t="s">
        <v>281</v>
      </c>
      <c r="B34" s="422">
        <f>'A1 Exploitation'!D730</f>
        <v>0.89891696750902528</v>
      </c>
      <c r="C34" s="422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22" t="e">
        <f>'A2 Exploitation'!D730</f>
        <v>#DIV/0!</v>
      </c>
      <c r="C35" s="422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22" t="e">
        <f>'A3 Exploitation'!D730</f>
        <v>#DIV/0!</v>
      </c>
      <c r="C36" s="422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22" t="e">
        <f>'A4 Exploitation'!D730</f>
        <v>#DIV/0!</v>
      </c>
      <c r="C37" s="422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22"/>
      <c r="C38" s="422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22"/>
      <c r="C39" s="422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23" t="s">
        <v>288</v>
      </c>
      <c r="C42" s="423"/>
      <c r="D42" s="49"/>
      <c r="E42" s="49"/>
      <c r="F42" s="49"/>
      <c r="G42" s="49"/>
      <c r="H42" s="49"/>
      <c r="I42" s="49"/>
      <c r="J42" s="48" t="str">
        <f>D18</f>
        <v>Teniour</v>
      </c>
    </row>
    <row r="43" spans="1:10" ht="33" customHeight="1" x14ac:dyDescent="0.25">
      <c r="A43" s="57" t="s">
        <v>281</v>
      </c>
      <c r="B43" s="422">
        <f>AVERAGE('A1 Exploitation'!D728, 'A1 Technique'!D197)</f>
        <v>0.66666666666666674</v>
      </c>
      <c r="C43" s="422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22" t="e">
        <f>AVERAGE('A2 Exploitation'!D728, 'A2 Technique'!D197)</f>
        <v>#DIV/0!</v>
      </c>
      <c r="C44" s="422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22" t="e">
        <f>AVERAGE('A3 Exploitation'!D728, 'A3 Technique'!D197)</f>
        <v>#DIV/0!</v>
      </c>
      <c r="C45" s="422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22" t="e">
        <f>AVERAGE('A4 Exploitation'!D728, 'A4 Technique'!D197)</f>
        <v>#DIV/0!</v>
      </c>
      <c r="C46" s="422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22"/>
      <c r="C47" s="422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22"/>
      <c r="C48" s="422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21" t="s">
        <v>289</v>
      </c>
      <c r="C51" s="421"/>
      <c r="D51" s="49"/>
      <c r="E51" s="49"/>
      <c r="F51" s="49"/>
      <c r="G51" s="49"/>
      <c r="H51" s="49"/>
      <c r="I51" s="49"/>
      <c r="J51" s="48" t="str">
        <f>D18</f>
        <v>Teniour</v>
      </c>
    </row>
    <row r="52" spans="1:10" ht="33" customHeight="1" x14ac:dyDescent="0.25">
      <c r="A52" s="57" t="s">
        <v>281</v>
      </c>
      <c r="B52" s="424">
        <f>'A1 Exploitation'!D48</f>
        <v>0.97058823529411764</v>
      </c>
      <c r="C52" s="424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24" t="e">
        <f>'A2 Exploitation'!D48</f>
        <v>#DIV/0!</v>
      </c>
      <c r="C53" s="424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24" t="e">
        <f>'A3 Exploitation'!D48</f>
        <v>#DIV/0!</v>
      </c>
      <c r="C54" s="424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24" t="e">
        <f>'A4 Exploitation'!D48</f>
        <v>#DIV/0!</v>
      </c>
      <c r="C55" s="424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24"/>
      <c r="C56" s="424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24"/>
      <c r="C57" s="424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21" t="s">
        <v>290</v>
      </c>
      <c r="C60" s="421"/>
      <c r="D60" s="49"/>
      <c r="E60" s="49"/>
      <c r="F60" s="49"/>
      <c r="G60" s="49"/>
      <c r="H60" s="49"/>
      <c r="I60" s="49"/>
      <c r="J60" s="48" t="str">
        <f>D18</f>
        <v>Teniour</v>
      </c>
    </row>
    <row r="61" spans="1:10" ht="33" customHeight="1" x14ac:dyDescent="0.25">
      <c r="A61" s="57" t="s">
        <v>281</v>
      </c>
      <c r="B61" s="422" t="e">
        <f>'A1 Exploitation'!D131</f>
        <v>#DIV/0!</v>
      </c>
      <c r="C61" s="422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22" t="e">
        <f>'A2 Exploitation'!D131</f>
        <v>#DIV/0!</v>
      </c>
      <c r="C62" s="422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22" t="e">
        <f>'A3 Exploitation'!D131</f>
        <v>#DIV/0!</v>
      </c>
      <c r="C63" s="422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22" t="e">
        <f>'A4 Exploitation'!D131</f>
        <v>#DIV/0!</v>
      </c>
      <c r="C64" s="422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22"/>
      <c r="C65" s="422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22"/>
      <c r="C66" s="422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21" t="s">
        <v>464</v>
      </c>
      <c r="C69" s="421"/>
      <c r="D69" s="49"/>
      <c r="E69" s="49"/>
      <c r="F69" s="49"/>
      <c r="G69" s="49"/>
      <c r="H69" s="49"/>
      <c r="I69" s="49"/>
      <c r="J69" s="48" t="str">
        <f>D18</f>
        <v>Teniour</v>
      </c>
    </row>
    <row r="70" spans="1:10" ht="33" customHeight="1" x14ac:dyDescent="0.25">
      <c r="A70" s="57" t="s">
        <v>281</v>
      </c>
      <c r="B70" s="422">
        <f>'A1 Exploitation'!D187</f>
        <v>0.98717948717948723</v>
      </c>
      <c r="C70" s="422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22" t="e">
        <f>'A2 Exploitation'!D187</f>
        <v>#DIV/0!</v>
      </c>
      <c r="C71" s="422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22" t="e">
        <f>'A3 Exploitation'!D187</f>
        <v>#DIV/0!</v>
      </c>
      <c r="C72" s="422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22" t="e">
        <f>'A4 Exploitation'!D187</f>
        <v>#DIV/0!</v>
      </c>
      <c r="C73" s="422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22"/>
      <c r="C74" s="422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22"/>
      <c r="C75" s="422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21" t="s">
        <v>465</v>
      </c>
      <c r="C78" s="421"/>
      <c r="D78" s="49"/>
      <c r="E78" s="49"/>
      <c r="F78" s="49"/>
      <c r="G78" s="49"/>
      <c r="H78" s="49"/>
      <c r="I78" s="49"/>
      <c r="J78" s="48" t="str">
        <f>D18</f>
        <v>Teniour</v>
      </c>
    </row>
    <row r="79" spans="1:10" ht="33" customHeight="1" x14ac:dyDescent="0.25">
      <c r="A79" s="57" t="s">
        <v>281</v>
      </c>
      <c r="B79" s="422">
        <f>'A1 Exploitation'!D249</f>
        <v>0.66279069767441856</v>
      </c>
      <c r="C79" s="422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22" t="e">
        <f>'A2 Exploitation'!D249</f>
        <v>#DIV/0!</v>
      </c>
      <c r="C80" s="422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22" t="e">
        <f>'A3 Exploitation'!D249</f>
        <v>#DIV/0!</v>
      </c>
      <c r="C81" s="422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22" t="e">
        <f>'A4 Exploitation'!D249</f>
        <v>#DIV/0!</v>
      </c>
      <c r="C82" s="422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22"/>
      <c r="C83" s="422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22"/>
      <c r="C84" s="422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21" t="s">
        <v>466</v>
      </c>
      <c r="C87" s="421"/>
      <c r="D87" s="49"/>
      <c r="E87" s="49"/>
      <c r="F87" s="49"/>
      <c r="G87" s="49"/>
      <c r="H87" s="49"/>
      <c r="I87" s="49"/>
      <c r="J87" s="48" t="str">
        <f>D18</f>
        <v>Teniour</v>
      </c>
    </row>
    <row r="88" spans="1:10" ht="33" customHeight="1" x14ac:dyDescent="0.25">
      <c r="A88" s="57" t="s">
        <v>281</v>
      </c>
      <c r="B88" s="422">
        <f>'A1 Exploitation'!D304</f>
        <v>0.8783783783783784</v>
      </c>
      <c r="C88" s="422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22" t="e">
        <f>'A2 Exploitation'!D304</f>
        <v>#DIV/0!</v>
      </c>
      <c r="C89" s="422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22" t="e">
        <f>'A3 Exploitation'!D304</f>
        <v>#DIV/0!</v>
      </c>
      <c r="C90" s="422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22" t="e">
        <f>'A4 Exploitation'!D304</f>
        <v>#DIV/0!</v>
      </c>
      <c r="C91" s="422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22"/>
      <c r="C92" s="422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22"/>
      <c r="C93" s="422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21" t="s">
        <v>467</v>
      </c>
      <c r="C96" s="421"/>
      <c r="D96" s="49"/>
      <c r="E96" s="49"/>
      <c r="F96" s="49"/>
      <c r="G96" s="49"/>
      <c r="H96" s="49"/>
      <c r="I96" s="49"/>
      <c r="J96" s="48" t="str">
        <f>D18</f>
        <v>Teniour</v>
      </c>
    </row>
    <row r="97" spans="1:10" ht="33" customHeight="1" x14ac:dyDescent="0.25">
      <c r="A97" s="57" t="s">
        <v>281</v>
      </c>
      <c r="B97" s="422" t="e">
        <f>'A1 Exploitation'!D371</f>
        <v>#DIV/0!</v>
      </c>
      <c r="C97" s="422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22" t="e">
        <f>'A2 Exploitation'!D371</f>
        <v>#DIV/0!</v>
      </c>
      <c r="C98" s="422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22" t="e">
        <f>'A3 Exploitation'!D371</f>
        <v>#DIV/0!</v>
      </c>
      <c r="C99" s="422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22" t="e">
        <f>'A4 Exploitation'!D371</f>
        <v>#DIV/0!</v>
      </c>
      <c r="C100" s="422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22"/>
      <c r="C101" s="422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22"/>
      <c r="C102" s="422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21" t="s">
        <v>468</v>
      </c>
      <c r="C105" s="421"/>
      <c r="D105" s="49"/>
      <c r="E105" s="49"/>
      <c r="F105" s="49"/>
      <c r="G105" s="49"/>
      <c r="H105" s="49"/>
      <c r="I105" s="49"/>
      <c r="J105" s="48" t="str">
        <f>D18</f>
        <v>Teniour</v>
      </c>
    </row>
    <row r="106" spans="1:10" ht="33" customHeight="1" x14ac:dyDescent="0.25">
      <c r="A106" s="57" t="s">
        <v>281</v>
      </c>
      <c r="B106" s="422" t="e">
        <f>'A1 Exploitation'!D429</f>
        <v>#DIV/0!</v>
      </c>
      <c r="C106" s="422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22" t="e">
        <f>'A2 Exploitation'!D429</f>
        <v>#DIV/0!</v>
      </c>
      <c r="C107" s="422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22" t="e">
        <f>'A3 Exploitation'!D429</f>
        <v>#DIV/0!</v>
      </c>
      <c r="C108" s="422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22" t="e">
        <f>'A4 Exploitation'!D429</f>
        <v>#DIV/0!</v>
      </c>
      <c r="C109" s="422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22"/>
      <c r="C110" s="422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22"/>
      <c r="C111" s="422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21" t="s">
        <v>469</v>
      </c>
      <c r="C114" s="421"/>
      <c r="D114" s="49"/>
      <c r="E114" s="49"/>
      <c r="F114" s="49"/>
      <c r="G114" s="49"/>
      <c r="H114" s="49"/>
      <c r="I114" s="49"/>
      <c r="J114" s="48" t="str">
        <f>D18</f>
        <v>Teniour</v>
      </c>
    </row>
    <row r="115" spans="1:10" ht="33" customHeight="1" x14ac:dyDescent="0.25">
      <c r="A115" s="57" t="s">
        <v>281</v>
      </c>
      <c r="B115" s="422">
        <f>'A1 Exploitation'!D476</f>
        <v>0.96551724137931039</v>
      </c>
      <c r="C115" s="422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22" t="e">
        <f>'A2 Exploitation'!D476</f>
        <v>#DIV/0!</v>
      </c>
      <c r="C116" s="422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22" t="e">
        <f>'A3 Exploitation'!D476</f>
        <v>#DIV/0!</v>
      </c>
      <c r="C117" s="422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22" t="e">
        <f>'A4 Exploitation'!D476</f>
        <v>#DIV/0!</v>
      </c>
      <c r="C118" s="422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22"/>
      <c r="C119" s="422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22"/>
      <c r="C120" s="422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21" t="s">
        <v>470</v>
      </c>
      <c r="C123" s="421"/>
      <c r="D123" s="49"/>
      <c r="E123" s="49"/>
      <c r="F123" s="49"/>
      <c r="G123" s="49"/>
      <c r="H123" s="49"/>
      <c r="I123" s="49"/>
      <c r="J123" s="48" t="str">
        <f>D18</f>
        <v>Teniour</v>
      </c>
    </row>
    <row r="124" spans="1:10" ht="33" customHeight="1" x14ac:dyDescent="0.25">
      <c r="A124" s="57" t="s">
        <v>281</v>
      </c>
      <c r="B124" s="422" t="e">
        <f>'A1 Exploitation'!D527</f>
        <v>#DIV/0!</v>
      </c>
      <c r="C124" s="422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22" t="e">
        <f>'A2 Exploitation'!D527</f>
        <v>#DIV/0!</v>
      </c>
      <c r="C125" s="422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22" t="e">
        <f>'A3 Exploitation'!D527</f>
        <v>#DIV/0!</v>
      </c>
      <c r="C126" s="422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22" t="e">
        <f>'A4 Exploitation'!D527</f>
        <v>#DIV/0!</v>
      </c>
      <c r="C127" s="422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22"/>
      <c r="C128" s="422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22"/>
      <c r="C129" s="422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21" t="s">
        <v>471</v>
      </c>
      <c r="C132" s="421"/>
      <c r="D132" s="49"/>
      <c r="E132" s="49"/>
      <c r="F132" s="49"/>
      <c r="G132" s="49"/>
      <c r="H132" s="49"/>
      <c r="I132" s="49"/>
      <c r="J132" s="48" t="str">
        <f>D18</f>
        <v>Teniour</v>
      </c>
    </row>
    <row r="133" spans="1:10" ht="33" customHeight="1" x14ac:dyDescent="0.25">
      <c r="A133" s="57" t="s">
        <v>281</v>
      </c>
      <c r="B133" s="422">
        <f>'A1 Exploitation'!D570</f>
        <v>0.95833333333333337</v>
      </c>
      <c r="C133" s="422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22" t="e">
        <f>'A2 Exploitation'!D570</f>
        <v>#DIV/0!</v>
      </c>
      <c r="C134" s="422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22" t="e">
        <f>'A3 Exploitation'!D570</f>
        <v>#DIV/0!</v>
      </c>
      <c r="C135" s="422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22" t="e">
        <f>'A4 Exploitation'!D570</f>
        <v>#DIV/0!</v>
      </c>
      <c r="C136" s="422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22"/>
      <c r="C137" s="422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22"/>
      <c r="C138" s="422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21" t="s">
        <v>291</v>
      </c>
      <c r="C141" s="421"/>
      <c r="D141" s="49"/>
      <c r="E141" s="49"/>
      <c r="F141" s="49"/>
      <c r="G141" s="49"/>
      <c r="H141" s="49"/>
      <c r="I141" s="49"/>
      <c r="J141" s="48" t="str">
        <f>D18</f>
        <v>Teniour</v>
      </c>
    </row>
    <row r="142" spans="1:10" ht="33" customHeight="1" x14ac:dyDescent="0.25">
      <c r="A142" s="57" t="s">
        <v>281</v>
      </c>
      <c r="B142" s="422">
        <f>'A1 Exploitation'!D610</f>
        <v>1</v>
      </c>
      <c r="C142" s="422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22" t="e">
        <f>'A2 Exploitation'!D610</f>
        <v>#DIV/0!</v>
      </c>
      <c r="C143" s="422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22" t="e">
        <f>'A3 Exploitation'!D610</f>
        <v>#DIV/0!</v>
      </c>
      <c r="C144" s="422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22" t="e">
        <f>'A4 Exploitation'!D610</f>
        <v>#DIV/0!</v>
      </c>
      <c r="C145" s="422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22"/>
      <c r="C146" s="422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22"/>
      <c r="C147" s="422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21" t="s">
        <v>292</v>
      </c>
      <c r="C150" s="421"/>
      <c r="D150" s="49"/>
      <c r="E150" s="49"/>
      <c r="F150" s="49"/>
      <c r="G150" s="49"/>
      <c r="H150" s="49"/>
      <c r="I150" s="49"/>
      <c r="J150" s="48" t="str">
        <f>D18</f>
        <v>Teniour</v>
      </c>
    </row>
    <row r="151" spans="1:10" ht="33" customHeight="1" x14ac:dyDescent="0.25">
      <c r="A151" s="57" t="s">
        <v>281</v>
      </c>
      <c r="B151" s="422">
        <f>'A1 Exploitation'!D673</f>
        <v>1</v>
      </c>
      <c r="C151" s="422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22" t="e">
        <f>'A2 Exploitation'!D673</f>
        <v>#DIV/0!</v>
      </c>
      <c r="C152" s="422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22" t="e">
        <f>'A3 Exploitation'!D673</f>
        <v>#DIV/0!</v>
      </c>
      <c r="C153" s="422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22" t="e">
        <f>'A4 Exploitation'!D673</f>
        <v>#DIV/0!</v>
      </c>
      <c r="C154" s="422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22"/>
      <c r="C155" s="422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22"/>
      <c r="C156" s="422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25"/>
      <c r="C159" s="425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21" t="s">
        <v>472</v>
      </c>
      <c r="C160" s="421"/>
      <c r="D160" s="49"/>
      <c r="E160" s="49"/>
      <c r="F160" s="49"/>
      <c r="G160" s="49"/>
      <c r="H160" s="49"/>
      <c r="I160" s="49"/>
      <c r="J160" s="48" t="str">
        <f>D18</f>
        <v>Teniour</v>
      </c>
    </row>
    <row r="161" spans="1:10" ht="33" customHeight="1" x14ac:dyDescent="0.25">
      <c r="A161" s="57" t="s">
        <v>281</v>
      </c>
      <c r="B161" s="422">
        <f>'A1 Exploitation'!D702</f>
        <v>0.71052631578947367</v>
      </c>
      <c r="C161" s="422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22" t="e">
        <f>'A2 Exploitation'!D702</f>
        <v>#DIV/0!</v>
      </c>
      <c r="C162" s="422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22" t="e">
        <f>'A3 Exploitation'!D702</f>
        <v>#DIV/0!</v>
      </c>
      <c r="C163" s="422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22" t="e">
        <f>'A4 Exploitation'!D702</f>
        <v>#DIV/0!</v>
      </c>
      <c r="C164" s="422"/>
    </row>
    <row r="165" spans="1:10" ht="33" customHeight="1" x14ac:dyDescent="0.25">
      <c r="A165" s="56" t="s">
        <v>285</v>
      </c>
      <c r="B165" s="422"/>
      <c r="C165" s="422"/>
    </row>
    <row r="166" spans="1:10" ht="18" x14ac:dyDescent="0.25">
      <c r="A166" s="56" t="s">
        <v>286</v>
      </c>
      <c r="B166" s="422"/>
      <c r="C166" s="422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21" t="s">
        <v>473</v>
      </c>
      <c r="C169" s="421"/>
      <c r="J169" s="48" t="str">
        <f>D18</f>
        <v>Teniour</v>
      </c>
    </row>
    <row r="170" spans="1:10" ht="33" customHeight="1" x14ac:dyDescent="0.25">
      <c r="A170" s="57" t="s">
        <v>281</v>
      </c>
      <c r="B170" s="422">
        <f>'A1 Exploitation'!D726</f>
        <v>0.9375</v>
      </c>
      <c r="C170" s="422"/>
    </row>
    <row r="171" spans="1:10" ht="33" customHeight="1" x14ac:dyDescent="0.25">
      <c r="A171" s="56" t="s">
        <v>282</v>
      </c>
      <c r="B171" s="422" t="e">
        <f>'A2 Exploitation'!D726</f>
        <v>#DIV/0!</v>
      </c>
      <c r="C171" s="422"/>
    </row>
    <row r="172" spans="1:10" ht="33" customHeight="1" x14ac:dyDescent="0.25">
      <c r="A172" s="57" t="s">
        <v>283</v>
      </c>
      <c r="B172" s="422" t="e">
        <f>'A3 Exploitation'!D726</f>
        <v>#DIV/0!</v>
      </c>
      <c r="C172" s="422"/>
    </row>
    <row r="173" spans="1:10" ht="33" customHeight="1" x14ac:dyDescent="0.25">
      <c r="A173" s="57" t="s">
        <v>284</v>
      </c>
      <c r="B173" s="422" t="e">
        <f>'A4 Exploitation'!D726</f>
        <v>#DIV/0!</v>
      </c>
      <c r="C173" s="422"/>
    </row>
    <row r="174" spans="1:10" ht="33" customHeight="1" x14ac:dyDescent="0.25">
      <c r="A174" s="56" t="s">
        <v>285</v>
      </c>
      <c r="B174" s="422"/>
      <c r="C174" s="422"/>
    </row>
    <row r="175" spans="1:10" ht="18" x14ac:dyDescent="0.25">
      <c r="A175" s="56" t="s">
        <v>286</v>
      </c>
      <c r="B175" s="422"/>
      <c r="C175" s="422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21" t="s">
        <v>293</v>
      </c>
      <c r="C178" s="421"/>
      <c r="J178" s="48" t="str">
        <f>D18</f>
        <v>Teniour</v>
      </c>
    </row>
    <row r="179" spans="1:10" ht="33" customHeight="1" x14ac:dyDescent="0.25">
      <c r="A179" s="57" t="s">
        <v>281</v>
      </c>
      <c r="B179" s="422">
        <f>'A1 Technique'!D199</f>
        <v>0.88659793814432986</v>
      </c>
      <c r="C179" s="422"/>
    </row>
    <row r="180" spans="1:10" ht="33" customHeight="1" x14ac:dyDescent="0.25">
      <c r="A180" s="56" t="s">
        <v>282</v>
      </c>
      <c r="B180" s="422" t="e">
        <f>'A2 Technique'!D199</f>
        <v>#DIV/0!</v>
      </c>
      <c r="C180" s="422"/>
    </row>
    <row r="181" spans="1:10" ht="33" customHeight="1" x14ac:dyDescent="0.25">
      <c r="A181" s="57" t="s">
        <v>283</v>
      </c>
      <c r="B181" s="422" t="e">
        <f>'A3 Technique'!D199</f>
        <v>#DIV/0!</v>
      </c>
      <c r="C181" s="422"/>
    </row>
    <row r="182" spans="1:10" ht="33" customHeight="1" x14ac:dyDescent="0.25">
      <c r="A182" s="57" t="s">
        <v>284</v>
      </c>
      <c r="B182" s="422" t="e">
        <f>'A4 Technique'!D199</f>
        <v>#DIV/0!</v>
      </c>
      <c r="C182" s="422"/>
    </row>
    <row r="183" spans="1:10" ht="33" customHeight="1" x14ac:dyDescent="0.25">
      <c r="A183" s="56" t="s">
        <v>285</v>
      </c>
      <c r="B183" s="422"/>
      <c r="C183" s="422"/>
    </row>
    <row r="184" spans="1:10" ht="18" x14ac:dyDescent="0.25">
      <c r="A184" s="56" t="s">
        <v>286</v>
      </c>
      <c r="B184" s="422"/>
      <c r="C184" s="42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0" zoomScaleNormal="100" workbookViewId="0">
      <selection activeCell="B10" sqref="B10:F1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Teniour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 t="s">
        <v>476</v>
      </c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 t="s">
        <v>477</v>
      </c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>
        <v>43499</v>
      </c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>
        <f>D730</f>
        <v>0.89891696750902528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43499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3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84" x14ac:dyDescent="0.4">
      <c r="A31" s="121" t="s">
        <v>323</v>
      </c>
      <c r="B31" s="122">
        <v>1</v>
      </c>
      <c r="C31" s="122"/>
      <c r="D31" s="123" t="s">
        <v>478</v>
      </c>
      <c r="E31" s="123" t="s">
        <v>493</v>
      </c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67.5" x14ac:dyDescent="0.4">
      <c r="A34" s="141" t="s">
        <v>432</v>
      </c>
      <c r="B34" s="122">
        <v>2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548">
        <f>IFERROR(E43/F43,"N.A")</f>
        <v>1</v>
      </c>
      <c r="E43" s="147">
        <v>2</v>
      </c>
      <c r="F43" s="412">
        <v>2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25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0.96153846153846156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33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0.97058823529411764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43499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3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3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s="258" customFormat="1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>
        <v>2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513"/>
      <c r="B165" s="511"/>
      <c r="C165" s="511"/>
      <c r="D165" s="511"/>
      <c r="E165" s="511"/>
      <c r="F165" s="511"/>
      <c r="G165" s="114"/>
    </row>
    <row r="166" spans="1:7" s="258" customFormat="1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>
        <v>2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f>IF(D185=1, 2, IF(AND(D185&lt;1,D185&gt;0), 1, IF(D185=0,"0","NA")))</f>
        <v>1</v>
      </c>
      <c r="C185" s="121"/>
      <c r="D185" s="548">
        <f>IFERROR(E185/F185,"N.A")</f>
        <v>0.5</v>
      </c>
      <c r="E185" s="121">
        <v>1</v>
      </c>
      <c r="F185" s="322">
        <v>2</v>
      </c>
      <c r="G185" s="114"/>
    </row>
    <row r="186" spans="1:7" s="258" customFormat="1" ht="22.5" x14ac:dyDescent="0.4">
      <c r="A186" s="292" t="s">
        <v>438</v>
      </c>
      <c r="B186" s="473"/>
      <c r="C186" s="474"/>
      <c r="D186" s="309">
        <f>SUM(B148:C164,B178:C185,B167:C175,B140:C145)</f>
        <v>77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0.98717948717948723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43499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63" x14ac:dyDescent="0.4">
      <c r="A198" s="157" t="s">
        <v>332</v>
      </c>
      <c r="B198" s="122">
        <v>0</v>
      </c>
      <c r="C198" s="122"/>
      <c r="D198" s="158" t="s">
        <v>480</v>
      </c>
      <c r="E198" s="123" t="s">
        <v>494</v>
      </c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14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0.875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42" x14ac:dyDescent="0.4">
      <c r="A207" s="138" t="s">
        <v>210</v>
      </c>
      <c r="B207" s="122">
        <v>0</v>
      </c>
      <c r="C207" s="122"/>
      <c r="D207" s="172" t="s">
        <v>495</v>
      </c>
      <c r="E207" s="172" t="s">
        <v>491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90.75" customHeight="1" x14ac:dyDescent="0.4">
      <c r="A211" s="291" t="s">
        <v>440</v>
      </c>
      <c r="B211" s="122">
        <v>0</v>
      </c>
      <c r="C211" s="143">
        <f>IF(B211=0, -10, "0")</f>
        <v>-10</v>
      </c>
      <c r="D211" s="196" t="s">
        <v>504</v>
      </c>
      <c r="E211" s="128" t="s">
        <v>505</v>
      </c>
      <c r="F211" s="123"/>
      <c r="G211" s="114"/>
    </row>
    <row r="212" spans="1:7" ht="68.25" customHeight="1" x14ac:dyDescent="0.4">
      <c r="A212" s="121" t="s">
        <v>209</v>
      </c>
      <c r="B212" s="122">
        <v>0</v>
      </c>
      <c r="C212" s="122"/>
      <c r="D212" s="194" t="s">
        <v>496</v>
      </c>
      <c r="E212" s="123" t="s">
        <v>481</v>
      </c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>
        <v>2</v>
      </c>
      <c r="C219" s="174" t="str">
        <f>IF(B219=0, -5, "0")</f>
        <v>0</v>
      </c>
      <c r="D219" s="178"/>
      <c r="E219" s="123"/>
      <c r="F219" s="123"/>
      <c r="G219" s="129"/>
    </row>
    <row r="220" spans="1:7" ht="83.25" customHeight="1" x14ac:dyDescent="0.4">
      <c r="A220" s="290" t="s">
        <v>354</v>
      </c>
      <c r="B220" s="122">
        <v>0</v>
      </c>
      <c r="C220" s="142">
        <f>IF(B220=0, -2, "0")</f>
        <v>-2</v>
      </c>
      <c r="D220" s="128" t="s">
        <v>497</v>
      </c>
      <c r="E220" s="417" t="s">
        <v>498</v>
      </c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63" x14ac:dyDescent="0.4">
      <c r="A225" s="201" t="s">
        <v>426</v>
      </c>
      <c r="B225" s="122">
        <v>0</v>
      </c>
      <c r="C225" s="122"/>
      <c r="D225" s="201" t="s">
        <v>482</v>
      </c>
      <c r="E225" s="123" t="s">
        <v>487</v>
      </c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18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0.40909090909090912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>
        <v>2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f>IF(D244=1, 2, IF(AND(D244&lt;1,D244&gt;0), 1, IF(D244=0,"0","NA")))</f>
        <v>1</v>
      </c>
      <c r="C244" s="166"/>
      <c r="D244" s="548">
        <f>IFERROR(E244/F244,"N.A")</f>
        <v>0.5</v>
      </c>
      <c r="E244" s="147">
        <v>1</v>
      </c>
      <c r="F244" s="123">
        <v>2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25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0.96153846153846156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57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0.66279069767441856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43499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>
        <v>2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>
        <v>2</v>
      </c>
      <c r="C278" s="122"/>
      <c r="D278" s="145"/>
      <c r="E278" s="124"/>
      <c r="F278" s="123"/>
      <c r="G278" s="114"/>
    </row>
    <row r="279" spans="1:7" ht="83.25" customHeight="1" x14ac:dyDescent="0.4">
      <c r="A279" s="209" t="s">
        <v>372</v>
      </c>
      <c r="B279" s="122">
        <v>0</v>
      </c>
      <c r="C279" s="169">
        <f>IF(B279=0, -5, "0")</f>
        <v>-5</v>
      </c>
      <c r="D279" s="270" t="s">
        <v>500</v>
      </c>
      <c r="E279" s="144" t="s">
        <v>499</v>
      </c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f>IF(D299=1, 2, IF(AND(D299&lt;1,D299&gt;0), 1, IF(D299=0,"0","NA")))</f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2</v>
      </c>
      <c r="C299" s="122"/>
      <c r="D299" s="548">
        <f>IFERROR(E299/F299,"N.A")</f>
        <v>1</v>
      </c>
      <c r="E299" s="147">
        <v>2</v>
      </c>
      <c r="F299" s="123"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49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0.84482758620689657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65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0.8783783783783784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43499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6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6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6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6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6" t="s">
        <v>30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6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6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6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6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6" t="s">
        <v>30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6" t="s">
        <v>30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6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6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6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38.25" customHeight="1" x14ac:dyDescent="0.45">
      <c r="A338" s="290" t="s">
        <v>354</v>
      </c>
      <c r="B338" s="126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6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6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6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6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6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6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6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6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6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6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6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6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6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6" t="s">
        <v>30</v>
      </c>
      <c r="C356" s="122"/>
      <c r="D356" s="158"/>
      <c r="E356" s="124"/>
      <c r="F356" s="123"/>
      <c r="G356" s="114"/>
    </row>
    <row r="357" spans="1:7" s="258" customFormat="1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6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6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6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6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6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6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6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6" t="s">
        <v>30</v>
      </c>
      <c r="C366" s="166"/>
      <c r="D366" s="411" t="str">
        <f>IFERROR(E366/F366,"N.A")</f>
        <v>N.A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43499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6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6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43499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42" x14ac:dyDescent="0.4">
      <c r="A461" s="201" t="s">
        <v>417</v>
      </c>
      <c r="B461" s="122">
        <v>0</v>
      </c>
      <c r="C461" s="122"/>
      <c r="D461" s="201" t="s">
        <v>506</v>
      </c>
      <c r="E461" s="124" t="s">
        <v>483</v>
      </c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>
        <v>2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147">
        <v>1</v>
      </c>
      <c r="F471" s="123"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40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0.95238095238095233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56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0.96551724137931039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s="258" customFormat="1" ht="21" customHeight="1" x14ac:dyDescent="0.4">
      <c r="A479" s="234">
        <f>B11</f>
        <v>43499</v>
      </c>
      <c r="G479" s="114"/>
    </row>
    <row r="480" spans="1:7" s="258" customFormat="1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s="258" customFormat="1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s="258" customFormat="1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s="258" customFormat="1" ht="22.5" customHeight="1" x14ac:dyDescent="0.4">
      <c r="A531" s="234">
        <f>B11</f>
        <v>43499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s="258" customFormat="1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48" t="s">
        <v>34</v>
      </c>
      <c r="B542" s="449"/>
      <c r="C542" s="450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48" t="s">
        <v>33</v>
      </c>
      <c r="B543" s="449"/>
      <c r="C543" s="450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34"/>
      <c r="B544" s="434"/>
      <c r="C544" s="434"/>
      <c r="D544" s="434"/>
      <c r="E544" s="434"/>
      <c r="F544" s="434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63" x14ac:dyDescent="0.4">
      <c r="A547" s="121" t="s">
        <v>204</v>
      </c>
      <c r="B547" s="122">
        <v>0</v>
      </c>
      <c r="C547" s="122"/>
      <c r="D547" s="257" t="s">
        <v>501</v>
      </c>
      <c r="E547" s="322" t="s">
        <v>502</v>
      </c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s="258" customFormat="1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>
        <v>2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 t="str">
        <f>IFERROR(E565/F565,"N.A")</f>
        <v>N.A</v>
      </c>
      <c r="E565" s="124"/>
      <c r="F565" s="123"/>
      <c r="G565" s="114"/>
    </row>
    <row r="566" spans="1:7" s="258" customFormat="1" ht="21" x14ac:dyDescent="0.4">
      <c r="A566" s="432" t="s">
        <v>34</v>
      </c>
      <c r="B566" s="432"/>
      <c r="C566" s="433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32" t="s">
        <v>33</v>
      </c>
      <c r="B567" s="432"/>
      <c r="C567" s="432"/>
      <c r="D567" s="388">
        <f>D566/(COUNT(B558:C565,B546:C555)*2)</f>
        <v>0.94444444444444442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0.95833333333333337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43499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32" t="s">
        <v>34</v>
      </c>
      <c r="B588" s="432"/>
      <c r="C588" s="433"/>
      <c r="D588" s="358">
        <f>SUM(B579:C587)</f>
        <v>18</v>
      </c>
      <c r="E588" s="108"/>
      <c r="F588" s="114"/>
      <c r="G588" s="114"/>
    </row>
    <row r="589" spans="1:7" s="258" customFormat="1" ht="21" x14ac:dyDescent="0.4">
      <c r="A589" s="432" t="s">
        <v>33</v>
      </c>
      <c r="B589" s="432"/>
      <c r="C589" s="432"/>
      <c r="D589" s="388">
        <f>D588/(COUNT(B579:C587)*2)</f>
        <v>1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>
        <v>2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2</v>
      </c>
      <c r="C605" s="122"/>
      <c r="D605" s="411" t="str">
        <f>IFERROR(E605/F605,"N.A")</f>
        <v>N.A</v>
      </c>
      <c r="E605" s="124"/>
      <c r="F605" s="123"/>
      <c r="G605" s="129"/>
    </row>
    <row r="606" spans="1:7" s="258" customFormat="1" ht="21" x14ac:dyDescent="0.4">
      <c r="A606" s="432" t="s">
        <v>34</v>
      </c>
      <c r="B606" s="432"/>
      <c r="C606" s="433"/>
      <c r="D606" s="358">
        <f>SUM(B592:C605)</f>
        <v>28</v>
      </c>
      <c r="E606" s="108"/>
      <c r="F606" s="114"/>
      <c r="G606" s="114"/>
    </row>
    <row r="607" spans="1:7" s="258" customFormat="1" ht="21" x14ac:dyDescent="0.4">
      <c r="A607" s="432" t="s">
        <v>33</v>
      </c>
      <c r="B607" s="432"/>
      <c r="C607" s="432"/>
      <c r="D607" s="388">
        <f>D606/(COUNT(B592:C605)*2)</f>
        <v>1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46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>
        <f>D609/(COUNT(B579:C587,B592:C605)*2)</f>
        <v>1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43499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58">
        <f>SUM(B618:C626)</f>
        <v>18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>
        <f>D627/(COUNT(B618:C626)*2)</f>
        <v>1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>
        <v>2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2</v>
      </c>
      <c r="C668" s="122"/>
      <c r="D668" s="411" t="str">
        <f>IFERROR(E668/F668,"N.A")</f>
        <v>N.A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28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1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76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43499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63" x14ac:dyDescent="0.4">
      <c r="A688" s="403" t="s">
        <v>296</v>
      </c>
      <c r="B688" s="122">
        <v>0</v>
      </c>
      <c r="C688" s="169">
        <f>IF(B688=0, -5, "0")</f>
        <v>-5</v>
      </c>
      <c r="D688" s="128" t="s">
        <v>507</v>
      </c>
      <c r="E688" s="200" t="s">
        <v>503</v>
      </c>
      <c r="F688" s="123"/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2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549"/>
      <c r="E695" s="550"/>
      <c r="F695" s="123"/>
      <c r="G695" s="114"/>
    </row>
    <row r="696" spans="1:7" ht="42" x14ac:dyDescent="0.4">
      <c r="A696" s="272" t="s">
        <v>389</v>
      </c>
      <c r="B696" s="122">
        <v>0</v>
      </c>
      <c r="C696" s="174"/>
      <c r="D696" s="551" t="s">
        <v>508</v>
      </c>
      <c r="E696" s="552" t="s">
        <v>492</v>
      </c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307"/>
      <c r="E697" s="550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307"/>
      <c r="E698" s="550"/>
      <c r="F698" s="123"/>
      <c r="G698" s="114"/>
    </row>
    <row r="699" spans="1:7" s="258" customFormat="1" ht="21" x14ac:dyDescent="0.4">
      <c r="A699" s="256" t="s">
        <v>420</v>
      </c>
      <c r="B699" s="122">
        <v>2</v>
      </c>
      <c r="C699" s="174"/>
      <c r="D699" s="305"/>
      <c r="E699" s="124"/>
      <c r="F699" s="123"/>
      <c r="G699" s="114"/>
    </row>
    <row r="700" spans="1:7" s="258" customFormat="1" ht="89.25" customHeight="1" x14ac:dyDescent="0.45">
      <c r="A700" s="125" t="s">
        <v>422</v>
      </c>
      <c r="B700" s="122">
        <v>2</v>
      </c>
      <c r="C700" s="122"/>
      <c r="D700" s="411" t="str">
        <f>IFERROR(E700/F700,"N.A")</f>
        <v>N.A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27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0.71052631578947367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43499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6" t="s">
        <v>484</v>
      </c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126">
        <v>1</v>
      </c>
      <c r="C714" s="275"/>
      <c r="D714" s="160" t="s">
        <v>511</v>
      </c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122">
        <v>2</v>
      </c>
      <c r="C721" s="126"/>
      <c r="D721" s="411" t="str">
        <f>IFERROR(E721/F721,"N.A")</f>
        <v>N.A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15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0.9375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498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0.89891696750902528</v>
      </c>
      <c r="E730" s="259"/>
      <c r="F730" s="259"/>
    </row>
  </sheetData>
  <sheetProtection algorithmName="SHA-512" hashValue="j5eG3kbkgwltpZWfiN2AnWt6DnjL9TAmKs9BKA1zNVXp9p0EJZhtFlwPV3gH5dkzD0qgSyNOPXZyWXIuc1UfoQ==" saltValue="JJ/H6rcsoKzCyHCGbYxJGQ==" spinCount="100000" sheet="1" objects="1" scenarios="1" formatCells="0" formatColumns="0" formatRows="0"/>
  <mergeCells count="156"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719:B721 B379:B389 B465:B471 B519:B525 B417:B424 B492:B504 B292:B299 B592:B605 B662:B668 B437:B444 B66:B82 B257:B264 B348:B356 B178:B185 B536:B541 B654:B660 B269:B289 B231:B235 B710:B714 B105:B110 B140:B146 B237:B244 B449:B463 B528:B529 B484:B490 B643:B649 B30:B37 B312:B319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80" zoomScaleNormal="90" zoomScaleSheetLayoutView="80" workbookViewId="0">
      <selection activeCell="D18" sqref="D18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22"/>
      <c r="E1" s="522"/>
      <c r="F1" s="522"/>
      <c r="G1" s="522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" customFormat="1" ht="21.75" customHeight="1" x14ac:dyDescent="0.45">
      <c r="A7" s="524" t="str">
        <f>'Page de garde'!D18</f>
        <v>Teniour</v>
      </c>
      <c r="B7" s="524"/>
      <c r="C7" s="524"/>
      <c r="D7" s="524"/>
      <c r="E7" s="524"/>
      <c r="F7" s="524"/>
      <c r="G7" s="92"/>
    </row>
    <row r="8" spans="1:7" s="2" customFormat="1" ht="24" x14ac:dyDescent="0.45">
      <c r="A8" s="4" t="s">
        <v>39</v>
      </c>
      <c r="B8" s="525" t="str">
        <f>'A1 Exploitation'!B9:F9</f>
        <v>Yassine ELLOUMI</v>
      </c>
      <c r="C8" s="525"/>
      <c r="D8" s="525"/>
      <c r="E8" s="525"/>
      <c r="F8" s="525"/>
      <c r="G8" s="92"/>
    </row>
    <row r="9" spans="1:7" s="2" customFormat="1" ht="24" x14ac:dyDescent="0.45">
      <c r="A9" s="5" t="s">
        <v>41</v>
      </c>
      <c r="B9" s="526" t="str">
        <f>'A1 Exploitation'!B10:F10</f>
        <v>Directeur du Magasin</v>
      </c>
      <c r="C9" s="526"/>
      <c r="D9" s="526"/>
      <c r="E9" s="526"/>
      <c r="F9" s="526"/>
      <c r="G9" s="92"/>
    </row>
    <row r="10" spans="1:7" s="2" customFormat="1" ht="24" x14ac:dyDescent="0.45">
      <c r="A10" s="4" t="s">
        <v>40</v>
      </c>
      <c r="B10" s="521">
        <f>'A1 Exploitation'!B11:F11</f>
        <v>43499</v>
      </c>
      <c r="C10" s="521"/>
      <c r="D10" s="521"/>
      <c r="E10" s="521"/>
      <c r="F10" s="521"/>
      <c r="G10" s="92"/>
    </row>
    <row r="11" spans="1:7" s="2" customFormat="1" ht="24" x14ac:dyDescent="0.45">
      <c r="A11" s="4" t="s">
        <v>250</v>
      </c>
      <c r="B11" s="527">
        <f>D199</f>
        <v>0.88659793814432986</v>
      </c>
      <c r="C11" s="527"/>
      <c r="D11" s="527"/>
      <c r="E11" s="527"/>
      <c r="F11" s="527"/>
      <c r="G11" s="92"/>
    </row>
    <row r="12" spans="1:7" s="2" customFormat="1" ht="22.5" x14ac:dyDescent="0.45">
      <c r="A12" s="1"/>
      <c r="D12" s="452"/>
      <c r="E12" s="452"/>
      <c r="F12" s="452"/>
      <c r="G12" s="452"/>
    </row>
    <row r="13" spans="1:7" s="2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62">
        <v>0</v>
      </c>
      <c r="C17" s="62"/>
      <c r="D17" s="63" t="s">
        <v>485</v>
      </c>
      <c r="E17" s="62" t="s">
        <v>489</v>
      </c>
      <c r="F17" s="62"/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x14ac:dyDescent="0.3">
      <c r="A19" s="7" t="s">
        <v>68</v>
      </c>
      <c r="B19" s="265">
        <v>2</v>
      </c>
      <c r="C19" s="62"/>
      <c r="D19" s="63"/>
      <c r="E19" s="63"/>
      <c r="F19" s="62"/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37" t="s">
        <v>34</v>
      </c>
      <c r="B22" s="531"/>
      <c r="C22" s="532"/>
      <c r="D22" s="99">
        <f>SUM(B17:C21)</f>
        <v>8</v>
      </c>
    </row>
    <row r="23" spans="1:7" x14ac:dyDescent="0.3">
      <c r="A23" s="530" t="s">
        <v>251</v>
      </c>
      <c r="B23" s="533"/>
      <c r="C23" s="534"/>
      <c r="D23" s="21">
        <f>D22/(COUNT(B17:C21)*2)</f>
        <v>0.8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x14ac:dyDescent="0.3">
      <c r="A29" s="7" t="s">
        <v>236</v>
      </c>
      <c r="B29" s="265">
        <v>2</v>
      </c>
      <c r="C29" s="62"/>
      <c r="D29" s="63"/>
      <c r="E29" s="62"/>
      <c r="F29" s="62"/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0" t="s">
        <v>34</v>
      </c>
      <c r="B33" s="533"/>
      <c r="C33" s="534"/>
      <c r="D33" s="97">
        <f>SUM(B26:C32)</f>
        <v>14</v>
      </c>
    </row>
    <row r="34" spans="1:7" x14ac:dyDescent="0.3">
      <c r="A34" s="530" t="s">
        <v>251</v>
      </c>
      <c r="B34" s="533"/>
      <c r="C34" s="534"/>
      <c r="D34" s="21">
        <f>D33/(COUNT(B26:C32)*2)</f>
        <v>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0" t="s">
        <v>34</v>
      </c>
      <c r="B42" s="533"/>
      <c r="C42" s="534"/>
      <c r="D42" s="97">
        <f>SUM(B37:C41)</f>
        <v>10</v>
      </c>
      <c r="E42" s="3"/>
      <c r="F42" s="3"/>
      <c r="G42" s="93"/>
    </row>
    <row r="43" spans="1:7" s="10" customFormat="1" x14ac:dyDescent="0.3">
      <c r="A43" s="530" t="s">
        <v>251</v>
      </c>
      <c r="B43" s="533"/>
      <c r="C43" s="534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62">
        <v>2</v>
      </c>
      <c r="C46" s="62"/>
      <c r="D46" s="66"/>
      <c r="E46" s="62"/>
      <c r="F46" s="62"/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>
        <v>2</v>
      </c>
      <c r="C51" s="88" t="str">
        <f>IF(B51=0, -5, "0")</f>
        <v>0</v>
      </c>
      <c r="D51" s="66"/>
      <c r="E51" s="62"/>
      <c r="F51" s="62"/>
    </row>
    <row r="52" spans="1:7" x14ac:dyDescent="0.3">
      <c r="A52" s="530" t="s">
        <v>34</v>
      </c>
      <c r="B52" s="533"/>
      <c r="C52" s="534"/>
      <c r="D52" s="97">
        <f>SUM(B46:C51)</f>
        <v>12</v>
      </c>
    </row>
    <row r="53" spans="1:7" x14ac:dyDescent="0.3">
      <c r="A53" s="530" t="s">
        <v>251</v>
      </c>
      <c r="B53" s="533"/>
      <c r="C53" s="534"/>
      <c r="D53" s="21">
        <f>D52/(COUNT(B46:C51)*2)</f>
        <v>1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62">
        <v>0</v>
      </c>
      <c r="C56" s="88">
        <f>IF(B56=0, -5, "0")</f>
        <v>-5</v>
      </c>
      <c r="D56" s="66" t="s">
        <v>486</v>
      </c>
      <c r="E56" s="62" t="s">
        <v>489</v>
      </c>
      <c r="F56" s="62"/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x14ac:dyDescent="0.3">
      <c r="A58" s="11" t="s">
        <v>205</v>
      </c>
      <c r="B58" s="265">
        <v>2</v>
      </c>
      <c r="C58" s="62"/>
      <c r="D58" s="63"/>
      <c r="E58" s="63"/>
      <c r="F58" s="62"/>
    </row>
    <row r="59" spans="1:7" x14ac:dyDescent="0.3">
      <c r="A59" s="11" t="s">
        <v>79</v>
      </c>
      <c r="B59" s="265">
        <v>2</v>
      </c>
      <c r="C59" s="62"/>
      <c r="D59" s="66"/>
      <c r="E59" s="62"/>
      <c r="F59" s="62"/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0" t="s">
        <v>34</v>
      </c>
      <c r="B63" s="533"/>
      <c r="C63" s="534"/>
      <c r="D63" s="97">
        <f>SUM(B56:C62)</f>
        <v>7</v>
      </c>
    </row>
    <row r="64" spans="1:7" x14ac:dyDescent="0.3">
      <c r="A64" s="530" t="s">
        <v>251</v>
      </c>
      <c r="B64" s="533"/>
      <c r="C64" s="534"/>
      <c r="D64" s="21">
        <f>D63/(COUNT(B56:C62)*2)</f>
        <v>0.4375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62"/>
    </row>
    <row r="68" spans="1:7" ht="19.5" x14ac:dyDescent="0.4">
      <c r="A68" s="7" t="s">
        <v>228</v>
      </c>
      <c r="B68" s="68">
        <v>2</v>
      </c>
      <c r="C68" s="69"/>
      <c r="D68" s="63"/>
      <c r="E68" s="70"/>
      <c r="F68" s="62"/>
    </row>
    <row r="69" spans="1:7" ht="19.5" x14ac:dyDescent="0.4">
      <c r="A69" s="7" t="s">
        <v>249</v>
      </c>
      <c r="B69" s="68">
        <v>2</v>
      </c>
      <c r="C69" s="69"/>
      <c r="D69" s="71"/>
      <c r="E69" s="71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x14ac:dyDescent="0.3">
      <c r="A78" s="9" t="s">
        <v>193</v>
      </c>
      <c r="B78" s="68">
        <v>2</v>
      </c>
      <c r="C78" s="74"/>
      <c r="D78" s="63"/>
      <c r="E78" s="75"/>
      <c r="F78" s="62"/>
      <c r="G78" s="93"/>
    </row>
    <row r="79" spans="1:7" x14ac:dyDescent="0.3">
      <c r="A79" s="7" t="s">
        <v>149</v>
      </c>
      <c r="B79" s="68">
        <v>2</v>
      </c>
      <c r="C79" s="62"/>
      <c r="D79" s="75"/>
      <c r="E79" s="73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0" t="s">
        <v>34</v>
      </c>
      <c r="B84" s="533"/>
      <c r="C84" s="534"/>
      <c r="D84" s="97">
        <f>SUM(B67:C83)</f>
        <v>34</v>
      </c>
    </row>
    <row r="85" spans="1:7" x14ac:dyDescent="0.3">
      <c r="A85" s="530" t="s">
        <v>251</v>
      </c>
      <c r="B85" s="533"/>
      <c r="C85" s="534"/>
      <c r="D85" s="21">
        <f>D84/(COUNT(B67:C83)*2)</f>
        <v>1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>
        <v>2</v>
      </c>
      <c r="C88" s="69"/>
      <c r="D88" s="70"/>
      <c r="E88" s="63"/>
      <c r="F88" s="62"/>
    </row>
    <row r="89" spans="1:7" ht="19.5" x14ac:dyDescent="0.4">
      <c r="A89" s="7" t="s">
        <v>228</v>
      </c>
      <c r="B89" s="78">
        <v>2</v>
      </c>
      <c r="C89" s="69"/>
      <c r="D89" s="63"/>
      <c r="E89" s="62"/>
      <c r="F89" s="62"/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x14ac:dyDescent="0.3">
      <c r="A95" s="8" t="s">
        <v>138</v>
      </c>
      <c r="B95" s="78">
        <v>2</v>
      </c>
      <c r="C95" s="62"/>
      <c r="D95" s="63"/>
      <c r="E95" s="62"/>
      <c r="F95" s="62"/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0" t="s">
        <v>34</v>
      </c>
      <c r="B102" s="533"/>
      <c r="C102" s="534"/>
      <c r="D102" s="97">
        <f>SUM(B88:C101)</f>
        <v>28</v>
      </c>
    </row>
    <row r="103" spans="1:7" x14ac:dyDescent="0.3">
      <c r="A103" s="530" t="s">
        <v>251</v>
      </c>
      <c r="B103" s="533"/>
      <c r="C103" s="534"/>
      <c r="D103" s="21">
        <f>D102/(COUNT(B88:C101)*2)</f>
        <v>1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>
        <v>2</v>
      </c>
      <c r="C107" s="69"/>
      <c r="D107" s="75"/>
      <c r="E107" s="62"/>
      <c r="F107" s="62"/>
      <c r="G107" s="93"/>
    </row>
    <row r="108" spans="1:7" s="10" customFormat="1" ht="19.5" x14ac:dyDescent="0.4">
      <c r="A108" s="7" t="s">
        <v>155</v>
      </c>
      <c r="B108" s="78">
        <v>2</v>
      </c>
      <c r="C108" s="69"/>
      <c r="D108" s="75"/>
      <c r="E108" s="62"/>
      <c r="F108" s="62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62"/>
      <c r="F111" s="62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x14ac:dyDescent="0.3">
      <c r="A113" s="9" t="s">
        <v>138</v>
      </c>
      <c r="B113" s="78">
        <v>2</v>
      </c>
      <c r="C113" s="62"/>
      <c r="D113" s="63"/>
      <c r="E113" s="62"/>
      <c r="F113" s="62"/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0" t="s">
        <v>34</v>
      </c>
      <c r="B118" s="533"/>
      <c r="C118" s="534"/>
      <c r="D118" s="97">
        <f>SUM(B107:C117)</f>
        <v>22</v>
      </c>
      <c r="E118" s="3"/>
      <c r="F118" s="3"/>
      <c r="G118" s="93"/>
    </row>
    <row r="119" spans="1:7" s="10" customFormat="1" x14ac:dyDescent="0.3">
      <c r="A119" s="530" t="s">
        <v>251</v>
      </c>
      <c r="B119" s="533"/>
      <c r="C119" s="534"/>
      <c r="D119" s="21">
        <f>D118/(COUNT(B107:C117)*2)</f>
        <v>1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62"/>
      <c r="D122" s="81"/>
      <c r="E122" s="81"/>
      <c r="F122" s="62"/>
    </row>
    <row r="123" spans="1:7" x14ac:dyDescent="0.3">
      <c r="A123" s="30" t="s">
        <v>228</v>
      </c>
      <c r="B123" s="79" t="s">
        <v>30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62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62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62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62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0" t="s">
        <v>34</v>
      </c>
      <c r="B133" s="533"/>
      <c r="C133" s="534"/>
      <c r="D133" s="97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 t="s">
        <v>30</v>
      </c>
      <c r="C139" s="63"/>
      <c r="D139" s="71"/>
      <c r="E139" s="62"/>
      <c r="F139" s="62"/>
    </row>
    <row r="140" spans="1:7" x14ac:dyDescent="0.3">
      <c r="A140" s="38" t="s">
        <v>234</v>
      </c>
      <c r="B140" s="78" t="s">
        <v>30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 t="s">
        <v>30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 t="s">
        <v>30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 t="s">
        <v>30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 t="s">
        <v>30</v>
      </c>
      <c r="C148" s="63"/>
      <c r="D148" s="83"/>
      <c r="E148" s="62"/>
      <c r="F148" s="62"/>
    </row>
    <row r="149" spans="1:7" x14ac:dyDescent="0.3">
      <c r="A149" s="530" t="s">
        <v>34</v>
      </c>
      <c r="B149" s="533"/>
      <c r="C149" s="534"/>
      <c r="D149" s="97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6" t="s">
        <v>30</v>
      </c>
      <c r="C154" s="266"/>
      <c r="D154" s="84" t="s">
        <v>484</v>
      </c>
      <c r="E154" s="62"/>
      <c r="F154" s="62"/>
    </row>
    <row r="155" spans="1:7" ht="18" x14ac:dyDescent="0.35">
      <c r="A155" s="28" t="s">
        <v>262</v>
      </c>
      <c r="B155" s="265">
        <v>2</v>
      </c>
      <c r="C155" s="88" t="str">
        <f>IF(B155=0, -5, "0")</f>
        <v>0</v>
      </c>
      <c r="D155" s="63"/>
      <c r="E155" s="62"/>
      <c r="F155" s="62"/>
    </row>
    <row r="156" spans="1:7" ht="33.75" x14ac:dyDescent="0.35">
      <c r="A156" s="28" t="s">
        <v>263</v>
      </c>
      <c r="B156" s="265">
        <v>0</v>
      </c>
      <c r="C156" s="88">
        <f>IF(B156=0, -5, "0")</f>
        <v>-5</v>
      </c>
      <c r="D156" s="84" t="s">
        <v>510</v>
      </c>
      <c r="E156" s="63" t="s">
        <v>509</v>
      </c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0" t="s">
        <v>34</v>
      </c>
      <c r="B161" s="531"/>
      <c r="C161" s="532"/>
      <c r="D161" s="99">
        <f>SUM(B153:C160)</f>
        <v>7</v>
      </c>
    </row>
    <row r="162" spans="1:7" x14ac:dyDescent="0.3">
      <c r="A162" s="530" t="s">
        <v>251</v>
      </c>
      <c r="B162" s="533"/>
      <c r="C162" s="534"/>
      <c r="D162" s="21">
        <f>D161/(COUNT(B153:C160)*2)</f>
        <v>0.4375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0" t="s">
        <v>34</v>
      </c>
      <c r="B169" s="533"/>
      <c r="C169" s="534"/>
      <c r="D169" s="97">
        <f>SUM(B165:C168)</f>
        <v>8</v>
      </c>
    </row>
    <row r="170" spans="1:7" x14ac:dyDescent="0.3">
      <c r="A170" s="530" t="s">
        <v>251</v>
      </c>
      <c r="B170" s="533"/>
      <c r="C170" s="534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0" t="s">
        <v>34</v>
      </c>
      <c r="B177" s="533"/>
      <c r="C177" s="534"/>
      <c r="D177" s="97">
        <f>SUM(B173:C176)</f>
        <v>8</v>
      </c>
    </row>
    <row r="178" spans="1:7" x14ac:dyDescent="0.3">
      <c r="A178" s="530" t="s">
        <v>251</v>
      </c>
      <c r="B178" s="533"/>
      <c r="C178" s="534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ht="33" x14ac:dyDescent="0.3">
      <c r="A181" s="30" t="s">
        <v>270</v>
      </c>
      <c r="B181" s="62">
        <v>0</v>
      </c>
      <c r="C181" s="62"/>
      <c r="D181" s="63" t="s">
        <v>488</v>
      </c>
      <c r="E181" s="63" t="s">
        <v>490</v>
      </c>
      <c r="F181" s="62"/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0" t="s">
        <v>34</v>
      </c>
      <c r="B186" s="533"/>
      <c r="C186" s="534"/>
      <c r="D186" s="97">
        <f>SUM(B181:C185)</f>
        <v>8</v>
      </c>
    </row>
    <row r="187" spans="1:7" x14ac:dyDescent="0.3">
      <c r="A187" s="530" t="s">
        <v>251</v>
      </c>
      <c r="B187" s="533"/>
      <c r="C187" s="534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x14ac:dyDescent="0.3">
      <c r="A192" s="8" t="s">
        <v>267</v>
      </c>
      <c r="B192" s="265">
        <v>2</v>
      </c>
      <c r="C192" s="62"/>
      <c r="D192" s="62"/>
      <c r="E192" s="62"/>
      <c r="F192" s="62"/>
    </row>
    <row r="193" spans="1:6" x14ac:dyDescent="0.3">
      <c r="A193" s="39" t="s">
        <v>159</v>
      </c>
      <c r="B193" s="265" t="s">
        <v>30</v>
      </c>
      <c r="C193" s="62"/>
      <c r="D193" s="62"/>
      <c r="E193" s="62"/>
      <c r="F193" s="62"/>
    </row>
    <row r="194" spans="1:6" x14ac:dyDescent="0.3">
      <c r="A194" s="530" t="s">
        <v>34</v>
      </c>
      <c r="B194" s="533"/>
      <c r="C194" s="534"/>
      <c r="D194" s="40">
        <f>SUM(B190:C193)</f>
        <v>6</v>
      </c>
    </row>
    <row r="195" spans="1:6" x14ac:dyDescent="0.3">
      <c r="A195" s="530" t="s">
        <v>251</v>
      </c>
      <c r="B195" s="533"/>
      <c r="C195" s="534"/>
      <c r="D195" s="21">
        <f>D194/(COUNT(B190:C193)*2)</f>
        <v>1</v>
      </c>
    </row>
    <row r="197" spans="1:6" ht="18" x14ac:dyDescent="0.35">
      <c r="A197" s="43" t="s">
        <v>422</v>
      </c>
      <c r="B197" s="42"/>
      <c r="C197" s="42"/>
      <c r="D197" s="104">
        <f>E197/F197</f>
        <v>0.53333333333333333</v>
      </c>
      <c r="E197" s="101">
        <v>8</v>
      </c>
      <c r="F197" s="102">
        <v>15</v>
      </c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172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0.88659793814432986</v>
      </c>
    </row>
  </sheetData>
  <sheetProtection algorithmName="SHA-512" hashValue="Rw2QFDOXnqdPrYXBUFsZnXVq62ZCceznpwx/T026wPsLCQvcKyvBDHZIpUpQ4mgfiN8EHCRBKW34UCg4USFV8A==" saltValue="PoJZrQowiXNgheGxJcq/CQ==" spinCount="100000" sheet="1" objects="1" scenarios="1" formatCells="0" formatColumns="0" formatRows="0"/>
  <mergeCells count="59">
    <mergeCell ref="A195:C195"/>
    <mergeCell ref="A172:F172"/>
    <mergeCell ref="A177:C177"/>
    <mergeCell ref="A178:C178"/>
    <mergeCell ref="A180:F180"/>
    <mergeCell ref="A186:C186"/>
    <mergeCell ref="A187:C187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50:C150"/>
    <mergeCell ref="A152:F152"/>
    <mergeCell ref="A66:F66"/>
    <mergeCell ref="A84:C84"/>
    <mergeCell ref="A85:C85"/>
    <mergeCell ref="A87:F87"/>
    <mergeCell ref="A102:C102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42" zoomScale="60" zoomScaleNormal="100" workbookViewId="0">
      <selection activeCell="B164" sqref="B164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Teniour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/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/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/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 t="e">
        <f>D730</f>
        <v>#DIV/0!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COUNTIF('A1 Exploitation'!F21:F42,"ok")</f>
        <v>0</v>
      </c>
      <c r="F43" s="414">
        <f>COUNTA('A1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3"/>
      <c r="B165" s="511"/>
      <c r="C165" s="511"/>
      <c r="D165" s="511"/>
      <c r="E165" s="511"/>
      <c r="F165" s="511"/>
      <c r="G165" s="114"/>
    </row>
    <row r="166" spans="1:7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COUNTIF('A1 Exploitation'!F141:F184,"ok")</f>
        <v>0</v>
      </c>
      <c r="F185" s="414">
        <f>COUNTA('A1 Exploitation'!F141:F184)</f>
        <v>0</v>
      </c>
      <c r="G185" s="114"/>
    </row>
    <row r="186" spans="1:7" ht="22.5" x14ac:dyDescent="0.4">
      <c r="A186" s="292" t="s">
        <v>438</v>
      </c>
      <c r="B186" s="473"/>
      <c r="C186" s="47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0</v>
      </c>
      <c r="F244" s="414">
        <f>COUNTA('A1 Exploitation'!F195:F243)</f>
        <v>0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COUNTIF('A1 Exploitation'!F257:F298,"ok")</f>
        <v>0</v>
      </c>
      <c r="F299" s="414">
        <f>COUNTA('A1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COUNTIF('A1 Exploitation'!F312:F365,"ok")</f>
        <v>0</v>
      </c>
      <c r="F366" s="414">
        <f>COUNTA('A1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260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COUNTIF('A1 Exploitation'!F437:F470,"ok")</f>
        <v>0</v>
      </c>
      <c r="F471" s="414">
        <f>COUNTA('A1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8" t="s">
        <v>34</v>
      </c>
      <c r="B542" s="449"/>
      <c r="C542" s="45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8" t="s">
        <v>33</v>
      </c>
      <c r="B543" s="449"/>
      <c r="C543" s="45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COUNTIF('A1 Exploitation'!F536:F564,"ok")</f>
        <v>0</v>
      </c>
      <c r="F565" s="414">
        <f>COUNTA('A1 Exploitation'!F536:F564)</f>
        <v>0</v>
      </c>
      <c r="G565" s="114"/>
    </row>
    <row r="566" spans="1:7" ht="21" x14ac:dyDescent="0.4">
      <c r="A566" s="432" t="s">
        <v>34</v>
      </c>
      <c r="B566" s="432"/>
      <c r="C566" s="433"/>
      <c r="D566" s="378">
        <f>SUM(B558:C565,B546:C555)</f>
        <v>0</v>
      </c>
      <c r="E566" s="108"/>
      <c r="F566" s="114"/>
      <c r="G566" s="114"/>
    </row>
    <row r="567" spans="1:7" ht="21" x14ac:dyDescent="0.4">
      <c r="A567" s="432" t="s">
        <v>33</v>
      </c>
      <c r="B567" s="432"/>
      <c r="C567" s="43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2" t="s">
        <v>34</v>
      </c>
      <c r="B588" s="432"/>
      <c r="C588" s="433"/>
      <c r="D588" s="378">
        <f>SUM(B579:C587)</f>
        <v>0</v>
      </c>
      <c r="E588" s="108"/>
      <c r="F588" s="114"/>
      <c r="G588" s="114"/>
    </row>
    <row r="589" spans="1:7" ht="21" x14ac:dyDescent="0.4">
      <c r="A589" s="432" t="s">
        <v>33</v>
      </c>
      <c r="B589" s="432"/>
      <c r="C589" s="43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COUNTIF('A1 Exploitation'!F579:F604,"ok")</f>
        <v>0</v>
      </c>
      <c r="F605" s="414">
        <f>COUNTA('A1 Exploitation'!F579:F604)</f>
        <v>0</v>
      </c>
      <c r="G605" s="129"/>
    </row>
    <row r="606" spans="1:7" ht="21" x14ac:dyDescent="0.4">
      <c r="A606" s="432" t="s">
        <v>34</v>
      </c>
      <c r="B606" s="432"/>
      <c r="C606" s="433"/>
      <c r="D606" s="378">
        <f>SUM(B592:C605)</f>
        <v>0</v>
      </c>
      <c r="E606" s="108"/>
      <c r="F606" s="114"/>
      <c r="G606" s="114"/>
    </row>
    <row r="607" spans="1:7" ht="21" x14ac:dyDescent="0.4">
      <c r="A607" s="432" t="s">
        <v>33</v>
      </c>
      <c r="B607" s="432"/>
      <c r="C607" s="43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78">
        <f>SUM(B618:C626)</f>
        <v>0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 t="e">
        <f>D627/(COUNT(B618:C626)*2)</f>
        <v>#DIV/0!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COUNTIF('A1 Exploitation'!F618:F667,"ok")</f>
        <v>0</v>
      </c>
      <c r="F668" s="414">
        <f>COUNTA('A1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COUNTIF('A1 Exploitation'!F681:F699,"ok")</f>
        <v>0</v>
      </c>
      <c r="F700" s="414">
        <f>COUNTA('A1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COUNTIF('A1 Exploitation'!F710:F720,"ok")</f>
        <v>0</v>
      </c>
      <c r="F721" s="414">
        <f>COUNTA('A1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/Ok0x/Kq7zP62Mi4SBgZhuK4p5ljFOhCzdrTYXiCS16d0qfDD/O6IjasYShizVNfROXODMTm1okd7U9qtcwBNA==" saltValue="69D4Xi5+98kM9AMUrOoTB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2"/>
      <c r="E1" s="522"/>
      <c r="F1" s="522"/>
      <c r="G1" s="52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58" customFormat="1" ht="21.75" customHeight="1" x14ac:dyDescent="0.45">
      <c r="A7" s="524" t="str">
        <f>'Page de garde'!D18</f>
        <v>Teniour</v>
      </c>
      <c r="B7" s="524"/>
      <c r="C7" s="524"/>
      <c r="D7" s="524"/>
      <c r="E7" s="524"/>
      <c r="F7" s="524"/>
      <c r="G7" s="92"/>
    </row>
    <row r="8" spans="1:7" s="258" customFormat="1" ht="24" x14ac:dyDescent="0.45">
      <c r="A8" s="4" t="s">
        <v>39</v>
      </c>
      <c r="B8" s="525" t="str">
        <f>'A1 Exploitation'!B9:F9</f>
        <v>Yassine ELLOUMI</v>
      </c>
      <c r="C8" s="525"/>
      <c r="D8" s="525"/>
      <c r="E8" s="525"/>
      <c r="F8" s="525"/>
      <c r="G8" s="92"/>
    </row>
    <row r="9" spans="1:7" s="258" customFormat="1" ht="24" x14ac:dyDescent="0.45">
      <c r="A9" s="5" t="s">
        <v>41</v>
      </c>
      <c r="B9" s="526" t="str">
        <f>'A1 Exploitation'!B10:F10</f>
        <v>Directeur du Magasin</v>
      </c>
      <c r="C9" s="526"/>
      <c r="D9" s="526"/>
      <c r="E9" s="526"/>
      <c r="F9" s="526"/>
      <c r="G9" s="92"/>
    </row>
    <row r="10" spans="1:7" s="258" customFormat="1" ht="24" x14ac:dyDescent="0.45">
      <c r="A10" s="4" t="s">
        <v>40</v>
      </c>
      <c r="B10" s="521">
        <f>'A1 Exploitation'!B11:F11</f>
        <v>43499</v>
      </c>
      <c r="C10" s="521"/>
      <c r="D10" s="521"/>
      <c r="E10" s="521"/>
      <c r="F10" s="521"/>
      <c r="G10" s="92"/>
    </row>
    <row r="11" spans="1:7" s="258" customFormat="1" ht="24" x14ac:dyDescent="0.45">
      <c r="A11" s="4" t="s">
        <v>250</v>
      </c>
      <c r="B11" s="527" t="e">
        <f>D199</f>
        <v>#DIV/0!</v>
      </c>
      <c r="C11" s="527"/>
      <c r="D11" s="527"/>
      <c r="E11" s="527"/>
      <c r="F11" s="527"/>
      <c r="G11" s="92"/>
    </row>
    <row r="12" spans="1:7" s="258" customFormat="1" ht="22.5" x14ac:dyDescent="0.45">
      <c r="A12" s="1"/>
      <c r="D12" s="452"/>
      <c r="E12" s="452"/>
      <c r="F12" s="452"/>
      <c r="G12" s="452"/>
    </row>
    <row r="13" spans="1:7" s="258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58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1"/>
      <c r="C22" s="532"/>
      <c r="D22" s="381">
        <f>SUM(B17:C21)</f>
        <v>0</v>
      </c>
    </row>
    <row r="23" spans="1:7" x14ac:dyDescent="0.3">
      <c r="A23" s="530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3"/>
      <c r="C33" s="534"/>
      <c r="D33" s="380">
        <f>SUM(B26:C32)</f>
        <v>0</v>
      </c>
    </row>
    <row r="34" spans="1:7" x14ac:dyDescent="0.3">
      <c r="A34" s="530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3"/>
      <c r="C52" s="534"/>
      <c r="D52" s="380">
        <f>SUM(B46:C51)</f>
        <v>0</v>
      </c>
    </row>
    <row r="53" spans="1:7" x14ac:dyDescent="0.3">
      <c r="A53" s="530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3"/>
      <c r="C63" s="534"/>
      <c r="D63" s="380">
        <f>SUM(B56:C62)</f>
        <v>0</v>
      </c>
    </row>
    <row r="64" spans="1:7" x14ac:dyDescent="0.3">
      <c r="A64" s="530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3"/>
      <c r="C84" s="534"/>
      <c r="D84" s="380">
        <f>SUM(B67:C83)</f>
        <v>0</v>
      </c>
    </row>
    <row r="85" spans="1:7" x14ac:dyDescent="0.3">
      <c r="A85" s="530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3"/>
      <c r="C102" s="534"/>
      <c r="D102" s="380">
        <f>SUM(B88:C101)</f>
        <v>0</v>
      </c>
    </row>
    <row r="103" spans="1:7" x14ac:dyDescent="0.3">
      <c r="A103" s="530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3"/>
      <c r="C133" s="534"/>
      <c r="D133" s="380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3"/>
      <c r="C149" s="534"/>
      <c r="D149" s="380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1"/>
      <c r="C161" s="532"/>
      <c r="D161" s="381">
        <f>SUM(B153:C160)</f>
        <v>0</v>
      </c>
    </row>
    <row r="162" spans="1:7" x14ac:dyDescent="0.3">
      <c r="A162" s="530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3"/>
      <c r="C169" s="534"/>
      <c r="D169" s="380">
        <f>SUM(B165:C168)</f>
        <v>0</v>
      </c>
    </row>
    <row r="170" spans="1:7" x14ac:dyDescent="0.3">
      <c r="A170" s="530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3"/>
      <c r="C177" s="534"/>
      <c r="D177" s="380">
        <f>SUM(B173:C176)</f>
        <v>0</v>
      </c>
    </row>
    <row r="178" spans="1:7" x14ac:dyDescent="0.3">
      <c r="A178" s="530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3"/>
      <c r="C186" s="534"/>
      <c r="D186" s="380">
        <f>SUM(B181:C185)</f>
        <v>0</v>
      </c>
    </row>
    <row r="187" spans="1:7" x14ac:dyDescent="0.3">
      <c r="A187" s="530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3"/>
      <c r="C194" s="534"/>
      <c r="D194" s="40">
        <f>SUM(B190:C193)</f>
        <v>0</v>
      </c>
    </row>
    <row r="195" spans="1:6" x14ac:dyDescent="0.3">
      <c r="A195" s="530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COUNTIF('A1 Technique'!F17:F193,"ok")</f>
        <v>0</v>
      </c>
      <c r="F197" s="416">
        <f>COUNTA('A1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v2LdhvUEunLlMzYPC9G4UeBhX1BJbZu/dHyf8+IGMkBnDBG9IVxmy/U7W2uP56/EE9N12zIKfk7SGCLTwsPo+A==" saltValue="WxHQKk240JOQ2wNv24JOI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Teniour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/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/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/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 t="e">
        <f>D730</f>
        <v>#DIV/0!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3"/>
      <c r="B165" s="511"/>
      <c r="C165" s="511"/>
      <c r="D165" s="511"/>
      <c r="E165" s="511"/>
      <c r="F165" s="511"/>
      <c r="G165" s="114"/>
    </row>
    <row r="166" spans="1:7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73"/>
      <c r="C186" s="47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260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8" t="s">
        <v>34</v>
      </c>
      <c r="B542" s="449"/>
      <c r="C542" s="45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8" t="s">
        <v>33</v>
      </c>
      <c r="B543" s="449"/>
      <c r="C543" s="45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32" t="s">
        <v>34</v>
      </c>
      <c r="B566" s="432"/>
      <c r="C566" s="433"/>
      <c r="D566" s="378">
        <f>SUM(B558:C565,B546:C555)</f>
        <v>0</v>
      </c>
      <c r="E566" s="108"/>
      <c r="F566" s="114"/>
      <c r="G566" s="114"/>
    </row>
    <row r="567" spans="1:7" ht="21" x14ac:dyDescent="0.4">
      <c r="A567" s="432" t="s">
        <v>33</v>
      </c>
      <c r="B567" s="432"/>
      <c r="C567" s="43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2" t="s">
        <v>34</v>
      </c>
      <c r="B588" s="432"/>
      <c r="C588" s="433"/>
      <c r="D588" s="378">
        <f>SUM(B579:C587)</f>
        <v>0</v>
      </c>
      <c r="E588" s="108"/>
      <c r="F588" s="114"/>
      <c r="G588" s="114"/>
    </row>
    <row r="589" spans="1:7" ht="21" x14ac:dyDescent="0.4">
      <c r="A589" s="432" t="s">
        <v>33</v>
      </c>
      <c r="B589" s="432"/>
      <c r="C589" s="43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32" t="s">
        <v>34</v>
      </c>
      <c r="B606" s="432"/>
      <c r="C606" s="433"/>
      <c r="D606" s="378">
        <f>SUM(B592:C605)</f>
        <v>0</v>
      </c>
      <c r="E606" s="108"/>
      <c r="F606" s="114"/>
      <c r="G606" s="114"/>
    </row>
    <row r="607" spans="1:7" ht="21" x14ac:dyDescent="0.4">
      <c r="A607" s="432" t="s">
        <v>33</v>
      </c>
      <c r="B607" s="432"/>
      <c r="C607" s="43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78">
        <f>SUM(B618:C626)</f>
        <v>0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 t="e">
        <f>D627/(COUNT(B618:C626)*2)</f>
        <v>#DIV/0!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2"/>
      <c r="E1" s="522"/>
      <c r="F1" s="522"/>
      <c r="G1" s="52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58" customFormat="1" ht="21.75" customHeight="1" x14ac:dyDescent="0.45">
      <c r="A7" s="524" t="str">
        <f>'Page de garde'!D18</f>
        <v>Teniour</v>
      </c>
      <c r="B7" s="524"/>
      <c r="C7" s="524"/>
      <c r="D7" s="524"/>
      <c r="E7" s="524"/>
      <c r="F7" s="524"/>
      <c r="G7" s="92"/>
    </row>
    <row r="8" spans="1:7" s="258" customFormat="1" ht="24" x14ac:dyDescent="0.45">
      <c r="A8" s="4" t="s">
        <v>39</v>
      </c>
      <c r="B8" s="525" t="str">
        <f>'A1 Exploitation'!B9:F9</f>
        <v>Yassine ELLOUMI</v>
      </c>
      <c r="C8" s="525"/>
      <c r="D8" s="525"/>
      <c r="E8" s="525"/>
      <c r="F8" s="525"/>
      <c r="G8" s="92"/>
    </row>
    <row r="9" spans="1:7" s="258" customFormat="1" ht="24" x14ac:dyDescent="0.45">
      <c r="A9" s="5" t="s">
        <v>41</v>
      </c>
      <c r="B9" s="526" t="str">
        <f>'A1 Exploitation'!B10:F10</f>
        <v>Directeur du Magasin</v>
      </c>
      <c r="C9" s="526"/>
      <c r="D9" s="526"/>
      <c r="E9" s="526"/>
      <c r="F9" s="526"/>
      <c r="G9" s="92"/>
    </row>
    <row r="10" spans="1:7" s="258" customFormat="1" ht="24" x14ac:dyDescent="0.45">
      <c r="A10" s="4" t="s">
        <v>40</v>
      </c>
      <c r="B10" s="521">
        <f>'A1 Exploitation'!B11:F11</f>
        <v>43499</v>
      </c>
      <c r="C10" s="521"/>
      <c r="D10" s="521"/>
      <c r="E10" s="521"/>
      <c r="F10" s="521"/>
      <c r="G10" s="92"/>
    </row>
    <row r="11" spans="1:7" s="258" customFormat="1" ht="24" x14ac:dyDescent="0.45">
      <c r="A11" s="4" t="s">
        <v>250</v>
      </c>
      <c r="B11" s="527" t="e">
        <f>D199</f>
        <v>#DIV/0!</v>
      </c>
      <c r="C11" s="527"/>
      <c r="D11" s="527"/>
      <c r="E11" s="527"/>
      <c r="F11" s="527"/>
      <c r="G11" s="92"/>
    </row>
    <row r="12" spans="1:7" s="258" customFormat="1" ht="22.5" x14ac:dyDescent="0.45">
      <c r="A12" s="1"/>
      <c r="D12" s="452"/>
      <c r="E12" s="452"/>
      <c r="F12" s="452"/>
      <c r="G12" s="452"/>
    </row>
    <row r="13" spans="1:7" s="258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58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1"/>
      <c r="C22" s="532"/>
      <c r="D22" s="381">
        <f>SUM(B17:C21)</f>
        <v>0</v>
      </c>
    </row>
    <row r="23" spans="1:7" x14ac:dyDescent="0.3">
      <c r="A23" s="530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3"/>
      <c r="C33" s="534"/>
      <c r="D33" s="380">
        <f>SUM(B26:C32)</f>
        <v>0</v>
      </c>
    </row>
    <row r="34" spans="1:7" x14ac:dyDescent="0.3">
      <c r="A34" s="530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3"/>
      <c r="C52" s="534"/>
      <c r="D52" s="380">
        <f>SUM(B46:C51)</f>
        <v>0</v>
      </c>
    </row>
    <row r="53" spans="1:7" x14ac:dyDescent="0.3">
      <c r="A53" s="530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3"/>
      <c r="C63" s="534"/>
      <c r="D63" s="380">
        <f>SUM(B56:C62)</f>
        <v>0</v>
      </c>
    </row>
    <row r="64" spans="1:7" x14ac:dyDescent="0.3">
      <c r="A64" s="530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3"/>
      <c r="C84" s="534"/>
      <c r="D84" s="380">
        <f>SUM(B67:C83)</f>
        <v>0</v>
      </c>
    </row>
    <row r="85" spans="1:7" x14ac:dyDescent="0.3">
      <c r="A85" s="530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3"/>
      <c r="C102" s="534"/>
      <c r="D102" s="380">
        <f>SUM(B88:C101)</f>
        <v>0</v>
      </c>
    </row>
    <row r="103" spans="1:7" x14ac:dyDescent="0.3">
      <c r="A103" s="530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3"/>
      <c r="C133" s="534"/>
      <c r="D133" s="380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3"/>
      <c r="C149" s="534"/>
      <c r="D149" s="380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1"/>
      <c r="C161" s="532"/>
      <c r="D161" s="381">
        <f>SUM(B153:C160)</f>
        <v>0</v>
      </c>
    </row>
    <row r="162" spans="1:7" x14ac:dyDescent="0.3">
      <c r="A162" s="530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3"/>
      <c r="C169" s="534"/>
      <c r="D169" s="380">
        <f>SUM(B165:C168)</f>
        <v>0</v>
      </c>
    </row>
    <row r="170" spans="1:7" x14ac:dyDescent="0.3">
      <c r="A170" s="530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3"/>
      <c r="C177" s="534"/>
      <c r="D177" s="380">
        <f>SUM(B173:C176)</f>
        <v>0</v>
      </c>
    </row>
    <row r="178" spans="1:7" x14ac:dyDescent="0.3">
      <c r="A178" s="530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3"/>
      <c r="C186" s="534"/>
      <c r="D186" s="380">
        <f>SUM(B181:C185)</f>
        <v>0</v>
      </c>
    </row>
    <row r="187" spans="1:7" x14ac:dyDescent="0.3">
      <c r="A187" s="530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3"/>
      <c r="C194" s="534"/>
      <c r="D194" s="40">
        <f>SUM(B190:C193)</f>
        <v>0</v>
      </c>
    </row>
    <row r="195" spans="1:6" x14ac:dyDescent="0.3">
      <c r="A195" s="530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8" zoomScale="60" zoomScaleNormal="100" workbookViewId="0">
      <selection activeCell="B78" sqref="B78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452"/>
      <c r="E1" s="452"/>
      <c r="F1" s="452"/>
      <c r="G1" s="452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453" t="s">
        <v>151</v>
      </c>
      <c r="B7" s="453"/>
      <c r="C7" s="453"/>
      <c r="D7" s="453"/>
      <c r="E7" s="453"/>
      <c r="F7" s="453"/>
      <c r="G7" s="111"/>
    </row>
    <row r="8" spans="1:7" ht="22.5" x14ac:dyDescent="0.45">
      <c r="A8" s="454" t="str">
        <f>'Page de garde'!D18</f>
        <v>Teniour</v>
      </c>
      <c r="B8" s="454"/>
      <c r="C8" s="454"/>
      <c r="D8" s="454"/>
      <c r="E8" s="454"/>
      <c r="F8" s="454"/>
      <c r="G8" s="111"/>
    </row>
    <row r="9" spans="1:7" ht="22.5" x14ac:dyDescent="0.45">
      <c r="A9" s="112" t="s">
        <v>39</v>
      </c>
      <c r="B9" s="455"/>
      <c r="C9" s="455"/>
      <c r="D9" s="455"/>
      <c r="E9" s="455"/>
      <c r="F9" s="455"/>
      <c r="G9" s="111"/>
    </row>
    <row r="10" spans="1:7" ht="22.5" x14ac:dyDescent="0.45">
      <c r="A10" s="113" t="s">
        <v>41</v>
      </c>
      <c r="B10" s="456"/>
      <c r="C10" s="456"/>
      <c r="D10" s="456"/>
      <c r="E10" s="456"/>
      <c r="F10" s="456"/>
      <c r="G10" s="111"/>
    </row>
    <row r="11" spans="1:7" ht="22.5" x14ac:dyDescent="0.45">
      <c r="A11" s="112" t="s">
        <v>40</v>
      </c>
      <c r="B11" s="451"/>
      <c r="C11" s="451"/>
      <c r="D11" s="451"/>
      <c r="E11" s="451"/>
      <c r="F11" s="451"/>
      <c r="G11" s="111"/>
    </row>
    <row r="12" spans="1:7" ht="22.5" x14ac:dyDescent="0.45">
      <c r="A12" s="112" t="s">
        <v>200</v>
      </c>
      <c r="B12" s="457" t="e">
        <f>D730</f>
        <v>#DIV/0!</v>
      </c>
      <c r="C12" s="457"/>
      <c r="D12" s="457"/>
      <c r="E12" s="457"/>
      <c r="F12" s="457"/>
      <c r="G12" s="111"/>
    </row>
    <row r="13" spans="1:7" ht="22.5" x14ac:dyDescent="0.45">
      <c r="A13" s="110"/>
      <c r="B13" s="108"/>
      <c r="C13" s="108"/>
      <c r="D13" s="452"/>
      <c r="E13" s="452"/>
      <c r="F13" s="452"/>
      <c r="G13" s="452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40" t="s">
        <v>28</v>
      </c>
      <c r="B17" s="441" t="s">
        <v>29</v>
      </c>
      <c r="C17" s="441"/>
      <c r="D17" s="441" t="s">
        <v>42</v>
      </c>
      <c r="E17" s="431" t="s">
        <v>266</v>
      </c>
      <c r="F17" s="431" t="s">
        <v>300</v>
      </c>
      <c r="G17" s="114"/>
    </row>
    <row r="18" spans="1:8" ht="16.5" customHeight="1" x14ac:dyDescent="0.4">
      <c r="A18" s="440"/>
      <c r="B18" s="118" t="s">
        <v>32</v>
      </c>
      <c r="C18" s="118" t="s">
        <v>31</v>
      </c>
      <c r="D18" s="441"/>
      <c r="E18" s="431"/>
      <c r="F18" s="431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46" t="s">
        <v>16</v>
      </c>
      <c r="B29" s="547"/>
      <c r="C29" s="547"/>
      <c r="D29" s="547"/>
      <c r="E29" s="547"/>
      <c r="F29" s="547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46" t="s">
        <v>311</v>
      </c>
      <c r="B38" s="547"/>
      <c r="C38" s="547"/>
      <c r="D38" s="547"/>
      <c r="E38" s="547"/>
      <c r="F38" s="547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34"/>
      <c r="B49" s="434"/>
      <c r="C49" s="434"/>
      <c r="D49" s="434"/>
      <c r="E49" s="434"/>
      <c r="F49" s="434"/>
      <c r="G49" s="434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40" t="s">
        <v>28</v>
      </c>
      <c r="B52" s="441" t="s">
        <v>29</v>
      </c>
      <c r="C52" s="441"/>
      <c r="D52" s="441" t="s">
        <v>42</v>
      </c>
      <c r="E52" s="431" t="s">
        <v>266</v>
      </c>
      <c r="F52" s="431" t="s">
        <v>302</v>
      </c>
      <c r="G52" s="129"/>
    </row>
    <row r="53" spans="1:7" ht="21" x14ac:dyDescent="0.4">
      <c r="A53" s="440"/>
      <c r="B53" s="118" t="s">
        <v>32</v>
      </c>
      <c r="C53" s="118" t="s">
        <v>31</v>
      </c>
      <c r="D53" s="441"/>
      <c r="E53" s="431"/>
      <c r="F53" s="431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509"/>
      <c r="B64" s="510"/>
      <c r="C64" s="510"/>
      <c r="D64" s="510"/>
      <c r="E64" s="510"/>
      <c r="F64" s="510"/>
      <c r="G64" s="510"/>
    </row>
    <row r="65" spans="1:7" ht="43.5" customHeight="1" x14ac:dyDescent="0.4">
      <c r="A65" s="443" t="s">
        <v>351</v>
      </c>
      <c r="B65" s="443"/>
      <c r="C65" s="443"/>
      <c r="D65" s="443"/>
      <c r="E65" s="443"/>
      <c r="F65" s="443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59"/>
      <c r="B83" s="459"/>
      <c r="C83" s="459"/>
      <c r="D83" s="459"/>
      <c r="E83" s="459"/>
      <c r="F83" s="459"/>
      <c r="G83" s="459"/>
    </row>
    <row r="84" spans="1:7" ht="45" customHeight="1" x14ac:dyDescent="0.45">
      <c r="A84" s="444" t="s">
        <v>352</v>
      </c>
      <c r="B84" s="444"/>
      <c r="C84" s="444"/>
      <c r="D84" s="444"/>
      <c r="E84" s="444"/>
      <c r="F84" s="444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513"/>
      <c r="B103" s="511"/>
      <c r="C103" s="511"/>
      <c r="D103" s="511"/>
      <c r="E103" s="511"/>
      <c r="F103" s="517"/>
      <c r="G103" s="173"/>
    </row>
    <row r="104" spans="1:7" s="80" customFormat="1" ht="46.5" customHeight="1" x14ac:dyDescent="0.4">
      <c r="A104" s="443" t="s">
        <v>353</v>
      </c>
      <c r="B104" s="443"/>
      <c r="C104" s="443"/>
      <c r="D104" s="443"/>
      <c r="E104" s="443"/>
      <c r="F104" s="443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518"/>
      <c r="B111" s="519"/>
      <c r="C111" s="519"/>
      <c r="D111" s="519"/>
      <c r="E111" s="519"/>
      <c r="F111" s="520"/>
      <c r="G111" s="129"/>
    </row>
    <row r="112" spans="1:7" s="80" customFormat="1" ht="39.75" customHeight="1" x14ac:dyDescent="0.4">
      <c r="A112" s="443" t="s">
        <v>390</v>
      </c>
      <c r="B112" s="443"/>
      <c r="C112" s="443"/>
      <c r="D112" s="443"/>
      <c r="E112" s="443"/>
      <c r="F112" s="443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511"/>
      <c r="B120" s="511"/>
      <c r="C120" s="511"/>
      <c r="D120" s="511"/>
      <c r="E120" s="511"/>
      <c r="F120" s="511"/>
      <c r="G120" s="173"/>
    </row>
    <row r="121" spans="1:7" ht="22.5" x14ac:dyDescent="0.4">
      <c r="A121" s="443" t="s">
        <v>311</v>
      </c>
      <c r="B121" s="443"/>
      <c r="C121" s="443"/>
      <c r="D121" s="443"/>
      <c r="E121" s="443"/>
      <c r="F121" s="443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512"/>
      <c r="B132" s="512"/>
      <c r="C132" s="512"/>
      <c r="D132" s="512"/>
      <c r="E132" s="512"/>
      <c r="F132" s="512"/>
      <c r="G132" s="114"/>
    </row>
    <row r="133" spans="1:16384" ht="22.5" customHeight="1" x14ac:dyDescent="0.4">
      <c r="A133" s="445" t="s">
        <v>424</v>
      </c>
      <c r="B133" s="445"/>
      <c r="C133" s="445"/>
      <c r="D133" s="445"/>
      <c r="E133" s="445"/>
      <c r="F133" s="445"/>
      <c r="G133" s="114"/>
    </row>
    <row r="134" spans="1:16384" ht="22.5" customHeight="1" x14ac:dyDescent="0.4">
      <c r="A134" s="446"/>
      <c r="B134" s="446"/>
      <c r="C134" s="446"/>
      <c r="D134" s="446"/>
      <c r="E134" s="446"/>
      <c r="F134" s="446"/>
      <c r="G134" s="114"/>
    </row>
    <row r="135" spans="1:16384" s="326" customFormat="1" ht="22.5" customHeight="1" x14ac:dyDescent="0.25">
      <c r="A135" s="440" t="s">
        <v>28</v>
      </c>
      <c r="B135" s="441" t="s">
        <v>29</v>
      </c>
      <c r="C135" s="441"/>
      <c r="D135" s="441" t="s">
        <v>42</v>
      </c>
      <c r="E135" s="431" t="s">
        <v>266</v>
      </c>
      <c r="F135" s="431" t="s">
        <v>302</v>
      </c>
    </row>
    <row r="136" spans="1:16384" s="326" customFormat="1" ht="22.5" customHeight="1" x14ac:dyDescent="0.25">
      <c r="A136" s="440"/>
      <c r="B136" s="118" t="s">
        <v>32</v>
      </c>
      <c r="C136" s="118" t="s">
        <v>31</v>
      </c>
      <c r="D136" s="441"/>
      <c r="E136" s="431"/>
      <c r="F136" s="431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447" t="s">
        <v>461</v>
      </c>
      <c r="B139" s="447"/>
      <c r="C139" s="447"/>
      <c r="D139" s="447"/>
      <c r="E139" s="447"/>
      <c r="F139" s="447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72" t="s">
        <v>350</v>
      </c>
      <c r="B147" s="472"/>
      <c r="C147" s="472"/>
      <c r="D147" s="472"/>
      <c r="E147" s="472"/>
      <c r="F147" s="47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513"/>
      <c r="B165" s="511"/>
      <c r="C165" s="511"/>
      <c r="D165" s="511"/>
      <c r="E165" s="511"/>
      <c r="F165" s="511"/>
      <c r="G165" s="114"/>
    </row>
    <row r="166" spans="1:7" ht="32.25" customHeight="1" x14ac:dyDescent="0.4">
      <c r="A166" s="447" t="s">
        <v>462</v>
      </c>
      <c r="B166" s="447"/>
      <c r="C166" s="447"/>
      <c r="D166" s="447"/>
      <c r="E166" s="447"/>
      <c r="F166" s="447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514"/>
      <c r="B176" s="515"/>
      <c r="C176" s="515"/>
      <c r="D176" s="515"/>
      <c r="E176" s="515"/>
      <c r="F176" s="515"/>
      <c r="G176" s="114"/>
    </row>
    <row r="177" spans="1:7" ht="32.25" customHeight="1" x14ac:dyDescent="0.4">
      <c r="A177" s="447" t="s">
        <v>311</v>
      </c>
      <c r="B177" s="447"/>
      <c r="C177" s="447"/>
      <c r="D177" s="447"/>
      <c r="E177" s="447"/>
      <c r="F177" s="447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73"/>
      <c r="C186" s="47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516"/>
      <c r="B188" s="516"/>
      <c r="C188" s="516"/>
      <c r="D188" s="516"/>
      <c r="E188" s="516"/>
      <c r="F188" s="516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40" t="s">
        <v>28</v>
      </c>
      <c r="B191" s="441" t="s">
        <v>29</v>
      </c>
      <c r="C191" s="441"/>
      <c r="D191" s="441" t="s">
        <v>42</v>
      </c>
      <c r="E191" s="431" t="s">
        <v>266</v>
      </c>
      <c r="F191" s="431" t="s">
        <v>302</v>
      </c>
      <c r="G191" s="114"/>
    </row>
    <row r="192" spans="1:7" ht="21" x14ac:dyDescent="0.4">
      <c r="A192" s="440"/>
      <c r="B192" s="118" t="s">
        <v>32</v>
      </c>
      <c r="C192" s="118" t="s">
        <v>31</v>
      </c>
      <c r="D192" s="441"/>
      <c r="E192" s="431"/>
      <c r="F192" s="431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48" t="s">
        <v>34</v>
      </c>
      <c r="B203" s="449"/>
      <c r="C203" s="45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34"/>
      <c r="B205" s="434"/>
      <c r="C205" s="434"/>
      <c r="D205" s="434"/>
      <c r="E205" s="434"/>
      <c r="F205" s="434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48" t="s">
        <v>34</v>
      </c>
      <c r="B227" s="449"/>
      <c r="C227" s="45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34"/>
      <c r="B229" s="434"/>
      <c r="C229" s="434"/>
      <c r="D229" s="434"/>
      <c r="E229" s="434"/>
      <c r="F229" s="434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437" t="s">
        <v>311</v>
      </c>
      <c r="B236" s="438"/>
      <c r="C236" s="438"/>
      <c r="D236" s="439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48" t="s">
        <v>34</v>
      </c>
      <c r="B245" s="449"/>
      <c r="C245" s="45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34"/>
      <c r="B250" s="434"/>
      <c r="C250" s="434"/>
      <c r="D250" s="434"/>
      <c r="E250" s="434"/>
      <c r="F250" s="434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40" t="s">
        <v>28</v>
      </c>
      <c r="B253" s="441" t="s">
        <v>29</v>
      </c>
      <c r="C253" s="441"/>
      <c r="D253" s="441" t="s">
        <v>42</v>
      </c>
      <c r="E253" s="431" t="s">
        <v>266</v>
      </c>
      <c r="F253" s="431" t="s">
        <v>302</v>
      </c>
      <c r="G253" s="129"/>
    </row>
    <row r="254" spans="1:7" ht="21" x14ac:dyDescent="0.4">
      <c r="A254" s="440"/>
      <c r="B254" s="118" t="s">
        <v>32</v>
      </c>
      <c r="C254" s="118" t="s">
        <v>31</v>
      </c>
      <c r="D254" s="441"/>
      <c r="E254" s="431"/>
      <c r="F254" s="431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48" t="s">
        <v>34</v>
      </c>
      <c r="B265" s="449"/>
      <c r="C265" s="45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84"/>
      <c r="B290" s="484"/>
      <c r="C290" s="484"/>
      <c r="D290" s="484"/>
      <c r="E290" s="484"/>
      <c r="F290" s="484"/>
      <c r="G290" s="129"/>
    </row>
    <row r="291" spans="1:7" s="80" customFormat="1" ht="31.5" customHeight="1" x14ac:dyDescent="0.4">
      <c r="A291" s="442" t="s">
        <v>311</v>
      </c>
      <c r="B291" s="442"/>
      <c r="C291" s="442"/>
      <c r="D291" s="442"/>
      <c r="E291" s="442"/>
      <c r="F291" s="442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40" t="s">
        <v>28</v>
      </c>
      <c r="B308" s="441" t="s">
        <v>29</v>
      </c>
      <c r="C308" s="441"/>
      <c r="D308" s="441" t="s">
        <v>42</v>
      </c>
      <c r="E308" s="431" t="s">
        <v>266</v>
      </c>
      <c r="F308" s="431" t="s">
        <v>302</v>
      </c>
      <c r="G308" s="129"/>
    </row>
    <row r="309" spans="1:7" ht="21" x14ac:dyDescent="0.4">
      <c r="A309" s="440"/>
      <c r="B309" s="118" t="s">
        <v>32</v>
      </c>
      <c r="C309" s="118" t="s">
        <v>31</v>
      </c>
      <c r="D309" s="441"/>
      <c r="E309" s="431"/>
      <c r="F309" s="431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36"/>
      <c r="B357" s="436"/>
      <c r="C357" s="436"/>
      <c r="D357" s="436"/>
      <c r="E357" s="436"/>
      <c r="F357" s="436"/>
      <c r="G357" s="436"/>
    </row>
    <row r="358" spans="1:7" ht="32.25" customHeight="1" x14ac:dyDescent="0.4">
      <c r="A358" s="462" t="s">
        <v>311</v>
      </c>
      <c r="B358" s="462"/>
      <c r="C358" s="462"/>
      <c r="D358" s="462"/>
      <c r="E358" s="462"/>
      <c r="F358" s="462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40" t="s">
        <v>28</v>
      </c>
      <c r="B375" s="441" t="s">
        <v>29</v>
      </c>
      <c r="C375" s="441"/>
      <c r="D375" s="441" t="s">
        <v>42</v>
      </c>
      <c r="E375" s="431" t="s">
        <v>266</v>
      </c>
      <c r="F375" s="431" t="s">
        <v>302</v>
      </c>
      <c r="G375" s="173"/>
    </row>
    <row r="376" spans="1:7" s="260" customFormat="1" ht="21" x14ac:dyDescent="0.4">
      <c r="A376" s="440"/>
      <c r="B376" s="118" t="s">
        <v>32</v>
      </c>
      <c r="C376" s="118" t="s">
        <v>31</v>
      </c>
      <c r="D376" s="441"/>
      <c r="E376" s="431"/>
      <c r="F376" s="431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458"/>
      <c r="B415" s="459"/>
      <c r="C415" s="459"/>
      <c r="D415" s="459"/>
      <c r="E415" s="459"/>
      <c r="F415" s="459"/>
      <c r="G415" s="459"/>
    </row>
    <row r="416" spans="1:7" s="260" customFormat="1" ht="24.75" x14ac:dyDescent="0.4">
      <c r="A416" s="427" t="s">
        <v>320</v>
      </c>
      <c r="B416" s="427"/>
      <c r="C416" s="427"/>
      <c r="D416" s="427"/>
      <c r="E416" s="427"/>
      <c r="F416" s="427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40" t="s">
        <v>28</v>
      </c>
      <c r="B433" s="441" t="s">
        <v>29</v>
      </c>
      <c r="C433" s="441"/>
      <c r="D433" s="441" t="s">
        <v>42</v>
      </c>
      <c r="E433" s="431" t="s">
        <v>266</v>
      </c>
      <c r="F433" s="431" t="s">
        <v>302</v>
      </c>
      <c r="G433" s="129"/>
    </row>
    <row r="434" spans="1:7" ht="21" x14ac:dyDescent="0.4">
      <c r="A434" s="440"/>
      <c r="B434" s="118" t="s">
        <v>32</v>
      </c>
      <c r="C434" s="118" t="s">
        <v>31</v>
      </c>
      <c r="D434" s="441"/>
      <c r="E434" s="431"/>
      <c r="F434" s="431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427" t="s">
        <v>311</v>
      </c>
      <c r="B464" s="427"/>
      <c r="C464" s="427"/>
      <c r="D464" s="427"/>
      <c r="E464" s="427"/>
      <c r="F464" s="427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465" t="s">
        <v>425</v>
      </c>
      <c r="B478" s="465"/>
      <c r="C478" s="465"/>
      <c r="D478" s="465"/>
      <c r="E478" s="465"/>
      <c r="F478" s="465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28" t="s">
        <v>28</v>
      </c>
      <c r="B480" s="429" t="s">
        <v>29</v>
      </c>
      <c r="C480" s="429"/>
      <c r="D480" s="429" t="s">
        <v>42</v>
      </c>
      <c r="E480" s="430" t="s">
        <v>266</v>
      </c>
      <c r="F480" s="430" t="s">
        <v>302</v>
      </c>
      <c r="G480" s="114"/>
    </row>
    <row r="481" spans="1:7" ht="21" x14ac:dyDescent="0.4">
      <c r="A481" s="428"/>
      <c r="B481" s="320" t="s">
        <v>32</v>
      </c>
      <c r="C481" s="320" t="s">
        <v>31</v>
      </c>
      <c r="D481" s="429"/>
      <c r="E481" s="430"/>
      <c r="F481" s="430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504" t="s">
        <v>52</v>
      </c>
      <c r="B483" s="504"/>
      <c r="C483" s="504"/>
      <c r="D483" s="504"/>
      <c r="E483" s="504"/>
      <c r="F483" s="504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502" t="s">
        <v>463</v>
      </c>
      <c r="B491" s="503"/>
      <c r="C491" s="503"/>
      <c r="D491" s="503"/>
      <c r="E491" s="503"/>
      <c r="F491" s="503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76" t="s">
        <v>23</v>
      </c>
      <c r="B505" s="477"/>
      <c r="C505" s="477"/>
      <c r="D505" s="477"/>
      <c r="E505" s="477"/>
      <c r="F505" s="478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60"/>
      <c r="B517" s="460"/>
      <c r="C517" s="460"/>
      <c r="D517" s="460"/>
      <c r="E517" s="460"/>
      <c r="F517" s="460"/>
      <c r="G517" s="460"/>
    </row>
    <row r="518" spans="1:7" ht="26.25" customHeight="1" x14ac:dyDescent="0.5">
      <c r="A518" s="369" t="s">
        <v>311</v>
      </c>
      <c r="B518" s="461"/>
      <c r="C518" s="461"/>
      <c r="D518" s="461"/>
      <c r="E518" s="461"/>
      <c r="F518" s="461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466" t="s">
        <v>97</v>
      </c>
      <c r="B530" s="466"/>
      <c r="C530" s="466"/>
      <c r="D530" s="466"/>
      <c r="E530" s="466"/>
      <c r="F530" s="466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79" t="s">
        <v>28</v>
      </c>
      <c r="B532" s="467" t="s">
        <v>29</v>
      </c>
      <c r="C532" s="481"/>
      <c r="D532" s="441" t="s">
        <v>42</v>
      </c>
      <c r="E532" s="431" t="s">
        <v>266</v>
      </c>
      <c r="F532" s="431" t="s">
        <v>302</v>
      </c>
      <c r="G532" s="114"/>
    </row>
    <row r="533" spans="1:7" ht="21" x14ac:dyDescent="0.4">
      <c r="A533" s="480"/>
      <c r="B533" s="315" t="s">
        <v>32</v>
      </c>
      <c r="C533" s="316" t="s">
        <v>31</v>
      </c>
      <c r="D533" s="441"/>
      <c r="E533" s="431"/>
      <c r="F533" s="431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463"/>
      <c r="D535" s="463"/>
      <c r="E535" s="463"/>
      <c r="F535" s="464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48" t="s">
        <v>34</v>
      </c>
      <c r="B542" s="449"/>
      <c r="C542" s="45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48" t="s">
        <v>33</v>
      </c>
      <c r="B543" s="449"/>
      <c r="C543" s="45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34"/>
      <c r="B544" s="434"/>
      <c r="C544" s="434"/>
      <c r="D544" s="434"/>
      <c r="E544" s="434"/>
      <c r="F544" s="434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435"/>
      <c r="B556" s="436"/>
      <c r="C556" s="436"/>
      <c r="D556" s="436"/>
      <c r="E556" s="436"/>
      <c r="F556" s="436"/>
      <c r="G556" s="436"/>
    </row>
    <row r="557" spans="1:7" ht="35.25" customHeight="1" x14ac:dyDescent="0.4">
      <c r="A557" s="371" t="s">
        <v>311</v>
      </c>
      <c r="B557" s="337"/>
      <c r="C557" s="500"/>
      <c r="D557" s="500"/>
      <c r="E557" s="500"/>
      <c r="F557" s="501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32" t="s">
        <v>34</v>
      </c>
      <c r="B566" s="432"/>
      <c r="C566" s="433"/>
      <c r="D566" s="378">
        <f>SUM(B558:C565,B546:C555)</f>
        <v>0</v>
      </c>
      <c r="E566" s="108"/>
      <c r="F566" s="114"/>
      <c r="G566" s="114"/>
    </row>
    <row r="567" spans="1:7" ht="21" x14ac:dyDescent="0.4">
      <c r="A567" s="432" t="s">
        <v>33</v>
      </c>
      <c r="B567" s="432"/>
      <c r="C567" s="432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34"/>
      <c r="B572" s="434"/>
      <c r="C572" s="434"/>
      <c r="D572" s="434"/>
      <c r="E572" s="434"/>
      <c r="F572" s="434"/>
      <c r="G572" s="114"/>
    </row>
    <row r="573" spans="1:7" ht="22.5" x14ac:dyDescent="0.45">
      <c r="A573" s="426" t="s">
        <v>19</v>
      </c>
      <c r="B573" s="426"/>
      <c r="C573" s="426"/>
      <c r="D573" s="426"/>
      <c r="E573" s="426"/>
      <c r="F573" s="426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28" t="s">
        <v>28</v>
      </c>
      <c r="B575" s="429" t="s">
        <v>29</v>
      </c>
      <c r="C575" s="429"/>
      <c r="D575" s="429" t="s">
        <v>42</v>
      </c>
      <c r="E575" s="430" t="s">
        <v>266</v>
      </c>
      <c r="F575" s="430" t="s">
        <v>302</v>
      </c>
      <c r="G575" s="114"/>
    </row>
    <row r="576" spans="1:7" ht="21" x14ac:dyDescent="0.4">
      <c r="A576" s="428"/>
      <c r="B576" s="320" t="s">
        <v>32</v>
      </c>
      <c r="C576" s="320" t="s">
        <v>31</v>
      </c>
      <c r="D576" s="429"/>
      <c r="E576" s="430"/>
      <c r="F576" s="430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488" t="s">
        <v>10</v>
      </c>
      <c r="B578" s="489"/>
      <c r="C578" s="489"/>
      <c r="D578" s="489"/>
      <c r="E578" s="489"/>
      <c r="F578" s="490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32" t="s">
        <v>34</v>
      </c>
      <c r="B588" s="432"/>
      <c r="C588" s="433"/>
      <c r="D588" s="378">
        <f>SUM(B579:C587)</f>
        <v>0</v>
      </c>
      <c r="E588" s="108"/>
      <c r="F588" s="114"/>
      <c r="G588" s="114"/>
    </row>
    <row r="589" spans="1:7" ht="21" x14ac:dyDescent="0.4">
      <c r="A589" s="432" t="s">
        <v>33</v>
      </c>
      <c r="B589" s="432"/>
      <c r="C589" s="432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491" t="s">
        <v>23</v>
      </c>
      <c r="B591" s="492"/>
      <c r="C591" s="492"/>
      <c r="D591" s="492"/>
      <c r="E591" s="492"/>
      <c r="F591" s="493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32" t="s">
        <v>34</v>
      </c>
      <c r="B606" s="432"/>
      <c r="C606" s="433"/>
      <c r="D606" s="378">
        <f>SUM(B592:C605)</f>
        <v>0</v>
      </c>
      <c r="E606" s="108"/>
      <c r="F606" s="114"/>
      <c r="G606" s="114"/>
    </row>
    <row r="607" spans="1:7" ht="21" x14ac:dyDescent="0.4">
      <c r="A607" s="432" t="s">
        <v>33</v>
      </c>
      <c r="B607" s="432"/>
      <c r="C607" s="432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97" t="s">
        <v>170</v>
      </c>
      <c r="B610" s="498"/>
      <c r="C610" s="499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26" t="s">
        <v>8</v>
      </c>
      <c r="B612" s="426"/>
      <c r="C612" s="426"/>
      <c r="D612" s="426"/>
      <c r="E612" s="426"/>
      <c r="F612" s="426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40" t="s">
        <v>28</v>
      </c>
      <c r="B614" s="441" t="s">
        <v>29</v>
      </c>
      <c r="C614" s="441"/>
      <c r="D614" s="441" t="s">
        <v>42</v>
      </c>
      <c r="E614" s="431" t="s">
        <v>266</v>
      </c>
      <c r="F614" s="431" t="s">
        <v>302</v>
      </c>
      <c r="G614" s="114"/>
    </row>
    <row r="615" spans="1:7" ht="18.75" customHeight="1" x14ac:dyDescent="0.4">
      <c r="A615" s="440"/>
      <c r="B615" s="118" t="s">
        <v>32</v>
      </c>
      <c r="C615" s="118" t="s">
        <v>31</v>
      </c>
      <c r="D615" s="441"/>
      <c r="E615" s="431"/>
      <c r="F615" s="431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86"/>
      <c r="D617" s="486"/>
      <c r="E617" s="486"/>
      <c r="F617" s="487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32" t="s">
        <v>34</v>
      </c>
      <c r="B627" s="432"/>
      <c r="C627" s="432"/>
      <c r="D627" s="378">
        <f>SUM(B618:C626)</f>
        <v>0</v>
      </c>
      <c r="E627" s="483"/>
      <c r="F627" s="484"/>
      <c r="G627" s="129"/>
    </row>
    <row r="628" spans="1:7" ht="21" x14ac:dyDescent="0.4">
      <c r="A628" s="432" t="s">
        <v>33</v>
      </c>
      <c r="B628" s="432"/>
      <c r="C628" s="432"/>
      <c r="D628" s="388" t="e">
        <f>D627/(COUNT(B618:C626)*2)</f>
        <v>#DIV/0!</v>
      </c>
      <c r="E628" s="485"/>
      <c r="F628" s="460"/>
      <c r="G628" s="129"/>
    </row>
    <row r="629" spans="1:7" ht="21" x14ac:dyDescent="0.4">
      <c r="A629" s="325"/>
      <c r="B629" s="135"/>
      <c r="C629" s="482"/>
      <c r="D629" s="482"/>
      <c r="E629" s="482"/>
      <c r="F629" s="482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48" t="s">
        <v>34</v>
      </c>
      <c r="B639" s="449"/>
      <c r="C639" s="45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86"/>
      <c r="D642" s="486"/>
      <c r="E642" s="486"/>
      <c r="F642" s="487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48" t="s">
        <v>34</v>
      </c>
      <c r="B650" s="449"/>
      <c r="C650" s="45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75"/>
      <c r="B652" s="475"/>
      <c r="C652" s="475"/>
      <c r="D652" s="475"/>
      <c r="E652" s="475"/>
      <c r="F652" s="475"/>
      <c r="G652" s="475"/>
    </row>
    <row r="653" spans="1:16382" ht="24.75" x14ac:dyDescent="0.4">
      <c r="A653" s="363" t="s">
        <v>26</v>
      </c>
      <c r="B653" s="486"/>
      <c r="C653" s="486"/>
      <c r="D653" s="486"/>
      <c r="E653" s="486"/>
      <c r="F653" s="487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468" t="s">
        <v>311</v>
      </c>
      <c r="B661" s="469"/>
      <c r="C661" s="469"/>
      <c r="D661" s="469"/>
      <c r="E661" s="469"/>
      <c r="F661" s="470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26" t="s">
        <v>356</v>
      </c>
      <c r="B676" s="426"/>
      <c r="C676" s="426"/>
      <c r="D676" s="426"/>
      <c r="E676" s="426"/>
      <c r="F676" s="426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40" t="s">
        <v>28</v>
      </c>
      <c r="B678" s="441" t="s">
        <v>29</v>
      </c>
      <c r="C678" s="441"/>
      <c r="D678" s="441" t="s">
        <v>42</v>
      </c>
      <c r="E678" s="431" t="s">
        <v>266</v>
      </c>
      <c r="F678" s="431" t="s">
        <v>302</v>
      </c>
      <c r="G678" s="129"/>
    </row>
    <row r="679" spans="1:7" ht="21" x14ac:dyDescent="0.4">
      <c r="A679" s="440"/>
      <c r="B679" s="118" t="s">
        <v>32</v>
      </c>
      <c r="C679" s="118" t="s">
        <v>31</v>
      </c>
      <c r="D679" s="441"/>
      <c r="E679" s="431"/>
      <c r="F679" s="431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471" t="s">
        <v>459</v>
      </c>
      <c r="B704" s="471"/>
      <c r="C704" s="471"/>
      <c r="D704" s="471"/>
      <c r="E704" s="471"/>
      <c r="F704" s="471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507" t="s">
        <v>28</v>
      </c>
      <c r="B706" s="467" t="s">
        <v>29</v>
      </c>
      <c r="C706" s="467"/>
      <c r="D706" s="441" t="s">
        <v>42</v>
      </c>
      <c r="E706" s="431" t="s">
        <v>266</v>
      </c>
      <c r="F706" s="431" t="s">
        <v>302</v>
      </c>
      <c r="G706" s="274"/>
    </row>
    <row r="707" spans="1:7" ht="21" x14ac:dyDescent="0.4">
      <c r="A707" s="508"/>
      <c r="B707" s="383" t="s">
        <v>32</v>
      </c>
      <c r="C707" s="383" t="s">
        <v>31</v>
      </c>
      <c r="D707" s="441"/>
      <c r="E707" s="431"/>
      <c r="F707" s="431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94" t="s">
        <v>306</v>
      </c>
      <c r="B709" s="495"/>
      <c r="C709" s="495"/>
      <c r="D709" s="495"/>
      <c r="E709" s="495"/>
      <c r="F709" s="496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505"/>
      <c r="C715" s="506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505"/>
      <c r="C716" s="506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94" t="s">
        <v>307</v>
      </c>
      <c r="B718" s="495"/>
      <c r="C718" s="495"/>
      <c r="D718" s="495"/>
      <c r="E718" s="495"/>
      <c r="F718" s="496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DJlsM0iQ8+gk99LsliWAhlYNz1ye2zOFguEtBotSlRNbA3I1jUA07T7StaOe2VMPDqPdxTJxnPj+y4GXszfCnw==" saltValue="hnOq5Vtj7+q8LXvYJZWnfQ==" spinCount="100000" sheet="1" objects="1" scenarios="1" formatCells="0" formatColumns="0" formatRows="0"/>
  <mergeCells count="158"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D1:G1"/>
    <mergeCell ref="A7:F7"/>
    <mergeCell ref="A8:F8"/>
    <mergeCell ref="B9:F9"/>
    <mergeCell ref="B10:F10"/>
    <mergeCell ref="B11:F11"/>
    <mergeCell ref="A29:F29"/>
    <mergeCell ref="A38:F38"/>
    <mergeCell ref="A49:G4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22"/>
      <c r="E1" s="522"/>
      <c r="F1" s="522"/>
      <c r="G1" s="522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23" t="s">
        <v>46</v>
      </c>
      <c r="B6" s="523"/>
      <c r="C6" s="523"/>
      <c r="D6" s="523"/>
      <c r="E6" s="523"/>
      <c r="F6" s="523"/>
      <c r="G6" s="92"/>
    </row>
    <row r="7" spans="1:7" s="258" customFormat="1" ht="21.75" customHeight="1" x14ac:dyDescent="0.45">
      <c r="A7" s="524" t="str">
        <f>'Page de garde'!D18</f>
        <v>Teniour</v>
      </c>
      <c r="B7" s="524"/>
      <c r="C7" s="524"/>
      <c r="D7" s="524"/>
      <c r="E7" s="524"/>
      <c r="F7" s="524"/>
      <c r="G7" s="92"/>
    </row>
    <row r="8" spans="1:7" s="258" customFormat="1" ht="24" x14ac:dyDescent="0.45">
      <c r="A8" s="4" t="s">
        <v>39</v>
      </c>
      <c r="B8" s="525" t="str">
        <f>'A1 Exploitation'!B9:F9</f>
        <v>Yassine ELLOUMI</v>
      </c>
      <c r="C8" s="525"/>
      <c r="D8" s="525"/>
      <c r="E8" s="525"/>
      <c r="F8" s="525"/>
      <c r="G8" s="92"/>
    </row>
    <row r="9" spans="1:7" s="258" customFormat="1" ht="24" x14ac:dyDescent="0.45">
      <c r="A9" s="5" t="s">
        <v>41</v>
      </c>
      <c r="B9" s="526" t="str">
        <f>'A1 Exploitation'!B10:F10</f>
        <v>Directeur du Magasin</v>
      </c>
      <c r="C9" s="526"/>
      <c r="D9" s="526"/>
      <c r="E9" s="526"/>
      <c r="F9" s="526"/>
      <c r="G9" s="92"/>
    </row>
    <row r="10" spans="1:7" s="258" customFormat="1" ht="24" x14ac:dyDescent="0.45">
      <c r="A10" s="4" t="s">
        <v>40</v>
      </c>
      <c r="B10" s="521">
        <f>'A1 Exploitation'!B11:F11</f>
        <v>43499</v>
      </c>
      <c r="C10" s="521"/>
      <c r="D10" s="521"/>
      <c r="E10" s="521"/>
      <c r="F10" s="521"/>
      <c r="G10" s="92"/>
    </row>
    <row r="11" spans="1:7" s="258" customFormat="1" ht="24" x14ac:dyDescent="0.45">
      <c r="A11" s="4" t="s">
        <v>250</v>
      </c>
      <c r="B11" s="527" t="e">
        <f>D199</f>
        <v>#DIV/0!</v>
      </c>
      <c r="C11" s="527"/>
      <c r="D11" s="527"/>
      <c r="E11" s="527"/>
      <c r="F11" s="527"/>
      <c r="G11" s="92"/>
    </row>
    <row r="12" spans="1:7" s="258" customFormat="1" ht="22.5" x14ac:dyDescent="0.45">
      <c r="A12" s="1"/>
      <c r="D12" s="452"/>
      <c r="E12" s="452"/>
      <c r="F12" s="452"/>
      <c r="G12" s="452"/>
    </row>
    <row r="13" spans="1:7" s="258" customFormat="1" ht="11.25" customHeight="1" x14ac:dyDescent="0.3">
      <c r="A13" s="528" t="s">
        <v>28</v>
      </c>
      <c r="B13" s="529" t="s">
        <v>29</v>
      </c>
      <c r="C13" s="529"/>
      <c r="D13" s="529" t="s">
        <v>42</v>
      </c>
      <c r="E13" s="529" t="s">
        <v>160</v>
      </c>
      <c r="F13" s="529" t="s">
        <v>161</v>
      </c>
      <c r="G13" s="80"/>
    </row>
    <row r="14" spans="1:7" s="258" customFormat="1" ht="12.75" customHeight="1" x14ac:dyDescent="0.3">
      <c r="A14" s="528"/>
      <c r="B14" s="22" t="s">
        <v>32</v>
      </c>
      <c r="C14" s="22" t="s">
        <v>31</v>
      </c>
      <c r="D14" s="529"/>
      <c r="E14" s="529"/>
      <c r="F14" s="529"/>
      <c r="G14" s="94"/>
    </row>
    <row r="15" spans="1:7" x14ac:dyDescent="0.3">
      <c r="A15" s="542"/>
      <c r="B15" s="543"/>
      <c r="C15" s="543"/>
      <c r="D15" s="543"/>
      <c r="E15" s="543"/>
      <c r="F15" s="543"/>
    </row>
    <row r="16" spans="1:7" ht="19.5" x14ac:dyDescent="0.4">
      <c r="A16" s="535" t="s">
        <v>0</v>
      </c>
      <c r="B16" s="536"/>
      <c r="C16" s="536"/>
      <c r="D16" s="536"/>
      <c r="E16" s="536"/>
      <c r="F16" s="536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37" t="s">
        <v>34</v>
      </c>
      <c r="B22" s="531"/>
      <c r="C22" s="532"/>
      <c r="D22" s="381">
        <f>SUM(B17:C21)</f>
        <v>0</v>
      </c>
    </row>
    <row r="23" spans="1:7" x14ac:dyDescent="0.3">
      <c r="A23" s="530" t="s">
        <v>251</v>
      </c>
      <c r="B23" s="533"/>
      <c r="C23" s="534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38" t="s">
        <v>4</v>
      </c>
      <c r="B25" s="539"/>
      <c r="C25" s="539"/>
      <c r="D25" s="539"/>
      <c r="E25" s="539"/>
      <c r="F25" s="539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0" t="s">
        <v>34</v>
      </c>
      <c r="B33" s="533"/>
      <c r="C33" s="534"/>
      <c r="D33" s="380">
        <f>SUM(B26:C32)</f>
        <v>0</v>
      </c>
    </row>
    <row r="34" spans="1:7" x14ac:dyDescent="0.3">
      <c r="A34" s="530" t="s">
        <v>251</v>
      </c>
      <c r="B34" s="533"/>
      <c r="C34" s="534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38" t="s">
        <v>180</v>
      </c>
      <c r="B36" s="539"/>
      <c r="C36" s="539"/>
      <c r="D36" s="539"/>
      <c r="E36" s="539"/>
      <c r="F36" s="539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0" t="s">
        <v>34</v>
      </c>
      <c r="B42" s="533"/>
      <c r="C42" s="534"/>
      <c r="D42" s="380">
        <f>SUM(B37:C41)</f>
        <v>0</v>
      </c>
      <c r="E42" s="259"/>
      <c r="F42" s="259"/>
      <c r="G42" s="93"/>
    </row>
    <row r="43" spans="1:7" s="10" customFormat="1" x14ac:dyDescent="0.3">
      <c r="A43" s="530" t="s">
        <v>251</v>
      </c>
      <c r="B43" s="533"/>
      <c r="C43" s="534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40" t="s">
        <v>19</v>
      </c>
      <c r="B45" s="541"/>
      <c r="C45" s="541"/>
      <c r="D45" s="541"/>
      <c r="E45" s="541"/>
      <c r="F45" s="541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0" t="s">
        <v>34</v>
      </c>
      <c r="B52" s="533"/>
      <c r="C52" s="534"/>
      <c r="D52" s="380">
        <f>SUM(B46:C51)</f>
        <v>0</v>
      </c>
    </row>
    <row r="53" spans="1:7" x14ac:dyDescent="0.3">
      <c r="A53" s="530" t="s">
        <v>251</v>
      </c>
      <c r="B53" s="533"/>
      <c r="C53" s="534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38" t="s">
        <v>8</v>
      </c>
      <c r="B55" s="539"/>
      <c r="C55" s="539"/>
      <c r="D55" s="539"/>
      <c r="E55" s="539"/>
      <c r="F55" s="539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0" t="s">
        <v>34</v>
      </c>
      <c r="B63" s="533"/>
      <c r="C63" s="534"/>
      <c r="D63" s="380">
        <f>SUM(B56:C62)</f>
        <v>0</v>
      </c>
    </row>
    <row r="64" spans="1:7" x14ac:dyDescent="0.3">
      <c r="A64" s="530" t="s">
        <v>251</v>
      </c>
      <c r="B64" s="533"/>
      <c r="C64" s="534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38" t="s">
        <v>111</v>
      </c>
      <c r="B66" s="539"/>
      <c r="C66" s="539"/>
      <c r="D66" s="539"/>
      <c r="E66" s="539"/>
      <c r="F66" s="539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0" t="s">
        <v>34</v>
      </c>
      <c r="B84" s="533"/>
      <c r="C84" s="534"/>
      <c r="D84" s="380">
        <f>SUM(B67:C83)</f>
        <v>0</v>
      </c>
    </row>
    <row r="85" spans="1:7" x14ac:dyDescent="0.3">
      <c r="A85" s="530" t="s">
        <v>251</v>
      </c>
      <c r="B85" s="533"/>
      <c r="C85" s="534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38" t="s">
        <v>172</v>
      </c>
      <c r="B87" s="539"/>
      <c r="C87" s="539"/>
      <c r="D87" s="539"/>
      <c r="E87" s="539"/>
      <c r="F87" s="539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0" t="s">
        <v>34</v>
      </c>
      <c r="B102" s="533"/>
      <c r="C102" s="534"/>
      <c r="D102" s="380">
        <f>SUM(B88:C101)</f>
        <v>0</v>
      </c>
    </row>
    <row r="103" spans="1:7" x14ac:dyDescent="0.3">
      <c r="A103" s="530" t="s">
        <v>251</v>
      </c>
      <c r="B103" s="533"/>
      <c r="C103" s="534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38" t="s">
        <v>173</v>
      </c>
      <c r="B106" s="539"/>
      <c r="C106" s="539"/>
      <c r="D106" s="539"/>
      <c r="E106" s="539"/>
      <c r="F106" s="539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0" t="s">
        <v>34</v>
      </c>
      <c r="B118" s="533"/>
      <c r="C118" s="534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0" t="s">
        <v>251</v>
      </c>
      <c r="B119" s="533"/>
      <c r="C119" s="534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38" t="s">
        <v>156</v>
      </c>
      <c r="B121" s="539"/>
      <c r="C121" s="539"/>
      <c r="D121" s="539"/>
      <c r="E121" s="539"/>
      <c r="F121" s="539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0" t="s">
        <v>34</v>
      </c>
      <c r="B133" s="533"/>
      <c r="C133" s="534"/>
      <c r="D133" s="380">
        <f>SUM(B122:C132)</f>
        <v>0</v>
      </c>
    </row>
    <row r="134" spans="1:7" x14ac:dyDescent="0.3">
      <c r="A134" s="530" t="s">
        <v>251</v>
      </c>
      <c r="B134" s="533"/>
      <c r="C134" s="534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38" t="s">
        <v>61</v>
      </c>
      <c r="B136" s="539"/>
      <c r="C136" s="539"/>
      <c r="D136" s="539"/>
      <c r="E136" s="539"/>
      <c r="F136" s="539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0" t="s">
        <v>34</v>
      </c>
      <c r="B149" s="533"/>
      <c r="C149" s="534"/>
      <c r="D149" s="380">
        <f>SUM(B137:C148)</f>
        <v>0</v>
      </c>
    </row>
    <row r="150" spans="1:7" x14ac:dyDescent="0.3">
      <c r="A150" s="530" t="s">
        <v>251</v>
      </c>
      <c r="B150" s="533"/>
      <c r="C150" s="534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38" t="s">
        <v>178</v>
      </c>
      <c r="B152" s="539"/>
      <c r="C152" s="539"/>
      <c r="D152" s="539"/>
      <c r="E152" s="539"/>
      <c r="F152" s="539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0" t="s">
        <v>34</v>
      </c>
      <c r="B161" s="531"/>
      <c r="C161" s="532"/>
      <c r="D161" s="381">
        <f>SUM(B153:C160)</f>
        <v>0</v>
      </c>
    </row>
    <row r="162" spans="1:7" x14ac:dyDescent="0.3">
      <c r="A162" s="530" t="s">
        <v>251</v>
      </c>
      <c r="B162" s="533"/>
      <c r="C162" s="534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38" t="s">
        <v>64</v>
      </c>
      <c r="B164" s="539"/>
      <c r="C164" s="539"/>
      <c r="D164" s="539"/>
      <c r="E164" s="539"/>
      <c r="F164" s="539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0" t="s">
        <v>34</v>
      </c>
      <c r="B169" s="533"/>
      <c r="C169" s="534"/>
      <c r="D169" s="380">
        <f>SUM(B165:C168)</f>
        <v>0</v>
      </c>
    </row>
    <row r="170" spans="1:7" x14ac:dyDescent="0.3">
      <c r="A170" s="530" t="s">
        <v>251</v>
      </c>
      <c r="B170" s="533"/>
      <c r="C170" s="534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4" t="s">
        <v>15</v>
      </c>
      <c r="B172" s="545"/>
      <c r="C172" s="545"/>
      <c r="D172" s="545"/>
      <c r="E172" s="545"/>
      <c r="F172" s="545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0" t="s">
        <v>34</v>
      </c>
      <c r="B177" s="533"/>
      <c r="C177" s="534"/>
      <c r="D177" s="380">
        <f>SUM(B173:C176)</f>
        <v>0</v>
      </c>
    </row>
    <row r="178" spans="1:7" x14ac:dyDescent="0.3">
      <c r="A178" s="530" t="s">
        <v>251</v>
      </c>
      <c r="B178" s="533"/>
      <c r="C178" s="534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38" t="s">
        <v>65</v>
      </c>
      <c r="B180" s="539"/>
      <c r="C180" s="539"/>
      <c r="D180" s="539"/>
      <c r="E180" s="539"/>
      <c r="F180" s="539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0" t="s">
        <v>34</v>
      </c>
      <c r="B186" s="533"/>
      <c r="C186" s="534"/>
      <c r="D186" s="380">
        <f>SUM(B181:C185)</f>
        <v>0</v>
      </c>
    </row>
    <row r="187" spans="1:7" x14ac:dyDescent="0.3">
      <c r="A187" s="530" t="s">
        <v>251</v>
      </c>
      <c r="B187" s="533"/>
      <c r="C187" s="534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38" t="s">
        <v>177</v>
      </c>
      <c r="B189" s="539"/>
      <c r="C189" s="539"/>
      <c r="D189" s="539"/>
      <c r="E189" s="539"/>
      <c r="F189" s="539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0" t="s">
        <v>34</v>
      </c>
      <c r="B194" s="533"/>
      <c r="C194" s="534"/>
      <c r="D194" s="40">
        <f>SUM(B190:C193)</f>
        <v>0</v>
      </c>
    </row>
    <row r="195" spans="1:6" x14ac:dyDescent="0.3">
      <c r="A195" s="530" t="s">
        <v>251</v>
      </c>
      <c r="B195" s="533"/>
      <c r="C195" s="534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2019-01-11T11:00:47Z</cp:lastPrinted>
  <dcterms:created xsi:type="dcterms:W3CDTF">2015-10-03T07:44:26Z</dcterms:created>
  <dcterms:modified xsi:type="dcterms:W3CDTF">2019-03-30T08:29:36Z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