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\Desktop\Audit CM Teniour mai 2018\"/>
    </mc:Choice>
  </mc:AlternateContent>
  <bookViews>
    <workbookView xWindow="0" yWindow="0" windowWidth="20490" windowHeight="8745" tabRatio="916" activeTab="3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91" i="43" l="1"/>
  <c r="C294" i="43"/>
  <c r="C297" i="43"/>
  <c r="C302" i="43"/>
  <c r="C304" i="43"/>
  <c r="C295" i="43"/>
  <c r="F532" i="40" l="1"/>
  <c r="F532" i="38"/>
  <c r="F532" i="31"/>
  <c r="F532" i="33"/>
  <c r="F543" i="40"/>
  <c r="F543" i="38"/>
  <c r="F543" i="31"/>
  <c r="F543" i="33"/>
  <c r="F543" i="43"/>
  <c r="F532" i="43"/>
  <c r="E532" i="43"/>
  <c r="F197" i="41" l="1"/>
  <c r="E197" i="41"/>
  <c r="D197" i="41" s="1"/>
  <c r="C191" i="41"/>
  <c r="D194" i="41" s="1"/>
  <c r="D187" i="41"/>
  <c r="D186" i="4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D84" i="41" s="1"/>
  <c r="D85" i="41" s="1"/>
  <c r="C61" i="41"/>
  <c r="C60" i="41"/>
  <c r="C56" i="41"/>
  <c r="C51" i="41"/>
  <c r="D52" i="41" s="1"/>
  <c r="D53" i="41" s="1"/>
  <c r="D42" i="41"/>
  <c r="D43" i="41" s="1"/>
  <c r="C37" i="41"/>
  <c r="C26" i="41"/>
  <c r="D33" i="41" s="1"/>
  <c r="D34" i="41" s="1"/>
  <c r="D22" i="41"/>
  <c r="D23" i="41" s="1"/>
  <c r="B10" i="41"/>
  <c r="B9" i="41"/>
  <c r="B8" i="41"/>
  <c r="E543" i="40"/>
  <c r="D543" i="40" s="1"/>
  <c r="B543" i="40" s="1"/>
  <c r="C542" i="40"/>
  <c r="A537" i="40"/>
  <c r="E532" i="40"/>
  <c r="D532" i="40" s="1"/>
  <c r="B532" i="40" s="1"/>
  <c r="C530" i="40"/>
  <c r="C528" i="40"/>
  <c r="A517" i="40"/>
  <c r="F512" i="40"/>
  <c r="E512" i="40"/>
  <c r="A506" i="40"/>
  <c r="F498" i="40"/>
  <c r="E498" i="40"/>
  <c r="D498" i="40"/>
  <c r="C490" i="40"/>
  <c r="D493" i="40" s="1"/>
  <c r="D494" i="40" s="1"/>
  <c r="A484" i="40"/>
  <c r="F476" i="40"/>
  <c r="E476" i="40"/>
  <c r="D476" i="40" s="1"/>
  <c r="B476" i="40" s="1"/>
  <c r="C469" i="40"/>
  <c r="C466" i="40"/>
  <c r="C465" i="40"/>
  <c r="C461" i="40"/>
  <c r="C455" i="40"/>
  <c r="D457" i="40" s="1"/>
  <c r="D458" i="40" s="1"/>
  <c r="A447" i="40"/>
  <c r="F439" i="40"/>
  <c r="E439" i="40"/>
  <c r="D439" i="40" s="1"/>
  <c r="B439" i="40" s="1"/>
  <c r="C438" i="40"/>
  <c r="C432" i="40"/>
  <c r="C431" i="40"/>
  <c r="C425" i="40"/>
  <c r="C422" i="40"/>
  <c r="C415" i="40"/>
  <c r="C411" i="40"/>
  <c r="C405" i="40"/>
  <c r="C402" i="40"/>
  <c r="A394" i="40"/>
  <c r="F386" i="40"/>
  <c r="E386" i="40"/>
  <c r="D386" i="40"/>
  <c r="C381" i="40"/>
  <c r="C378" i="40"/>
  <c r="C371" i="40"/>
  <c r="C369" i="40"/>
  <c r="C368" i="40"/>
  <c r="A361" i="40"/>
  <c r="F353" i="40"/>
  <c r="E353" i="40"/>
  <c r="D353" i="40"/>
  <c r="B353" i="40" s="1"/>
  <c r="C348" i="40"/>
  <c r="C344" i="40"/>
  <c r="C342" i="40"/>
  <c r="C340" i="40"/>
  <c r="C331" i="40"/>
  <c r="D333" i="40" s="1"/>
  <c r="D334" i="40" s="1"/>
  <c r="A321" i="40"/>
  <c r="F313" i="40"/>
  <c r="E313" i="40"/>
  <c r="D313" i="40" s="1"/>
  <c r="B313" i="40" s="1"/>
  <c r="C304" i="40"/>
  <c r="C302" i="40"/>
  <c r="C297" i="40"/>
  <c r="C295" i="40"/>
  <c r="C294" i="40"/>
  <c r="C291" i="40"/>
  <c r="C282" i="40"/>
  <c r="C278" i="40"/>
  <c r="A269" i="40"/>
  <c r="F261" i="40"/>
  <c r="E261" i="40"/>
  <c r="C252" i="40"/>
  <c r="C251" i="40"/>
  <c r="C250" i="40"/>
  <c r="C249" i="40"/>
  <c r="C240" i="40"/>
  <c r="C238" i="40"/>
  <c r="C235" i="40"/>
  <c r="C230" i="40"/>
  <c r="C227" i="40"/>
  <c r="C220" i="40"/>
  <c r="C219" i="40"/>
  <c r="D222" i="40" s="1"/>
  <c r="D223" i="40" s="1"/>
  <c r="A208" i="40"/>
  <c r="F200" i="40"/>
  <c r="E200" i="40"/>
  <c r="C194" i="40"/>
  <c r="C190" i="40"/>
  <c r="C186" i="40"/>
  <c r="C184" i="40"/>
  <c r="C182" i="40"/>
  <c r="C181" i="40"/>
  <c r="C170" i="40"/>
  <c r="D172" i="40" s="1"/>
  <c r="A161" i="40"/>
  <c r="F153" i="40"/>
  <c r="E153" i="40"/>
  <c r="D153" i="40" s="1"/>
  <c r="B153" i="40" s="1"/>
  <c r="C147" i="40"/>
  <c r="C145" i="40"/>
  <c r="C143" i="40"/>
  <c r="C138" i="40"/>
  <c r="C134" i="40"/>
  <c r="C132" i="40"/>
  <c r="C131" i="40"/>
  <c r="C129" i="40"/>
  <c r="C125" i="40"/>
  <c r="C115" i="40"/>
  <c r="D117" i="40" s="1"/>
  <c r="D118" i="40" s="1"/>
  <c r="A106" i="40"/>
  <c r="F99" i="40"/>
  <c r="D99" i="40" s="1"/>
  <c r="B99" i="40" s="1"/>
  <c r="E99" i="40"/>
  <c r="C91" i="40"/>
  <c r="C89" i="40"/>
  <c r="C82" i="40"/>
  <c r="C79" i="40"/>
  <c r="C74" i="40"/>
  <c r="C72" i="40"/>
  <c r="C69" i="40"/>
  <c r="C68" i="40"/>
  <c r="C65" i="40"/>
  <c r="C59" i="40"/>
  <c r="D61" i="40" s="1"/>
  <c r="D62" i="40" s="1"/>
  <c r="A49" i="40"/>
  <c r="F41" i="40"/>
  <c r="E41" i="40"/>
  <c r="D41" i="40" s="1"/>
  <c r="B41" i="40" s="1"/>
  <c r="C35" i="40"/>
  <c r="C34" i="40"/>
  <c r="C30" i="40"/>
  <c r="D25" i="40"/>
  <c r="D26" i="40" s="1"/>
  <c r="A16" i="40"/>
  <c r="A8" i="40"/>
  <c r="A7" i="41" s="1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D149" i="39" s="1"/>
  <c r="D150" i="39" s="1"/>
  <c r="C132" i="39"/>
  <c r="C130" i="39"/>
  <c r="C128" i="39"/>
  <c r="C127" i="39"/>
  <c r="D133" i="39" s="1"/>
  <c r="D134" i="39" s="1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D84" i="39" s="1"/>
  <c r="D85" i="39" s="1"/>
  <c r="C75" i="39"/>
  <c r="C61" i="39"/>
  <c r="C60" i="39"/>
  <c r="C56" i="39"/>
  <c r="D63" i="39" s="1"/>
  <c r="D64" i="39" s="1"/>
  <c r="C51" i="39"/>
  <c r="D52" i="39" s="1"/>
  <c r="D53" i="39" s="1"/>
  <c r="C37" i="39"/>
  <c r="D42" i="39" s="1"/>
  <c r="D43" i="39" s="1"/>
  <c r="D34" i="39"/>
  <c r="C26" i="39"/>
  <c r="D33" i="39" s="1"/>
  <c r="D22" i="39"/>
  <c r="D23" i="39" s="1"/>
  <c r="B10" i="39"/>
  <c r="B9" i="39"/>
  <c r="B8" i="39"/>
  <c r="E543" i="38"/>
  <c r="D543" i="38"/>
  <c r="B543" i="38" s="1"/>
  <c r="C542" i="38"/>
  <c r="D544" i="38" s="1"/>
  <c r="A537" i="38"/>
  <c r="E532" i="38"/>
  <c r="D532" i="38" s="1"/>
  <c r="B532" i="38" s="1"/>
  <c r="C530" i="38"/>
  <c r="C528" i="38"/>
  <c r="A517" i="38"/>
  <c r="F512" i="38"/>
  <c r="E512" i="38"/>
  <c r="A506" i="38"/>
  <c r="F498" i="38"/>
  <c r="E498" i="38"/>
  <c r="C490" i="38"/>
  <c r="D493" i="38" s="1"/>
  <c r="D494" i="38" s="1"/>
  <c r="A484" i="38"/>
  <c r="F476" i="38"/>
  <c r="E476" i="38"/>
  <c r="D476" i="38" s="1"/>
  <c r="B476" i="38" s="1"/>
  <c r="C469" i="38"/>
  <c r="C466" i="38"/>
  <c r="C465" i="38"/>
  <c r="C461" i="38"/>
  <c r="D457" i="38"/>
  <c r="D458" i="38" s="1"/>
  <c r="C455" i="38"/>
  <c r="A447" i="38"/>
  <c r="F439" i="38"/>
  <c r="E439" i="38"/>
  <c r="D439" i="38" s="1"/>
  <c r="B439" i="38" s="1"/>
  <c r="C438" i="38"/>
  <c r="C432" i="38"/>
  <c r="C431" i="38"/>
  <c r="D426" i="38"/>
  <c r="D427" i="38" s="1"/>
  <c r="C425" i="38"/>
  <c r="C422" i="38"/>
  <c r="C415" i="38"/>
  <c r="C411" i="38"/>
  <c r="D417" i="38" s="1"/>
  <c r="D418" i="38" s="1"/>
  <c r="C405" i="38"/>
  <c r="C402" i="38"/>
  <c r="D406" i="38" s="1"/>
  <c r="D407" i="38" s="1"/>
  <c r="A394" i="38"/>
  <c r="F386" i="38"/>
  <c r="E386" i="38"/>
  <c r="C381" i="38"/>
  <c r="C378" i="38"/>
  <c r="C371" i="38"/>
  <c r="C369" i="38"/>
  <c r="C368" i="38"/>
  <c r="A361" i="38"/>
  <c r="F353" i="38"/>
  <c r="E353" i="38"/>
  <c r="C348" i="38"/>
  <c r="C344" i="38"/>
  <c r="C342" i="38"/>
  <c r="C340" i="38"/>
  <c r="C331" i="38"/>
  <c r="D333" i="38" s="1"/>
  <c r="D334" i="38" s="1"/>
  <c r="A321" i="38"/>
  <c r="F313" i="38"/>
  <c r="E313" i="38"/>
  <c r="D313" i="38" s="1"/>
  <c r="B313" i="38" s="1"/>
  <c r="C304" i="38"/>
  <c r="C302" i="38"/>
  <c r="C297" i="38"/>
  <c r="C295" i="38"/>
  <c r="C294" i="38"/>
  <c r="C291" i="38"/>
  <c r="C282" i="38"/>
  <c r="C278" i="38"/>
  <c r="A269" i="38"/>
  <c r="F261" i="38"/>
  <c r="E261" i="38"/>
  <c r="C252" i="38"/>
  <c r="C251" i="38"/>
  <c r="C250" i="38"/>
  <c r="C249" i="38"/>
  <c r="C240" i="38"/>
  <c r="C238" i="38"/>
  <c r="C235" i="38"/>
  <c r="C230" i="38"/>
  <c r="C227" i="38"/>
  <c r="C220" i="38"/>
  <c r="C219" i="38"/>
  <c r="A208" i="38"/>
  <c r="F200" i="38"/>
  <c r="E200" i="38"/>
  <c r="C194" i="38"/>
  <c r="C190" i="38"/>
  <c r="C186" i="38"/>
  <c r="C184" i="38"/>
  <c r="C182" i="38"/>
  <c r="C181" i="38"/>
  <c r="C170" i="38"/>
  <c r="D172" i="38" s="1"/>
  <c r="A161" i="38"/>
  <c r="F153" i="38"/>
  <c r="E153" i="38"/>
  <c r="D153" i="38"/>
  <c r="B153" i="38" s="1"/>
  <c r="C147" i="38"/>
  <c r="C145" i="38"/>
  <c r="C143" i="38"/>
  <c r="C138" i="38"/>
  <c r="C134" i="38"/>
  <c r="C132" i="38"/>
  <c r="C131" i="38"/>
  <c r="C129" i="38"/>
  <c r="C125" i="38"/>
  <c r="C115" i="38"/>
  <c r="D117" i="38" s="1"/>
  <c r="D118" i="38" s="1"/>
  <c r="A106" i="38"/>
  <c r="F99" i="38"/>
  <c r="E99" i="38"/>
  <c r="D99" i="38" s="1"/>
  <c r="B99" i="38" s="1"/>
  <c r="C91" i="38"/>
  <c r="C89" i="38"/>
  <c r="C82" i="38"/>
  <c r="C79" i="38"/>
  <c r="C74" i="38"/>
  <c r="C72" i="38"/>
  <c r="C69" i="38"/>
  <c r="C68" i="38"/>
  <c r="C65" i="38"/>
  <c r="D61" i="38"/>
  <c r="D62" i="38" s="1"/>
  <c r="C59" i="38"/>
  <c r="A49" i="38"/>
  <c r="F41" i="38"/>
  <c r="E41" i="38"/>
  <c r="D41" i="38" s="1"/>
  <c r="B41" i="38" s="1"/>
  <c r="C35" i="38"/>
  <c r="C34" i="38"/>
  <c r="C30" i="38"/>
  <c r="D25" i="38"/>
  <c r="D26" i="38" s="1"/>
  <c r="A16" i="38"/>
  <c r="A8" i="38"/>
  <c r="A7" i="39" s="1"/>
  <c r="F197" i="32"/>
  <c r="E197" i="32"/>
  <c r="D197" i="32" s="1"/>
  <c r="C191" i="32"/>
  <c r="D194" i="32" s="1"/>
  <c r="D195" i="32" s="1"/>
  <c r="D186" i="32"/>
  <c r="D187" i="32" s="1"/>
  <c r="D177" i="32"/>
  <c r="D178" i="32" s="1"/>
  <c r="C165" i="32"/>
  <c r="D169" i="32" s="1"/>
  <c r="D170" i="32" s="1"/>
  <c r="C157" i="32"/>
  <c r="C156" i="32"/>
  <c r="C155" i="32"/>
  <c r="D149" i="32"/>
  <c r="D150" i="32" s="1"/>
  <c r="C145" i="32"/>
  <c r="C144" i="32"/>
  <c r="C138" i="32"/>
  <c r="C132" i="32"/>
  <c r="C130" i="32"/>
  <c r="C128" i="32"/>
  <c r="C127" i="32"/>
  <c r="C116" i="32"/>
  <c r="D118" i="32" s="1"/>
  <c r="D119" i="32" s="1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B10" i="32"/>
  <c r="B9" i="32"/>
  <c r="B8" i="32"/>
  <c r="A7" i="32"/>
  <c r="E543" i="31"/>
  <c r="D543" i="31"/>
  <c r="B543" i="31" s="1"/>
  <c r="C542" i="31"/>
  <c r="A537" i="31"/>
  <c r="E532" i="31"/>
  <c r="D532" i="31" s="1"/>
  <c r="B532" i="31" s="1"/>
  <c r="C530" i="31"/>
  <c r="C528" i="31"/>
  <c r="A517" i="31"/>
  <c r="F512" i="31"/>
  <c r="E512" i="31"/>
  <c r="D512" i="31" s="1"/>
  <c r="A506" i="31"/>
  <c r="F498" i="31"/>
  <c r="E498" i="31"/>
  <c r="D498" i="31" s="1"/>
  <c r="B498" i="31" s="1"/>
  <c r="D499" i="31"/>
  <c r="D493" i="31"/>
  <c r="D494" i="31" s="1"/>
  <c r="C490" i="31"/>
  <c r="A484" i="31"/>
  <c r="F476" i="31"/>
  <c r="E476" i="31"/>
  <c r="D476" i="31" s="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C438" i="31"/>
  <c r="C432" i="31"/>
  <c r="C431" i="31"/>
  <c r="C425" i="31"/>
  <c r="C422" i="31"/>
  <c r="C415" i="31"/>
  <c r="C411" i="31"/>
  <c r="D417" i="31" s="1"/>
  <c r="D418" i="31" s="1"/>
  <c r="C405" i="31"/>
  <c r="C402" i="31"/>
  <c r="A394" i="31"/>
  <c r="F386" i="31"/>
  <c r="E386" i="31"/>
  <c r="C381" i="31"/>
  <c r="C378" i="31"/>
  <c r="C371" i="31"/>
  <c r="C369" i="31"/>
  <c r="C368" i="31"/>
  <c r="A361" i="31"/>
  <c r="F353" i="31"/>
  <c r="E353" i="31"/>
  <c r="C348" i="31"/>
  <c r="C344" i="31"/>
  <c r="C342" i="31"/>
  <c r="C340" i="31"/>
  <c r="C331" i="31"/>
  <c r="D333" i="31" s="1"/>
  <c r="D334" i="31" s="1"/>
  <c r="A321" i="31"/>
  <c r="F313" i="31"/>
  <c r="E313" i="31"/>
  <c r="C304" i="31"/>
  <c r="C302" i="31"/>
  <c r="C297" i="31"/>
  <c r="C295" i="31"/>
  <c r="C294" i="31"/>
  <c r="C291" i="31"/>
  <c r="C282" i="31"/>
  <c r="C278" i="3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A208" i="31"/>
  <c r="F200" i="31"/>
  <c r="E200" i="31"/>
  <c r="D200" i="31"/>
  <c r="B200" i="31" s="1"/>
  <c r="C194" i="31"/>
  <c r="C190" i="31"/>
  <c r="C186" i="31"/>
  <c r="C184" i="31"/>
  <c r="C182" i="31"/>
  <c r="C181" i="31"/>
  <c r="C170" i="31"/>
  <c r="D172" i="31" s="1"/>
  <c r="D173" i="31" s="1"/>
  <c r="A161" i="31"/>
  <c r="F153" i="31"/>
  <c r="D153" i="31" s="1"/>
  <c r="B153" i="31" s="1"/>
  <c r="E153" i="31"/>
  <c r="C147" i="31"/>
  <c r="C145" i="31"/>
  <c r="C143" i="31"/>
  <c r="C138" i="31"/>
  <c r="C134" i="31"/>
  <c r="C132" i="31"/>
  <c r="C131" i="31"/>
  <c r="D139" i="31" s="1"/>
  <c r="D140" i="31" s="1"/>
  <c r="C129" i="31"/>
  <c r="C125" i="31"/>
  <c r="C115" i="31"/>
  <c r="D117" i="31" s="1"/>
  <c r="D118" i="31" s="1"/>
  <c r="A106" i="31"/>
  <c r="F99" i="31"/>
  <c r="E99" i="3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 s="1"/>
  <c r="B41" i="31" s="1"/>
  <c r="C35" i="31"/>
  <c r="C34" i="31"/>
  <c r="C30" i="31"/>
  <c r="D25" i="31"/>
  <c r="D26" i="31" s="1"/>
  <c r="A16" i="31"/>
  <c r="A8" i="31"/>
  <c r="F197" i="25"/>
  <c r="E197" i="25"/>
  <c r="D197" i="25" s="1"/>
  <c r="C191" i="25"/>
  <c r="D194" i="25" s="1"/>
  <c r="D195" i="25" s="1"/>
  <c r="D186" i="25"/>
  <c r="D187" i="25" s="1"/>
  <c r="D178" i="25"/>
  <c r="D177" i="25"/>
  <c r="C165" i="25"/>
  <c r="D169" i="25" s="1"/>
  <c r="D170" i="25" s="1"/>
  <c r="C157" i="25"/>
  <c r="C156" i="25"/>
  <c r="C155" i="25"/>
  <c r="C145" i="25"/>
  <c r="C144" i="25"/>
  <c r="D149" i="25" s="1"/>
  <c r="D150" i="25" s="1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D102" i="25" s="1"/>
  <c r="D103" i="25" s="1"/>
  <c r="C82" i="25"/>
  <c r="C80" i="25"/>
  <c r="C77" i="25"/>
  <c r="C76" i="25"/>
  <c r="D84" i="25" s="1"/>
  <c r="D85" i="25" s="1"/>
  <c r="C75" i="25"/>
  <c r="C61" i="25"/>
  <c r="C60" i="25"/>
  <c r="C56" i="25"/>
  <c r="C51" i="25"/>
  <c r="D52" i="25" s="1"/>
  <c r="D53" i="25" s="1"/>
  <c r="C37" i="25"/>
  <c r="D42" i="25" s="1"/>
  <c r="D43" i="25" s="1"/>
  <c r="C26" i="25"/>
  <c r="D33" i="25" s="1"/>
  <c r="D34" i="25" s="1"/>
  <c r="D22" i="25"/>
  <c r="D23" i="25" s="1"/>
  <c r="B10" i="25"/>
  <c r="B9" i="25"/>
  <c r="B8" i="25"/>
  <c r="E543" i="33"/>
  <c r="D543" i="33" s="1"/>
  <c r="B543" i="33" s="1"/>
  <c r="C542" i="33"/>
  <c r="A537" i="33"/>
  <c r="E532" i="33"/>
  <c r="D532" i="33" s="1"/>
  <c r="B532" i="33" s="1"/>
  <c r="C530" i="33"/>
  <c r="C528" i="33"/>
  <c r="A517" i="33"/>
  <c r="F512" i="33"/>
  <c r="E512" i="33"/>
  <c r="D512" i="33" s="1"/>
  <c r="A506" i="33"/>
  <c r="F498" i="33"/>
  <c r="D498" i="33" s="1"/>
  <c r="B498" i="33" s="1"/>
  <c r="D499" i="33" s="1"/>
  <c r="E498" i="33"/>
  <c r="C490" i="33"/>
  <c r="D493" i="33" s="1"/>
  <c r="D494" i="33" s="1"/>
  <c r="A484" i="33"/>
  <c r="F476" i="33"/>
  <c r="E476" i="33"/>
  <c r="D476" i="33" s="1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/>
  <c r="B439" i="33" s="1"/>
  <c r="C438" i="33"/>
  <c r="C432" i="33"/>
  <c r="C431" i="33"/>
  <c r="C425" i="33"/>
  <c r="C422" i="33"/>
  <c r="C415" i="33"/>
  <c r="C411" i="33"/>
  <c r="D417" i="33" s="1"/>
  <c r="D418" i="33" s="1"/>
  <c r="C405" i="33"/>
  <c r="C402" i="33"/>
  <c r="A394" i="33"/>
  <c r="F386" i="33"/>
  <c r="E386" i="33"/>
  <c r="D386" i="33" s="1"/>
  <c r="B386" i="33" s="1"/>
  <c r="C381" i="33"/>
  <c r="C378" i="33"/>
  <c r="D373" i="33"/>
  <c r="D374" i="33" s="1"/>
  <c r="C371" i="33"/>
  <c r="C369" i="33"/>
  <c r="C368" i="33"/>
  <c r="A361" i="33"/>
  <c r="F353" i="33"/>
  <c r="E353" i="33"/>
  <c r="D353" i="33"/>
  <c r="B353" i="33" s="1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D314" i="33" s="1"/>
  <c r="C294" i="33"/>
  <c r="C291" i="33"/>
  <c r="C282" i="33"/>
  <c r="C278" i="33"/>
  <c r="A269" i="33"/>
  <c r="F261" i="33"/>
  <c r="E261" i="33"/>
  <c r="C252" i="33"/>
  <c r="C251" i="33"/>
  <c r="C250" i="33"/>
  <c r="C249" i="33"/>
  <c r="C240" i="33"/>
  <c r="C238" i="33"/>
  <c r="C235" i="33"/>
  <c r="C230" i="33"/>
  <c r="C227" i="33"/>
  <c r="C220" i="33"/>
  <c r="C219" i="33"/>
  <c r="D222" i="33" s="1"/>
  <c r="D223" i="33" s="1"/>
  <c r="A208" i="33"/>
  <c r="F200" i="33"/>
  <c r="E200" i="33"/>
  <c r="C194" i="33"/>
  <c r="C190" i="33"/>
  <c r="C186" i="33"/>
  <c r="C184" i="33"/>
  <c r="C182" i="33"/>
  <c r="C181" i="33"/>
  <c r="C170" i="33"/>
  <c r="D172" i="33" s="1"/>
  <c r="A161" i="33"/>
  <c r="F153" i="33"/>
  <c r="E153" i="33"/>
  <c r="D153" i="33"/>
  <c r="B153" i="33" s="1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C35" i="33"/>
  <c r="C34" i="33"/>
  <c r="C30" i="33"/>
  <c r="D25" i="33"/>
  <c r="D26" i="33" s="1"/>
  <c r="A16" i="33"/>
  <c r="A8" i="33"/>
  <c r="A7" i="25" s="1"/>
  <c r="F197" i="35"/>
  <c r="E197" i="35"/>
  <c r="D197" i="35" s="1"/>
  <c r="C191" i="35"/>
  <c r="D194" i="35" s="1"/>
  <c r="D195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E543" i="43"/>
  <c r="D543" i="43" s="1"/>
  <c r="C542" i="43"/>
  <c r="A537" i="43"/>
  <c r="D532" i="43"/>
  <c r="C530" i="43"/>
  <c r="C528" i="43"/>
  <c r="A517" i="43"/>
  <c r="F512" i="43"/>
  <c r="E512" i="43"/>
  <c r="A506" i="43"/>
  <c r="F498" i="43"/>
  <c r="E498" i="43"/>
  <c r="C490" i="43"/>
  <c r="D493" i="43" s="1"/>
  <c r="A484" i="43"/>
  <c r="F476" i="43"/>
  <c r="E476" i="43"/>
  <c r="D476" i="43" s="1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 s="1"/>
  <c r="B439" i="43" s="1"/>
  <c r="C438" i="43"/>
  <c r="C432" i="43"/>
  <c r="C431" i="43"/>
  <c r="C425" i="43"/>
  <c r="C422" i="43"/>
  <c r="C415" i="43"/>
  <c r="C411" i="43"/>
  <c r="C405" i="43"/>
  <c r="C402" i="43"/>
  <c r="D406" i="43" s="1"/>
  <c r="D407" i="43" s="1"/>
  <c r="A394" i="43"/>
  <c r="F386" i="43"/>
  <c r="E386" i="43"/>
  <c r="D386" i="43" s="1"/>
  <c r="C381" i="43"/>
  <c r="C378" i="43"/>
  <c r="C371" i="43"/>
  <c r="C369" i="43"/>
  <c r="C368" i="43"/>
  <c r="D373" i="43" s="1"/>
  <c r="D374" i="43" s="1"/>
  <c r="A361" i="43"/>
  <c r="F353" i="43"/>
  <c r="E353" i="43"/>
  <c r="C348" i="43"/>
  <c r="C344" i="43"/>
  <c r="C342" i="43"/>
  <c r="C340" i="43"/>
  <c r="C331" i="43"/>
  <c r="D333" i="43" s="1"/>
  <c r="D334" i="43" s="1"/>
  <c r="A321" i="43"/>
  <c r="F313" i="43"/>
  <c r="E313" i="43"/>
  <c r="D313" i="43"/>
  <c r="D314" i="43"/>
  <c r="D315" i="43" s="1"/>
  <c r="C282" i="43"/>
  <c r="C278" i="43"/>
  <c r="D285" i="43" s="1"/>
  <c r="D286" i="43" s="1"/>
  <c r="A269" i="43"/>
  <c r="F261" i="43"/>
  <c r="E261" i="43"/>
  <c r="D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A208" i="43"/>
  <c r="F200" i="43"/>
  <c r="E200" i="43"/>
  <c r="D200" i="43" s="1"/>
  <c r="C194" i="43"/>
  <c r="C190" i="43"/>
  <c r="C186" i="43"/>
  <c r="C184" i="43"/>
  <c r="C182" i="43"/>
  <c r="C181" i="43"/>
  <c r="C170" i="43"/>
  <c r="D172" i="43" s="1"/>
  <c r="D173" i="43" s="1"/>
  <c r="A161" i="43"/>
  <c r="F153" i="43"/>
  <c r="E153" i="43"/>
  <c r="D153" i="43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D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5" i="43"/>
  <c r="D26" i="43" s="1"/>
  <c r="A16" i="43"/>
  <c r="A8" i="43"/>
  <c r="A7" i="35" s="1"/>
  <c r="C191" i="37"/>
  <c r="D194" i="37" s="1"/>
  <c r="D195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D149" i="37" s="1"/>
  <c r="D150" i="37" s="1"/>
  <c r="C132" i="37"/>
  <c r="C130" i="37"/>
  <c r="C128" i="37"/>
  <c r="C127" i="37"/>
  <c r="C116" i="37"/>
  <c r="C115" i="37"/>
  <c r="C112" i="37"/>
  <c r="D118" i="37" s="1"/>
  <c r="D119" i="37" s="1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D545" i="36" s="1"/>
  <c r="B170" i="29" s="1"/>
  <c r="A537" i="36"/>
  <c r="C530" i="36"/>
  <c r="C528" i="36"/>
  <c r="A517" i="36"/>
  <c r="B512" i="36"/>
  <c r="D513" i="36" s="1"/>
  <c r="D514" i="36" s="1"/>
  <c r="B151" i="29" s="1"/>
  <c r="A506" i="36"/>
  <c r="D499" i="36"/>
  <c r="D500" i="36" s="1"/>
  <c r="C490" i="36"/>
  <c r="D493" i="36" s="1"/>
  <c r="D494" i="36" s="1"/>
  <c r="A484" i="36"/>
  <c r="B476" i="36"/>
  <c r="C469" i="36"/>
  <c r="C466" i="36"/>
  <c r="C465" i="36"/>
  <c r="C461" i="36"/>
  <c r="C455" i="36"/>
  <c r="D457" i="36" s="1"/>
  <c r="A447" i="36"/>
  <c r="C438" i="36"/>
  <c r="C432" i="36"/>
  <c r="C431" i="36"/>
  <c r="C425" i="36"/>
  <c r="C422" i="36"/>
  <c r="D426" i="36" s="1"/>
  <c r="D427" i="36" s="1"/>
  <c r="C415" i="36"/>
  <c r="C411" i="36"/>
  <c r="C405" i="36"/>
  <c r="C402" i="36"/>
  <c r="A394" i="36"/>
  <c r="C381" i="36"/>
  <c r="C378" i="36"/>
  <c r="C371" i="36"/>
  <c r="D373" i="36" s="1"/>
  <c r="C369" i="36"/>
  <c r="C368" i="36"/>
  <c r="A361" i="36"/>
  <c r="C348" i="36"/>
  <c r="C344" i="36"/>
  <c r="C342" i="36"/>
  <c r="C340" i="36"/>
  <c r="D333" i="36"/>
  <c r="D334" i="36" s="1"/>
  <c r="C331" i="36"/>
  <c r="A321" i="36"/>
  <c r="C304" i="36"/>
  <c r="C302" i="36"/>
  <c r="C297" i="36"/>
  <c r="C295" i="36"/>
  <c r="C294" i="36"/>
  <c r="C291" i="36"/>
  <c r="D314" i="36" s="1"/>
  <c r="D315" i="36" s="1"/>
  <c r="C282" i="36"/>
  <c r="C278" i="36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C35" i="36"/>
  <c r="C34" i="36"/>
  <c r="C30" i="36"/>
  <c r="D25" i="36"/>
  <c r="D26" i="36" s="1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498" i="40" l="1"/>
  <c r="D499" i="40" s="1"/>
  <c r="D118" i="35"/>
  <c r="D119" i="35" s="1"/>
  <c r="D387" i="33"/>
  <c r="D390" i="33" s="1"/>
  <c r="B512" i="31"/>
  <c r="D513" i="31" s="1"/>
  <c r="D514" i="31" s="1"/>
  <c r="B154" i="29" s="1"/>
  <c r="D84" i="40"/>
  <c r="D85" i="40" s="1"/>
  <c r="D387" i="40"/>
  <c r="D390" i="40" s="1"/>
  <c r="D391" i="40" s="1"/>
  <c r="B120" i="29" s="1"/>
  <c r="B386" i="40"/>
  <c r="D63" i="41"/>
  <c r="D64" i="41" s="1"/>
  <c r="D100" i="33"/>
  <c r="D101" i="33" s="1"/>
  <c r="D244" i="43"/>
  <c r="D245" i="43" s="1"/>
  <c r="D84" i="36"/>
  <c r="D85" i="36" s="1"/>
  <c r="D154" i="36"/>
  <c r="D41" i="33"/>
  <c r="B41" i="33" s="1"/>
  <c r="D261" i="33"/>
  <c r="B261" i="33" s="1"/>
  <c r="D262" i="33" s="1"/>
  <c r="B512" i="33"/>
  <c r="D513" i="33" s="1"/>
  <c r="D514" i="33" s="1"/>
  <c r="B153" i="29" s="1"/>
  <c r="D63" i="25"/>
  <c r="D64" i="25" s="1"/>
  <c r="D102" i="32"/>
  <c r="D103" i="32" s="1"/>
  <c r="D154" i="38"/>
  <c r="D244" i="38"/>
  <c r="D245" i="38" s="1"/>
  <c r="D285" i="38"/>
  <c r="D286" i="38" s="1"/>
  <c r="D285" i="33"/>
  <c r="D286" i="33" s="1"/>
  <c r="D222" i="36"/>
  <c r="D533" i="36"/>
  <c r="D534" i="36" s="1"/>
  <c r="B161" i="29" s="1"/>
  <c r="D139" i="43"/>
  <c r="D140" i="43" s="1"/>
  <c r="D222" i="43"/>
  <c r="D265" i="43" s="1"/>
  <c r="D266" i="43" s="1"/>
  <c r="B89" i="29" s="1"/>
  <c r="D133" i="35"/>
  <c r="D134" i="35" s="1"/>
  <c r="D149" i="35"/>
  <c r="D150" i="35" s="1"/>
  <c r="D200" i="33"/>
  <c r="B200" i="33" s="1"/>
  <c r="D406" i="33"/>
  <c r="D407" i="33" s="1"/>
  <c r="D426" i="33"/>
  <c r="D427" i="33" s="1"/>
  <c r="D440" i="33"/>
  <c r="D133" i="25"/>
  <c r="D134" i="25" s="1"/>
  <c r="D161" i="25"/>
  <c r="D162" i="25" s="1"/>
  <c r="D313" i="31"/>
  <c r="B313" i="31" s="1"/>
  <c r="D353" i="31"/>
  <c r="B353" i="31" s="1"/>
  <c r="D426" i="31"/>
  <c r="D427" i="31" s="1"/>
  <c r="D161" i="32"/>
  <c r="D162" i="32" s="1"/>
  <c r="D498" i="38"/>
  <c r="B498" i="38" s="1"/>
  <c r="D499" i="38" s="1"/>
  <c r="D161" i="39"/>
  <c r="D162" i="39" s="1"/>
  <c r="D285" i="40"/>
  <c r="D286" i="40" s="1"/>
  <c r="D417" i="40"/>
  <c r="D418" i="40" s="1"/>
  <c r="D133" i="41"/>
  <c r="D134" i="41" s="1"/>
  <c r="D149" i="41"/>
  <c r="D150" i="41" s="1"/>
  <c r="D244" i="40"/>
  <c r="D245" i="40" s="1"/>
  <c r="D314" i="40"/>
  <c r="D317" i="40" s="1"/>
  <c r="D318" i="40" s="1"/>
  <c r="B102" i="29" s="1"/>
  <c r="D426" i="40"/>
  <c r="D427" i="40" s="1"/>
  <c r="D100" i="40"/>
  <c r="D101" i="40" s="1"/>
  <c r="D354" i="40"/>
  <c r="D373" i="40"/>
  <c r="D374" i="40" s="1"/>
  <c r="D406" i="40"/>
  <c r="D407" i="40" s="1"/>
  <c r="D84" i="38"/>
  <c r="D139" i="38"/>
  <c r="D140" i="38" s="1"/>
  <c r="D222" i="38"/>
  <c r="D223" i="38" s="1"/>
  <c r="D314" i="38"/>
  <c r="D317" i="38" s="1"/>
  <c r="D318" i="38" s="1"/>
  <c r="B101" i="29" s="1"/>
  <c r="D373" i="38"/>
  <c r="D374" i="38" s="1"/>
  <c r="D477" i="38"/>
  <c r="D480" i="38" s="1"/>
  <c r="D481" i="38" s="1"/>
  <c r="B137" i="29" s="1"/>
  <c r="D406" i="31"/>
  <c r="D407" i="31" s="1"/>
  <c r="D154" i="31"/>
  <c r="D155" i="31" s="1"/>
  <c r="D544" i="31"/>
  <c r="D244" i="31"/>
  <c r="D245" i="31" s="1"/>
  <c r="D285" i="31"/>
  <c r="D286" i="31" s="1"/>
  <c r="D139" i="33"/>
  <c r="D140" i="33" s="1"/>
  <c r="D84" i="33"/>
  <c r="D354" i="33"/>
  <c r="D355" i="33" s="1"/>
  <c r="D244" i="33"/>
  <c r="D245" i="33" s="1"/>
  <c r="D477" i="33"/>
  <c r="D480" i="33" s="1"/>
  <c r="D481" i="33" s="1"/>
  <c r="B135" i="29" s="1"/>
  <c r="D533" i="33"/>
  <c r="D534" i="33" s="1"/>
  <c r="B163" i="29" s="1"/>
  <c r="D544" i="43"/>
  <c r="D545" i="43" s="1"/>
  <c r="B171" i="29" s="1"/>
  <c r="D262" i="43"/>
  <c r="D263" i="43" s="1"/>
  <c r="D173" i="33"/>
  <c r="D547" i="33"/>
  <c r="B45" i="29" s="1"/>
  <c r="D157" i="31"/>
  <c r="D158" i="31" s="1"/>
  <c r="B73" i="29" s="1"/>
  <c r="D195" i="41"/>
  <c r="D100" i="43"/>
  <c r="D101" i="43" s="1"/>
  <c r="D154" i="43"/>
  <c r="D155" i="43" s="1"/>
  <c r="D533" i="43"/>
  <c r="D534" i="43" s="1"/>
  <c r="B162" i="29" s="1"/>
  <c r="D201" i="33"/>
  <c r="D202" i="33" s="1"/>
  <c r="D315" i="33"/>
  <c r="D544" i="33"/>
  <c r="D85" i="38"/>
  <c r="D388" i="40"/>
  <c r="D154" i="33"/>
  <c r="D441" i="33"/>
  <c r="D502" i="33"/>
  <c r="D503" i="33" s="1"/>
  <c r="B144" i="29" s="1"/>
  <c r="D500" i="33"/>
  <c r="D42" i="33"/>
  <c r="D85" i="33"/>
  <c r="D102" i="33"/>
  <c r="D103" i="33" s="1"/>
  <c r="B63" i="29" s="1"/>
  <c r="D478" i="33"/>
  <c r="D547" i="31"/>
  <c r="B46" i="29" s="1"/>
  <c r="D500" i="31"/>
  <c r="D502" i="31"/>
  <c r="D503" i="31" s="1"/>
  <c r="B145" i="29" s="1"/>
  <c r="D502" i="38"/>
  <c r="D503" i="38" s="1"/>
  <c r="B146" i="29" s="1"/>
  <c r="D500" i="38"/>
  <c r="D173" i="38"/>
  <c r="D354" i="36"/>
  <c r="D355" i="36" s="1"/>
  <c r="D133" i="37"/>
  <c r="D134" i="37" s="1"/>
  <c r="D100" i="36"/>
  <c r="D101" i="36" s="1"/>
  <c r="D139" i="36"/>
  <c r="D140" i="36" s="1"/>
  <c r="D285" i="36"/>
  <c r="D387" i="36"/>
  <c r="D388" i="36" s="1"/>
  <c r="D406" i="36"/>
  <c r="D407" i="36" s="1"/>
  <c r="D84" i="37"/>
  <c r="D85" i="37" s="1"/>
  <c r="D161" i="37"/>
  <c r="D162" i="37" s="1"/>
  <c r="D201" i="43"/>
  <c r="D353" i="43"/>
  <c r="B353" i="43" s="1"/>
  <c r="D354" i="43" s="1"/>
  <c r="D355" i="43" s="1"/>
  <c r="D512" i="43"/>
  <c r="B512" i="43" s="1"/>
  <c r="D513" i="43" s="1"/>
  <c r="D514" i="43" s="1"/>
  <c r="B152" i="29" s="1"/>
  <c r="D201" i="31"/>
  <c r="D202" i="31" s="1"/>
  <c r="D222" i="31"/>
  <c r="D223" i="31" s="1"/>
  <c r="D262" i="31"/>
  <c r="D314" i="31"/>
  <c r="D373" i="31"/>
  <c r="D374" i="31" s="1"/>
  <c r="D386" i="31"/>
  <c r="B386" i="31" s="1"/>
  <c r="D387" i="31" s="1"/>
  <c r="D533" i="31"/>
  <c r="D534" i="31" s="1"/>
  <c r="B164" i="29" s="1"/>
  <c r="D545" i="38"/>
  <c r="B174" i="29" s="1"/>
  <c r="D102" i="40"/>
  <c r="D103" i="40" s="1"/>
  <c r="B66" i="29" s="1"/>
  <c r="D440" i="40"/>
  <c r="D354" i="31"/>
  <c r="D154" i="40"/>
  <c r="D173" i="40"/>
  <c r="D262" i="36"/>
  <c r="D263" i="36" s="1"/>
  <c r="D102" i="37"/>
  <c r="D103" i="37" s="1"/>
  <c r="D84" i="43"/>
  <c r="D85" i="43" s="1"/>
  <c r="D201" i="36"/>
  <c r="D202" i="36" s="1"/>
  <c r="D417" i="36"/>
  <c r="D418" i="36" s="1"/>
  <c r="D498" i="43"/>
  <c r="B498" i="43" s="1"/>
  <c r="D499" i="43" s="1"/>
  <c r="D500" i="43" s="1"/>
  <c r="D118" i="25"/>
  <c r="D119" i="25" s="1"/>
  <c r="D42" i="31"/>
  <c r="D84" i="31"/>
  <c r="D99" i="31"/>
  <c r="B99" i="31" s="1"/>
  <c r="D100" i="31" s="1"/>
  <c r="D101" i="31" s="1"/>
  <c r="D439" i="31"/>
  <c r="D477" i="31"/>
  <c r="D545" i="31"/>
  <c r="B173" i="29" s="1"/>
  <c r="D100" i="38"/>
  <c r="D101" i="38" s="1"/>
  <c r="D155" i="38"/>
  <c r="D200" i="38"/>
  <c r="B200" i="38" s="1"/>
  <c r="D440" i="38"/>
  <c r="D42" i="40"/>
  <c r="D357" i="40"/>
  <c r="D358" i="40" s="1"/>
  <c r="B111" i="29" s="1"/>
  <c r="D355" i="40"/>
  <c r="D477" i="40"/>
  <c r="D544" i="40"/>
  <c r="D133" i="32"/>
  <c r="D134" i="32" s="1"/>
  <c r="D42" i="38"/>
  <c r="D201" i="38"/>
  <c r="D202" i="38" s="1"/>
  <c r="D533" i="38"/>
  <c r="D534" i="38" s="1"/>
  <c r="B165" i="29" s="1"/>
  <c r="D102" i="39"/>
  <c r="D103" i="39" s="1"/>
  <c r="D63" i="32"/>
  <c r="D64" i="32" s="1"/>
  <c r="D84" i="32"/>
  <c r="D85" i="32" s="1"/>
  <c r="D261" i="38"/>
  <c r="B261" i="38" s="1"/>
  <c r="D262" i="38" s="1"/>
  <c r="D353" i="38"/>
  <c r="D386" i="38"/>
  <c r="D512" i="38"/>
  <c r="D198" i="39"/>
  <c r="D199" i="39" s="1"/>
  <c r="D195" i="39"/>
  <c r="D139" i="40"/>
  <c r="D140" i="40" s="1"/>
  <c r="D200" i="40"/>
  <c r="D261" i="40"/>
  <c r="B261" i="40" s="1"/>
  <c r="D262" i="40" s="1"/>
  <c r="D512" i="40"/>
  <c r="D533" i="40"/>
  <c r="D534" i="40" s="1"/>
  <c r="B166" i="29" s="1"/>
  <c r="D102" i="41"/>
  <c r="D103" i="41" s="1"/>
  <c r="D118" i="41"/>
  <c r="D119" i="41" s="1"/>
  <c r="D161" i="41"/>
  <c r="D162" i="41" s="1"/>
  <c r="B41" i="43"/>
  <c r="D42" i="43" s="1"/>
  <c r="D494" i="43"/>
  <c r="D477" i="43"/>
  <c r="D478" i="43" s="1"/>
  <c r="D440" i="43"/>
  <c r="D426" i="43"/>
  <c r="D427" i="43" s="1"/>
  <c r="D417" i="43"/>
  <c r="D418" i="43" s="1"/>
  <c r="D161" i="35"/>
  <c r="D162" i="35" s="1"/>
  <c r="D387" i="43"/>
  <c r="D388" i="43" s="1"/>
  <c r="D63" i="35"/>
  <c r="D64" i="35" s="1"/>
  <c r="D63" i="37"/>
  <c r="D64" i="37" s="1"/>
  <c r="D502" i="36"/>
  <c r="D503" i="36" s="1"/>
  <c r="B142" i="29" s="1"/>
  <c r="D477" i="36"/>
  <c r="D478" i="36" s="1"/>
  <c r="D458" i="36"/>
  <c r="D440" i="36"/>
  <c r="D441" i="36" s="1"/>
  <c r="D390" i="36"/>
  <c r="D391" i="36" s="1"/>
  <c r="B115" i="29" s="1"/>
  <c r="D374" i="36"/>
  <c r="D317" i="36"/>
  <c r="D318" i="36" s="1"/>
  <c r="B97" i="29" s="1"/>
  <c r="D286" i="36"/>
  <c r="D244" i="36"/>
  <c r="D245" i="36" s="1"/>
  <c r="D223" i="36"/>
  <c r="D173" i="36"/>
  <c r="D155" i="36"/>
  <c r="D42" i="36"/>
  <c r="D43" i="36" s="1"/>
  <c r="D502" i="40" l="1"/>
  <c r="D503" i="40" s="1"/>
  <c r="B147" i="29" s="1"/>
  <c r="D500" i="40"/>
  <c r="D204" i="36"/>
  <c r="D205" i="36" s="1"/>
  <c r="B79" i="29" s="1"/>
  <c r="D223" i="43"/>
  <c r="D443" i="43"/>
  <c r="D444" i="43" s="1"/>
  <c r="D441" i="43"/>
  <c r="B200" i="40"/>
  <c r="D201" i="40" s="1"/>
  <c r="B512" i="38"/>
  <c r="D513" i="38" s="1"/>
  <c r="D514" i="38" s="1"/>
  <c r="B155" i="29" s="1"/>
  <c r="D157" i="38"/>
  <c r="D158" i="38" s="1"/>
  <c r="B74" i="29" s="1"/>
  <c r="D440" i="31"/>
  <c r="D441" i="31" s="1"/>
  <c r="B439" i="31"/>
  <c r="D204" i="43"/>
  <c r="D202" i="43"/>
  <c r="D315" i="40"/>
  <c r="D204" i="38"/>
  <c r="D205" i="38" s="1"/>
  <c r="B83" i="29" s="1"/>
  <c r="D443" i="33"/>
  <c r="D317" i="33"/>
  <c r="D478" i="38"/>
  <c r="D547" i="43"/>
  <c r="B44" i="29" s="1"/>
  <c r="B386" i="38"/>
  <c r="D387" i="38" s="1"/>
  <c r="D388" i="33"/>
  <c r="D357" i="33"/>
  <c r="D102" i="36"/>
  <c r="D103" i="36" s="1"/>
  <c r="B61" i="29" s="1"/>
  <c r="B512" i="40"/>
  <c r="D513" i="40" s="1"/>
  <c r="D514" i="40" s="1"/>
  <c r="B156" i="29" s="1"/>
  <c r="D354" i="38"/>
  <c r="B353" i="38"/>
  <c r="D198" i="25"/>
  <c r="D199" i="25" s="1"/>
  <c r="D315" i="38"/>
  <c r="D204" i="31"/>
  <c r="D205" i="31" s="1"/>
  <c r="B82" i="29" s="1"/>
  <c r="D444" i="33"/>
  <c r="B126" i="29" s="1"/>
  <c r="D358" i="33"/>
  <c r="B108" i="29" s="1"/>
  <c r="D318" i="33"/>
  <c r="B99" i="29" s="1"/>
  <c r="D391" i="33"/>
  <c r="B117" i="29" s="1"/>
  <c r="D157" i="43"/>
  <c r="D443" i="31"/>
  <c r="D263" i="38"/>
  <c r="D265" i="38"/>
  <c r="D266" i="38" s="1"/>
  <c r="B92" i="29" s="1"/>
  <c r="D355" i="31"/>
  <c r="D357" i="31"/>
  <c r="D358" i="31" s="1"/>
  <c r="B109" i="29" s="1"/>
  <c r="D45" i="33"/>
  <c r="D46" i="33" s="1"/>
  <c r="B54" i="29" s="1"/>
  <c r="D43" i="33"/>
  <c r="B181" i="29"/>
  <c r="B11" i="25"/>
  <c r="D198" i="37"/>
  <c r="D199" i="37" s="1"/>
  <c r="D502" i="43"/>
  <c r="D443" i="38"/>
  <c r="D441" i="38"/>
  <c r="D478" i="31"/>
  <c r="D480" i="31"/>
  <c r="D481" i="31" s="1"/>
  <c r="B136" i="29" s="1"/>
  <c r="D263" i="31"/>
  <c r="D265" i="31"/>
  <c r="D266" i="31" s="1"/>
  <c r="B91" i="29" s="1"/>
  <c r="D265" i="40"/>
  <c r="D266" i="40" s="1"/>
  <c r="B93" i="29" s="1"/>
  <c r="D263" i="40"/>
  <c r="D157" i="33"/>
  <c r="D158" i="33" s="1"/>
  <c r="B72" i="29" s="1"/>
  <c r="D155" i="33"/>
  <c r="D198" i="41"/>
  <c r="D199" i="41" s="1"/>
  <c r="D157" i="36"/>
  <c r="D158" i="36" s="1"/>
  <c r="B70" i="29" s="1"/>
  <c r="D265" i="36"/>
  <c r="D266" i="36" s="1"/>
  <c r="B88" i="29" s="1"/>
  <c r="D357" i="36"/>
  <c r="D358" i="36" s="1"/>
  <c r="B106" i="29" s="1"/>
  <c r="D357" i="38"/>
  <c r="D355" i="38"/>
  <c r="D43" i="38"/>
  <c r="D45" i="38"/>
  <c r="D46" i="38" s="1"/>
  <c r="B56" i="29" s="1"/>
  <c r="D547" i="38"/>
  <c r="B47" i="29" s="1"/>
  <c r="D155" i="40"/>
  <c r="D157" i="40"/>
  <c r="D158" i="40" s="1"/>
  <c r="B75" i="29" s="1"/>
  <c r="D198" i="32"/>
  <c r="D199" i="32" s="1"/>
  <c r="D204" i="33"/>
  <c r="D205" i="33" s="1"/>
  <c r="B81" i="29" s="1"/>
  <c r="D545" i="40"/>
  <c r="B175" i="29" s="1"/>
  <c r="D45" i="40"/>
  <c r="D46" i="40" s="1"/>
  <c r="B57" i="29" s="1"/>
  <c r="D43" i="40"/>
  <c r="D85" i="31"/>
  <c r="D102" i="31"/>
  <c r="D103" i="31" s="1"/>
  <c r="B64" i="29" s="1"/>
  <c r="D315" i="31"/>
  <c r="D317" i="31"/>
  <c r="D318" i="31" s="1"/>
  <c r="B100" i="29" s="1"/>
  <c r="D545" i="33"/>
  <c r="B172" i="29" s="1"/>
  <c r="D480" i="40"/>
  <c r="D481" i="40" s="1"/>
  <c r="B138" i="29" s="1"/>
  <c r="D478" i="40"/>
  <c r="D45" i="31"/>
  <c r="D46" i="31" s="1"/>
  <c r="B55" i="29" s="1"/>
  <c r="D43" i="31"/>
  <c r="D443" i="40"/>
  <c r="D441" i="40"/>
  <c r="D198" i="35"/>
  <c r="D199" i="35" s="1"/>
  <c r="B11" i="35" s="1"/>
  <c r="D102" i="43"/>
  <c r="B11" i="39"/>
  <c r="B183" i="29"/>
  <c r="D388" i="31"/>
  <c r="D390" i="31"/>
  <c r="D391" i="31" s="1"/>
  <c r="B118" i="29" s="1"/>
  <c r="D547" i="40"/>
  <c r="B48" i="29" s="1"/>
  <c r="D102" i="38"/>
  <c r="D103" i="38" s="1"/>
  <c r="B65" i="29" s="1"/>
  <c r="D265" i="33"/>
  <c r="D266" i="33" s="1"/>
  <c r="B90" i="29" s="1"/>
  <c r="D263" i="33"/>
  <c r="D43" i="43"/>
  <c r="D45" i="43"/>
  <c r="D480" i="43"/>
  <c r="D357" i="43"/>
  <c r="D358" i="43" s="1"/>
  <c r="B107" i="29" s="1"/>
  <c r="B125" i="29"/>
  <c r="D317" i="43"/>
  <c r="D318" i="43" s="1"/>
  <c r="D390" i="43"/>
  <c r="D391" i="43" s="1"/>
  <c r="B179" i="29"/>
  <c r="B11" i="37"/>
  <c r="D480" i="36"/>
  <c r="D481" i="36" s="1"/>
  <c r="B133" i="29" s="1"/>
  <c r="D443" i="36"/>
  <c r="D444" i="36" s="1"/>
  <c r="B124" i="29" s="1"/>
  <c r="D45" i="36"/>
  <c r="D46" i="36" s="1"/>
  <c r="B52" i="29" s="1"/>
  <c r="D202" i="40" l="1"/>
  <c r="D204" i="40"/>
  <c r="D205" i="40" s="1"/>
  <c r="B84" i="29" s="1"/>
  <c r="D390" i="38"/>
  <c r="D391" i="38" s="1"/>
  <c r="B119" i="29" s="1"/>
  <c r="D388" i="38"/>
  <c r="D46" i="43"/>
  <c r="B53" i="29" s="1"/>
  <c r="D548" i="36"/>
  <c r="D549" i="36" s="1"/>
  <c r="B143" i="29"/>
  <c r="D503" i="43"/>
  <c r="D158" i="43"/>
  <c r="B71" i="29" s="1"/>
  <c r="B80" i="29"/>
  <c r="D205" i="43"/>
  <c r="D548" i="33"/>
  <c r="D549" i="33" s="1"/>
  <c r="D481" i="43"/>
  <c r="B134" i="29" s="1"/>
  <c r="B98" i="29"/>
  <c r="D103" i="43"/>
  <c r="B62" i="29" s="1"/>
  <c r="D444" i="40"/>
  <c r="B129" i="29" s="1"/>
  <c r="D444" i="38"/>
  <c r="B128" i="29" s="1"/>
  <c r="D358" i="38"/>
  <c r="B110" i="29" s="1"/>
  <c r="D444" i="31"/>
  <c r="B127" i="29" s="1"/>
  <c r="B36" i="29"/>
  <c r="B26" i="29"/>
  <c r="B12" i="33"/>
  <c r="D548" i="38"/>
  <c r="D549" i="38" s="1"/>
  <c r="D548" i="31"/>
  <c r="D549" i="31" s="1"/>
  <c r="B180" i="29"/>
  <c r="B11" i="32"/>
  <c r="B182" i="29"/>
  <c r="D548" i="40"/>
  <c r="D549" i="40" s="1"/>
  <c r="B11" i="41"/>
  <c r="B184" i="29"/>
  <c r="B116" i="29"/>
  <c r="D548" i="43"/>
  <c r="D549" i="43" s="1"/>
  <c r="B12" i="36"/>
  <c r="B34" i="29"/>
  <c r="B24" i="29"/>
  <c r="B12" i="38" l="1"/>
  <c r="B38" i="29"/>
  <c r="B28" i="29"/>
  <c r="B12" i="40"/>
  <c r="B29" i="29"/>
  <c r="B39" i="29"/>
  <c r="B27" i="29"/>
  <c r="B12" i="31"/>
  <c r="B37" i="29"/>
  <c r="B35" i="29"/>
  <c r="B12" i="43"/>
  <c r="B25" i="29"/>
</calcChain>
</file>

<file path=xl/sharedStrings.xml><?xml version="1.0" encoding="utf-8"?>
<sst xmlns="http://schemas.openxmlformats.org/spreadsheetml/2006/main" count="5551" uniqueCount="519">
  <si>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</si>
  <si>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</si>
  <si>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</si>
  <si>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</si>
  <si>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</si>
  <si>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</si>
  <si>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</si>
  <si>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</si>
  <si>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</si>
  <si>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</si>
  <si>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</si>
  <si>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</si>
  <si>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</si>
  <si>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</si>
  <si>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</si>
  <si>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</si>
  <si>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</si>
  <si>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</si>
  <si>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</si>
  <si>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</si>
  <si>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</si>
  <si>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</si>
  <si>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</si>
  <si>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</si>
  <si>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</si>
  <si>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</si>
  <si>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</si>
  <si>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</si>
  <si>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</si>
  <si>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</si>
  <si>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</si>
  <si>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</si>
  <si>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</si>
  <si>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</si>
  <si>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</si>
  <si>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</si>
  <si>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</si>
  <si>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</si>
  <si>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</si>
  <si>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</si>
  <si>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</si>
  <si>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</si>
  <si>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</si>
  <si>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</si>
  <si>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</si>
  <si>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</si>
  <si>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</si>
  <si>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</si>
  <si>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</si>
  <si>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</si>
  <si>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</si>
  <si>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</si>
  <si>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</si>
  <si>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</si>
  <si>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</si>
  <si>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</si>
  <si>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</si>
  <si>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</si>
  <si>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</si>
  <si>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</si>
  <si>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</si>
  <si>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</si>
  <si>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</si>
  <si>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</si>
  <si>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</si>
  <si>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</si>
  <si>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</si>
  <si>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</si>
  <si>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</si>
  <si>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</si>
  <si>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</si>
  <si>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</si>
  <si>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</si>
  <si>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</si>
  <si>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</si>
  <si>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</si>
  <si>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</si>
  <si>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</si>
  <si>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</si>
  <si>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</si>
  <si>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</si>
  <si>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</si>
  <si>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</si>
  <si>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</si>
  <si>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</si>
  <si>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</si>
  <si>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</si>
  <si>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</si>
  <si>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</si>
  <si>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</si>
  <si>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</si>
  <si>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</si>
  <si>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</si>
  <si>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</si>
  <si>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</si>
  <si>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</si>
  <si>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</si>
  <si>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</si>
  <si>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</si>
  <si>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</si>
  <si>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</si>
  <si>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</si>
  <si>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</si>
  <si>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</si>
  <si>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</si>
  <si>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</si>
  <si>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</si>
  <si>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</si>
  <si>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</si>
  <si>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</si>
  <si>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</si>
  <si>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</si>
  <si>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</si>
  <si>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</si>
  <si>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</si>
  <si>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</si>
  <si>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</si>
  <si>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</si>
  <si>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</si>
  <si>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</si>
  <si>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</si>
  <si>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</si>
  <si>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</si>
  <si>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</si>
  <si>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</si>
  <si>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</si>
  <si>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</si>
  <si>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</si>
  <si>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</si>
  <si>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</si>
  <si>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</si>
  <si>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</si>
  <si>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</si>
  <si>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</si>
  <si>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</si>
  <si>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</si>
  <si>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</si>
  <si>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</si>
  <si>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</si>
  <si>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</si>
  <si>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</si>
  <si>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</si>
  <si>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</si>
  <si>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</si>
  <si>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</si>
  <si>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</si>
  <si>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</si>
  <si>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</si>
  <si>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</si>
  <si>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</si>
  <si>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</si>
  <si>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</si>
  <si>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</si>
  <si>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</si>
  <si>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</si>
  <si>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</si>
  <si>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</si>
  <si>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</si>
  <si>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</si>
  <si>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</si>
  <si>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</si>
  <si>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</si>
  <si>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</si>
  <si>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</si>
  <si>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</si>
  <si>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</si>
  <si>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</si>
  <si>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</si>
  <si>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</si>
  <si>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</si>
  <si>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</si>
  <si>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</si>
  <si>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</si>
  <si>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</si>
  <si>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</si>
  <si>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</si>
  <si>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</si>
  <si>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</si>
  <si>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</si>
  <si>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</si>
  <si>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</si>
  <si>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</si>
  <si>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</si>
  <si>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</si>
  <si>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</si>
  <si>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</si>
  <si>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</si>
  <si>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</si>
  <si>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</si>
  <si>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</si>
  <si>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</si>
  <si>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</si>
  <si>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</si>
  <si>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</si>
  <si>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</si>
  <si>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</si>
  <si>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</si>
  <si>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</si>
  <si>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</si>
  <si>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</si>
  <si>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</si>
  <si>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</si>
  <si>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</si>
  <si>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</si>
  <si>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</si>
  <si>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</si>
  <si>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</si>
  <si>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</si>
  <si>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</si>
  <si>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</si>
  <si>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</si>
  <si>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</si>
  <si>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</si>
  <si>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</si>
  <si>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</si>
  <si>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</si>
  <si>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</si>
  <si>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</si>
  <si>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</si>
  <si>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</si>
  <si>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</si>
  <si>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</si>
  <si>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</si>
  <si>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</si>
  <si>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</si>
  <si>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</si>
  <si>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</si>
  <si>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</si>
  <si>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</si>
  <si>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</si>
  <si>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</si>
  <si>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</si>
  <si>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</si>
  <si>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</si>
  <si>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</si>
  <si>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</si>
  <si>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</si>
  <si>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</si>
  <si>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</si>
  <si>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</si>
  <si>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</si>
  <si>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</si>
  <si>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</si>
  <si>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</si>
  <si>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</si>
  <si>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</si>
  <si>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</si>
  <si>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</si>
  <si>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</si>
  <si>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</si>
  <si>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</si>
  <si>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</si>
  <si>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</si>
  <si>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</si>
  <si>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</si>
  <si>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</si>
  <si>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</si>
  <si>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</si>
  <si>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</si>
  <si>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</si>
  <si>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</si>
  <si>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</si>
  <si>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</si>
  <si>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</si>
  <si>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</si>
  <si>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</si>
  <si>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</si>
  <si>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</si>
  <si>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</si>
  <si>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</si>
  <si>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</si>
  <si>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</si>
  <si>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</si>
  <si>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</si>
  <si>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</si>
  <si>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</si>
  <si>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</si>
  <si>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</si>
  <si>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</si>
  <si>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</si>
  <si>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</si>
  <si>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</si>
  <si>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</si>
  <si>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</si>
  <si>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</si>
  <si>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</si>
  <si>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</si>
  <si>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</si>
  <si>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</si>
  <si>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</si>
  <si>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</si>
  <si>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</si>
  <si>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</si>
  <si>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</si>
  <si>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</si>
  <si>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</si>
  <si>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</si>
  <si>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</si>
  <si>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</si>
  <si>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</si>
  <si>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</si>
  <si>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</si>
  <si>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</si>
  <si>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</si>
  <si>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</si>
  <si>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</si>
  <si>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</si>
  <si>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</si>
  <si>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</si>
  <si>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</si>
  <si>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</si>
  <si>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</si>
  <si>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</si>
  <si>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</si>
  <si>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</si>
  <si>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</si>
  <si>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</si>
  <si>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</si>
  <si>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</si>
  <si>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</si>
  <si>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</si>
  <si>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</si>
  <si>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</si>
  <si>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</si>
  <si>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</si>
  <si>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</si>
  <si>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</si>
  <si>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</si>
  <si>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</si>
  <si>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</si>
  <si>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</si>
  <si>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</si>
  <si>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</si>
  <si>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</si>
  <si>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</si>
  <si>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</si>
  <si>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</si>
  <si>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</si>
  <si>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</si>
  <si>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</si>
  <si>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</si>
  <si>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</si>
  <si>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</si>
  <si>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</si>
  <si>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</si>
  <si>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</si>
  <si>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</si>
  <si>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</si>
  <si>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</si>
  <si>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</si>
  <si>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</si>
  <si>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</si>
  <si>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</si>
  <si>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</si>
  <si>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</si>
  <si>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</si>
  <si>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</si>
  <si>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</si>
  <si>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</si>
  <si>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</si>
  <si>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</si>
  <si>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</si>
  <si>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</si>
  <si>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</si>
  <si>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</si>
  <si>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</si>
  <si>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</si>
  <si>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</si>
  <si>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</si>
  <si>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</si>
  <si>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</si>
  <si>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</si>
  <si>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</si>
  <si>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</si>
  <si>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</si>
  <si>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</si>
  <si>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</si>
  <si>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</si>
  <si>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</si>
  <si>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</si>
  <si>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</si>
  <si>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</si>
  <si>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</si>
  <si>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</si>
  <si>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</si>
  <si>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</si>
  <si>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</si>
  <si>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</si>
  <si>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</si>
  <si>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</si>
  <si>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</si>
  <si>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</si>
  <si>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</si>
  <si>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</si>
  <si>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</si>
  <si>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</si>
  <si>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</si>
  <si>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</si>
  <si>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</si>
  <si>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</si>
  <si>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</si>
  <si>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</si>
  <si>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</si>
  <si>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</si>
  <si>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</si>
  <si>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</si>
  <si>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</si>
  <si>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</si>
  <si>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Teniour</t>
  </si>
  <si>
    <t>Dr Hatem KARAA</t>
  </si>
  <si>
    <t xml:space="preserve"> </t>
  </si>
  <si>
    <t>Assurer le contrôle et la prise de température des produits laitiers livrés par l'entrepôt</t>
  </si>
  <si>
    <t>Déplacer la presse à carton vers l'extension</t>
  </si>
  <si>
    <t>Chevalets sont rouillés.</t>
  </si>
  <si>
    <t>A traiter pas des produits anti rouile ou à remplacer</t>
  </si>
  <si>
    <t>Stockage des dattes en chambre froide fromage / charcuterie</t>
  </si>
  <si>
    <t>respecter le plan de rangement des chambres froides</t>
  </si>
  <si>
    <t>Présence de mandarines et tomates cerises altérées</t>
  </si>
  <si>
    <t xml:space="preserve">Renforcer le triage des mandarines et des tomates cerises </t>
  </si>
  <si>
    <t>Fraises en barquettes doublement étiquetées</t>
  </si>
  <si>
    <t>De l'étiquette carrefour, ne garder que le prix et le code à barre. 
ne pas coller l'étiquette carrefour au dessus de celle du fournisseur.</t>
  </si>
  <si>
    <t>Suivi arrêté au 12 mars 2018</t>
  </si>
  <si>
    <t>Réserve encombrée</t>
  </si>
  <si>
    <t>8 piéces de compote Materna sans sucre ajouté dont la DLCest dépassée (15/03/2018)</t>
  </si>
  <si>
    <t>Renforcer le contrôle de DLC des produits mis à la vente</t>
  </si>
  <si>
    <t>Présence de deux pièces de fromage entremont le dégustation dont la DLUO est 16/03/2018</t>
  </si>
  <si>
    <t>Protéger la pate d'ail et l'harissa</t>
  </si>
  <si>
    <t>Absence de papier essui mains aux sanitaires hommes et femmes</t>
  </si>
  <si>
    <t xml:space="preserve">le plan de positionnement des appâts ne correspond pas aux emplacements réels des appâts </t>
  </si>
  <si>
    <t>Mettre à jour le plan de positionnement des appâts</t>
  </si>
  <si>
    <t>Mme Fatma Maghrbi</t>
  </si>
  <si>
    <t>Revoir l'état du sol au niveau de l'aire de réception</t>
  </si>
  <si>
    <t>Réparer le sol de la chambre froide</t>
  </si>
  <si>
    <t>même chambre froide que FLEG</t>
  </si>
  <si>
    <t>En travaux</t>
  </si>
  <si>
    <t>Taux d'hygromètrie 55%</t>
  </si>
  <si>
    <t>Meubles surgelés sans portes</t>
  </si>
  <si>
    <t>Mettre en place des portes au niveau des meubles surgelés</t>
  </si>
  <si>
    <t>température affichée +2,1°C
température mesurée +4,6°C</t>
  </si>
  <si>
    <t>température affichée +3,5°C
température mesurée +4,2°C</t>
  </si>
  <si>
    <t>température affichée +5,5°C
température mesurée +6,6°C</t>
  </si>
  <si>
    <t xml:space="preserve">Absence de douches </t>
  </si>
  <si>
    <t>Le local est cloisonné par un grillage en dehors du magasin</t>
  </si>
  <si>
    <t>Sol de la chambre froide écaillé</t>
  </si>
  <si>
    <t>Mme Meriam CHOUCHENE &amp; M. Yassine ELLOUMI</t>
  </si>
  <si>
    <t>Directeur magasin &amp; chefs rayons</t>
  </si>
  <si>
    <t>Le DEIV du rayon fromage charcuterie est rempli de cadavres d'insectes.</t>
  </si>
  <si>
    <t>L'afficheur du meuble fromage est non fonctionnel.
La vitre du meuble fromage est brisée.</t>
  </si>
  <si>
    <t>T° prélevée 1°C.</t>
  </si>
  <si>
    <t>Absence d’enregistrement de l’action en cas de problème suite à la panne survenue au meuble froid au mois d'avril.
Une élévation de température a eu lieu la veille de la panne sans enregistrement des actions établies.</t>
  </si>
  <si>
    <t>Egouttage du condensat à partir de l'évaporateur de la chambre froide.</t>
  </si>
  <si>
    <t xml:space="preserve">Stockage de 2 paquets de macaroni 'El Oula' périmés </t>
  </si>
  <si>
    <t>Présence de rouille sur le revêtement du sol de la chambre froide.</t>
  </si>
  <si>
    <t>Isoler les produits non conformes dans une zone séparée.</t>
  </si>
  <si>
    <t>Taux d'hygrométrie 50%</t>
  </si>
  <si>
    <t>La peinture du plafond de la réserve est écaillée.</t>
  </si>
  <si>
    <t>Etat de propreté insatisfaisant; présence de toile d'araignée au plafond et derrière les éléments de stockage.</t>
  </si>
  <si>
    <t>La zone de stockage des épices n'est pas cloisonnée.</t>
  </si>
  <si>
    <t>Absence de pelle.</t>
  </si>
  <si>
    <t>Non disponible le jour de l'audit.</t>
  </si>
  <si>
    <t>Présence de piqûres de moisissures sur l'emballage primaire des poissons salés 'Bacalao'. Ces produits peuvent être contaminés par la moisissure.</t>
  </si>
  <si>
    <t>Ecarter les produits ayant perdu leur intégrité d'emballage</t>
  </si>
  <si>
    <t>Présence des œufs d’insectes sur une boite de conserve stockée à la réserve.
Les paquets de macaroni e 'casse' ne sont pas séparés des produits conformes.
Présence de boites de conserve cabossées.</t>
  </si>
  <si>
    <t>Absence de l'AMC ou du certificat de salubrité des poissons salés 'Bacalao' du N° lot NR 177/17.</t>
  </si>
  <si>
    <t>Assurer la séparation des produits non conformes.</t>
  </si>
  <si>
    <t xml:space="preserve">Absence de zone casse spécifique à ce produit.
</t>
  </si>
  <si>
    <t>Présence de la zone casse des fromages 'présentant de la moisissures' juxtaposée aux éléments de stockage des cartons des poissons salés 'Bacalao'.
Le risque de contamination croisée est élevé.</t>
  </si>
  <si>
    <t>Absence de thermomètre spécifique pour les poissons.</t>
  </si>
  <si>
    <t>Absence de contrôle à la réception des poissons réceptionnés le 16/05/2018.</t>
  </si>
  <si>
    <t>Absence de dispositifs de papiers essuie-mains.</t>
  </si>
  <si>
    <t>Absence de douches aux sanitaires.</t>
  </si>
  <si>
    <t>Présence de drosophiles dans la zone de stockage des tubercules.
Présence de mouches dans la zone de réception.
Présence d'oiseaux dans la zone de stockage de la poubelle.</t>
  </si>
  <si>
    <t>Renforcer la lutte contre les nuisibles.</t>
  </si>
  <si>
    <t>Présence d'appâts chimiques non protégés à coté de la chambre froide FLEG et dans la réserve PGC.</t>
  </si>
  <si>
    <t>Le plan d'appâtage n'est pas mis à jour.
La planification de dératisation prévue le 22/05/2018 n'a pas eu lieu.</t>
  </si>
  <si>
    <t>Non respect des règles d'hygiène lors de la manipulation du sucre; tenue de travail souillée et non protégée, gants sales.</t>
  </si>
  <si>
    <t>Le revêtement du sol de la chambre froide est écaillé.</t>
  </si>
  <si>
    <t>Etat de rangement insatisfaisant de la chambre froide négative.</t>
  </si>
  <si>
    <t xml:space="preserve">Absence de suivi de la température ambiante des enceintes frigorifiques du mois de mars 2018.
</t>
  </si>
  <si>
    <t>Assurer le démontage et le nettoyage approfondi des rideaux d'air des meubles frigorifiques.</t>
  </si>
  <si>
    <t>Exposition d'un paquet de biscuit 'Besbes' périmé depuis le 16/05/2018.</t>
  </si>
  <si>
    <t xml:space="preserve">La DLUO et la liste des ingrédients de certains paquets des biscuits préemballés est illisible.
</t>
  </si>
  <si>
    <t>Manque de pelles aux rayon épices.</t>
  </si>
  <si>
    <t>Le système d'ouverture de la poubelle du rayon FLEG est défaillant.</t>
  </si>
  <si>
    <t>Renforcer le contrôle des durées de vie des produits exposés.</t>
  </si>
  <si>
    <t>Absence de balance pour la vente des poissons frais.</t>
  </si>
  <si>
    <t>Les chevalets sont rouillés.</t>
  </si>
  <si>
    <t>Procéder à un traitement anti rouille ou remplacer les chevalets.</t>
  </si>
  <si>
    <t>Mettre à jour le plan d'appâtage.</t>
  </si>
  <si>
    <t>L'opérateur est chargé en même temps des rayons FLEG et condiments et fromages; la protection de la tenue de travail par un tablier jetable entre les opérations n'est pas réalisée. Le risque de contamination croisée est élevé.</t>
  </si>
  <si>
    <t>Ouverture prolongée après entame d'un boudin de charcuterie; Date d'ouverture initiale le 13/04/2018, DF le 23/02/2018 et DLC 19/06/2018.</t>
  </si>
  <si>
    <t>Absence d'identification sur des morceaux de fromage entamés. Il y'a perte de traçabilité des produits; perte de la DLC et DF.</t>
  </si>
  <si>
    <t>Présence de signe d'oxydation sur un morceau de fromage Edam découpé le 13/04/2018. Ce produit est fabriqué le 23/02/2018 et a une DLC le 19/06/2018.</t>
  </si>
  <si>
    <t>La barbe de l'opérateur n'est pas protégée.
Cet opérateur ne maitrise pas le protocole de lavage des mains.</t>
  </si>
  <si>
    <t>Le retrait des poissons devrait être réalisé à la fin de la journée de vente.</t>
  </si>
  <si>
    <t>Etat de propreté des palettes insatisfaisant.
Présence de piqûres de moisissures sur les grilles de l'évaporateur de la chambre froide.</t>
  </si>
  <si>
    <t>La zone de stockage des tubercules est juxtaposée à la zone des produits non alimentaires (des produits chimiques).</t>
  </si>
  <si>
    <t xml:space="preserve">
Présence de poussière sur les étagères.
Stockage des boites de confiture dans une ancienne caisse de légumes sale.</t>
  </si>
  <si>
    <t>Le réceptionnaire n'est pas formé sur les critères de fraicheur des poissons et les bonnes pratiques de réception.
La responsable PFT n'est pas formée sur les critères de fraicheur des poissons.</t>
  </si>
  <si>
    <t>Présence des bulletins d'analyse et plans d'action</t>
  </si>
  <si>
    <t>Enregistrements des autocontrôles de nettoyage et de désinfection</t>
  </si>
  <si>
    <t xml:space="preserve">Utilisation correcte des cadenciers de cuisson et de fabrication </t>
  </si>
  <si>
    <t>Présence d'AMC qui date le 26/01/2018 hors le fromage gruyère hollandais existant au magasin a une date de fabrication le 22/03/2018. Cette AMC ne correspond pas au produit.</t>
  </si>
  <si>
    <t>Port de pantalon de ville; absence de toque.</t>
  </si>
  <si>
    <t xml:space="preserve">Respect des durées de vie des produits trad. exposés dans le stand </t>
  </si>
  <si>
    <t>Il s'agit de la chambre froide charcuterie/ fromage. Le stockage des cartons de bacalao et des caisses de poissons frais est assuré à ce niveau.  La séparation des différentes catégories de produits n'est pas maitrisée.</t>
  </si>
  <si>
    <t>Prévoir un élément frigorifique pour le stockage des poissons.</t>
  </si>
  <si>
    <t>Après vérification du logiciel de vente, il s'est avéré que la vente des poissons  frais relatifs à l'action a été étalée sur 3 jours. Il s'agit d'une opération one shot.</t>
  </si>
  <si>
    <t xml:space="preserve">Les légumes ‘fèves &amp; aubergine 'sont exposés à l’état altéré.
</t>
  </si>
  <si>
    <t>Présence de boites de chips 'Pingles' périmées depuis le 06/04/2018 et 10 paquets de raisins secs 'El Khabia' périmés depuis 10/05/2018.</t>
  </si>
  <si>
    <t>Non respect de la date de retrait des paquets de pain au chocolat 'Moulin d'or' ayant une DLUO 25/05/2018.</t>
  </si>
  <si>
    <t>Présence de signe de rupture de la chaine froide dans les paquets de crevettes surgelées n° lot 48118030 'Capitaine sindibad'.</t>
  </si>
  <si>
    <t>Absence de papier essuie mains aux sanitaires hommes et femmes</t>
  </si>
  <si>
    <t>La glace ,demandée d'un autre magasin UHD, est entreposé dans un ancien sac à sucre.
Les conditions de transport et de stockage de la glace ne répondent pas aux exigences en matière d'hygiène.
Le sac à glace était maintenu sur un chariot client vu l'absence de palette ou autres éléments de rangement.</t>
  </si>
  <si>
    <t>Manque d'étanchéité à la porte de réception.</t>
  </si>
  <si>
    <t>Développement de moisissures sur les grilles des rideaux d'air des meubles froids PLS.</t>
  </si>
  <si>
    <t>Les murs du local déchets sont en grillage à grandes mailles. Absence de système de climatisation. Dégagement d'odeur désagréable du local.</t>
  </si>
  <si>
    <t>Taux de réalisation du plan d'action précédent</t>
  </si>
  <si>
    <t xml:space="preserve">Le dispositif d'eau sous pression de la station de nettoyage de la zone de réception n'est pas raccordé au robinet.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</si>
</sst>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4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color theme="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8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165" fontId="8" fillId="14" borderId="1" xfId="0" applyNumberFormat="1" applyFont="1" applyFill="1" applyBorder="1" applyProtection="1">
      <protection locked="0"/>
    </xf>
    <xf numFmtId="165" fontId="8" fillId="16" borderId="1" xfId="0" applyNumberFormat="1" applyFont="1" applyFill="1" applyBorder="1" applyProtection="1">
      <protection locked="0"/>
    </xf>
    <xf numFmtId="165" fontId="41" fillId="14" borderId="0" xfId="0" applyNumberFormat="1" applyFont="1" applyFill="1" applyAlignment="1" applyProtection="1">
      <alignment horizontal="center" wrapText="1"/>
      <protection hidden="1"/>
    </xf>
    <xf numFmtId="0" fontId="25" fillId="7" borderId="1" xfId="0" applyFont="1" applyFill="1" applyBorder="1" applyAlignment="1" applyProtection="1">
      <alignment horizontal="center" wrapText="1"/>
      <protection hidden="1"/>
    </xf>
    <xf numFmtId="165" fontId="25" fillId="7" borderId="1" xfId="0" applyNumberFormat="1" applyFont="1" applyFill="1" applyBorder="1" applyAlignment="1" applyProtection="1">
      <alignment horizontal="center" wrapText="1"/>
      <protection hidden="1"/>
    </xf>
    <xf numFmtId="166" fontId="8" fillId="0" borderId="1" xfId="0" applyNumberFormat="1" applyFont="1" applyFill="1" applyBorder="1" applyAlignment="1" applyProtection="1">
      <alignment wrapText="1"/>
      <protection locked="0"/>
    </xf>
    <xf numFmtId="0" fontId="9" fillId="0" borderId="1" xfId="0" applyFont="1" applyFill="1" applyBorder="1" applyAlignment="1">
      <alignment wrapText="1"/>
    </xf>
    <xf numFmtId="0" fontId="8" fillId="0" borderId="0" xfId="0" applyFont="1" applyAlignment="1" applyProtection="1">
      <alignment horizontal="center" wrapText="1"/>
      <protection locked="0"/>
    </xf>
    <xf numFmtId="166" fontId="8" fillId="0" borderId="1" xfId="0" applyNumberFormat="1" applyFont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</xf>
    <xf numFmtId="0" fontId="43" fillId="2" borderId="0" xfId="0" applyFont="1" applyFill="1"/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8" fillId="4" borderId="0" xfId="0" applyFont="1" applyFill="1" applyAlignment="1" applyProtection="1">
      <alignment horizontal="center" vertical="center" wrapText="1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0.96666666666666667</c:v>
                </c:pt>
                <c:pt idx="1">
                  <c:v>0.96666666666666667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9293032"/>
        <c:axId val="319289896"/>
      </c:barChart>
      <c:catAx>
        <c:axId val="319293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9289896"/>
        <c:crosses val="autoZero"/>
        <c:auto val="1"/>
        <c:lblAlgn val="ctr"/>
        <c:lblOffset val="100"/>
        <c:noMultiLvlLbl val="0"/>
      </c:catAx>
      <c:valAx>
        <c:axId val="319289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9293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0.97499999999999998</c:v>
                </c:pt>
                <c:pt idx="1">
                  <c:v>0.97368421052631582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9292640"/>
        <c:axId val="319286368"/>
      </c:barChart>
      <c:catAx>
        <c:axId val="319292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9286368"/>
        <c:crosses val="autoZero"/>
        <c:auto val="1"/>
        <c:lblAlgn val="ctr"/>
        <c:lblOffset val="100"/>
        <c:noMultiLvlLbl val="0"/>
      </c:catAx>
      <c:valAx>
        <c:axId val="319286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9292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0.8125</c:v>
                </c:pt>
                <c:pt idx="1">
                  <c:v>0.9285714285714286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9294992"/>
        <c:axId val="319298128"/>
      </c:barChart>
      <c:catAx>
        <c:axId val="31929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9298128"/>
        <c:crosses val="autoZero"/>
        <c:auto val="1"/>
        <c:lblAlgn val="ctr"/>
        <c:lblOffset val="100"/>
        <c:noMultiLvlLbl val="0"/>
      </c:catAx>
      <c:valAx>
        <c:axId val="319298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9294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0.66666666666666663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9301264"/>
        <c:axId val="319296560"/>
      </c:barChart>
      <c:catAx>
        <c:axId val="319301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9296560"/>
        <c:crosses val="autoZero"/>
        <c:auto val="1"/>
        <c:lblAlgn val="ctr"/>
        <c:lblOffset val="100"/>
        <c:noMultiLvlLbl val="0"/>
      </c:catAx>
      <c:valAx>
        <c:axId val="319296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9301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0.91666666666666663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9299696"/>
        <c:axId val="319300088"/>
      </c:barChart>
      <c:catAx>
        <c:axId val="319299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9300088"/>
        <c:crosses val="autoZero"/>
        <c:auto val="1"/>
        <c:lblAlgn val="ctr"/>
        <c:lblOffset val="100"/>
        <c:noMultiLvlLbl val="0"/>
      </c:catAx>
      <c:valAx>
        <c:axId val="319300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9299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9300480"/>
        <c:axId val="319296952"/>
      </c:barChart>
      <c:catAx>
        <c:axId val="319300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9296952"/>
        <c:crosses val="autoZero"/>
        <c:auto val="1"/>
        <c:lblAlgn val="ctr"/>
        <c:lblOffset val="100"/>
        <c:noMultiLvlLbl val="0"/>
      </c:catAx>
      <c:valAx>
        <c:axId val="319296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9300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0.88709677419354838</c:v>
                </c:pt>
                <c:pt idx="1">
                  <c:v>0.80158730158730163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9294600"/>
        <c:axId val="319295776"/>
      </c:barChart>
      <c:catAx>
        <c:axId val="319294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9295776"/>
        <c:crosses val="autoZero"/>
        <c:auto val="1"/>
        <c:lblAlgn val="ctr"/>
        <c:lblOffset val="100"/>
        <c:noMultiLvlLbl val="0"/>
      </c:catAx>
      <c:valAx>
        <c:axId val="319295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9294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0.89714285714285713</c:v>
                </c:pt>
                <c:pt idx="1">
                  <c:v>0.70899470899470896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9298912"/>
        <c:axId val="319300872"/>
      </c:barChart>
      <c:catAx>
        <c:axId val="319298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9300872"/>
        <c:crosses val="autoZero"/>
        <c:auto val="1"/>
        <c:lblAlgn val="ctr"/>
        <c:lblOffset val="100"/>
        <c:noMultiLvlLbl val="0"/>
      </c:catAx>
      <c:valAx>
        <c:axId val="319300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9298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0.89211981566820275</c:v>
                </c:pt>
                <c:pt idx="1">
                  <c:v>0.75529100529100535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19299304"/>
        <c:axId val="319274216"/>
        <c:extLst xmlns:c16r2="http://schemas.microsoft.com/office/drawing/2015/06/chart"/>
      </c:barChart>
      <c:catAx>
        <c:axId val="3192993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9274216"/>
        <c:crosses val="autoZero"/>
        <c:auto val="1"/>
        <c:lblAlgn val="ctr"/>
        <c:lblOffset val="100"/>
        <c:noMultiLvlLbl val="0"/>
      </c:catAx>
      <c:valAx>
        <c:axId val="31927421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9299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0.46500000000000002</c:v>
                </c:pt>
                <c:pt idx="1">
                  <c:v>0.42222222222222222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19273432"/>
        <c:axId val="319281664"/>
        <c:extLst xmlns:c16r2="http://schemas.microsoft.com/office/drawing/2015/06/chart"/>
      </c:barChart>
      <c:catAx>
        <c:axId val="319273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9281664"/>
        <c:crosses val="autoZero"/>
        <c:auto val="1"/>
        <c:lblAlgn val="ctr"/>
        <c:lblOffset val="100"/>
        <c:noMultiLvlLbl val="0"/>
      </c:catAx>
      <c:valAx>
        <c:axId val="319281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9273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1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9293424"/>
        <c:axId val="319288720"/>
      </c:barChart>
      <c:catAx>
        <c:axId val="31929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9288720"/>
        <c:crosses val="autoZero"/>
        <c:auto val="1"/>
        <c:lblAlgn val="ctr"/>
        <c:lblOffset val="100"/>
        <c:noMultiLvlLbl val="0"/>
      </c:catAx>
      <c:valAx>
        <c:axId val="319288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9293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9283624"/>
        <c:axId val="319284800"/>
      </c:barChart>
      <c:catAx>
        <c:axId val="319283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9284800"/>
        <c:crosses val="autoZero"/>
        <c:auto val="1"/>
        <c:lblAlgn val="ctr"/>
        <c:lblOffset val="100"/>
        <c:noMultiLvlLbl val="0"/>
      </c:catAx>
      <c:valAx>
        <c:axId val="319284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9283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0.95161290322580649</c:v>
                </c:pt>
                <c:pt idx="1">
                  <c:v>0.72580645161290325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9293816"/>
        <c:axId val="319282056"/>
      </c:barChart>
      <c:catAx>
        <c:axId val="319293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9282056"/>
        <c:crosses val="autoZero"/>
        <c:auto val="1"/>
        <c:lblAlgn val="ctr"/>
        <c:lblOffset val="100"/>
        <c:noMultiLvlLbl val="0"/>
      </c:catAx>
      <c:valAx>
        <c:axId val="319282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9293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9291856"/>
        <c:axId val="319284016"/>
      </c:barChart>
      <c:catAx>
        <c:axId val="31929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9284016"/>
        <c:crosses val="autoZero"/>
        <c:auto val="1"/>
        <c:lblAlgn val="ctr"/>
        <c:lblOffset val="100"/>
        <c:noMultiLvlLbl val="0"/>
      </c:catAx>
      <c:valAx>
        <c:axId val="319284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9291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7.8947368421052627E-2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9289112"/>
        <c:axId val="319290680"/>
      </c:barChart>
      <c:catAx>
        <c:axId val="319289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9290680"/>
        <c:crosses val="autoZero"/>
        <c:auto val="1"/>
        <c:lblAlgn val="ctr"/>
        <c:lblOffset val="100"/>
        <c:noMultiLvlLbl val="0"/>
      </c:catAx>
      <c:valAx>
        <c:axId val="319290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9289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0.875</c:v>
                </c:pt>
                <c:pt idx="1">
                  <c:v>0.90909090909090906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9286760"/>
        <c:axId val="319282448"/>
      </c:barChart>
      <c:catAx>
        <c:axId val="319286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9282448"/>
        <c:crosses val="autoZero"/>
        <c:auto val="1"/>
        <c:lblAlgn val="ctr"/>
        <c:lblOffset val="100"/>
        <c:noMultiLvlLbl val="0"/>
      </c:catAx>
      <c:valAx>
        <c:axId val="319282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9286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0.88235294117647056</c:v>
                </c:pt>
                <c:pt idx="1">
                  <c:v>7.8947368421052627E-2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9289504"/>
        <c:axId val="319282840"/>
      </c:barChart>
      <c:catAx>
        <c:axId val="319289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9282840"/>
        <c:crosses val="autoZero"/>
        <c:auto val="1"/>
        <c:lblAlgn val="ctr"/>
        <c:lblOffset val="100"/>
        <c:noMultiLvlLbl val="0"/>
      </c:catAx>
      <c:valAx>
        <c:axId val="319282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9289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0.73333333333333328</c:v>
                </c:pt>
                <c:pt idx="1">
                  <c:v>0.94444444444444442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9285584"/>
        <c:axId val="319291464"/>
      </c:barChart>
      <c:catAx>
        <c:axId val="31928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9291464"/>
        <c:crosses val="autoZero"/>
        <c:auto val="1"/>
        <c:lblAlgn val="ctr"/>
        <c:lblOffset val="100"/>
        <c:noMultiLvlLbl val="0"/>
      </c:catAx>
      <c:valAx>
        <c:axId val="319291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9285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4" zoomScaleSheetLayoutView="100" workbookViewId="0">
      <selection activeCell="I6" sqref="I6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10" t="s">
        <v>324</v>
      </c>
      <c r="B18" s="310"/>
      <c r="C18" s="310"/>
      <c r="D18" s="311" t="s">
        <v>408</v>
      </c>
      <c r="E18" s="311"/>
      <c r="F18" s="311"/>
      <c r="G18" s="311"/>
      <c r="H18" s="311"/>
      <c r="I18" s="311"/>
      <c r="J18" s="311"/>
      <c r="K18" s="311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12" t="s">
        <v>325</v>
      </c>
      <c r="B21" s="312"/>
      <c r="C21" s="312"/>
      <c r="D21" s="312"/>
      <c r="E21" s="312"/>
      <c r="F21" s="312"/>
      <c r="G21" s="312"/>
      <c r="H21" s="312"/>
      <c r="I21" s="312"/>
      <c r="J21" s="312"/>
      <c r="K21" s="312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6" t="s">
        <v>327</v>
      </c>
      <c r="C23" s="306"/>
      <c r="D23" s="78"/>
      <c r="E23" s="78"/>
      <c r="F23" s="78"/>
      <c r="G23" s="78"/>
      <c r="H23" s="78"/>
      <c r="I23" s="78"/>
      <c r="J23" s="77" t="str">
        <f>D18</f>
        <v>Teniour</v>
      </c>
    </row>
    <row r="24" spans="1:11" ht="33" customHeight="1" x14ac:dyDescent="0.25">
      <c r="A24" s="86" t="s">
        <v>328</v>
      </c>
      <c r="B24" s="305">
        <f>AVERAGE('A1 Exploitation'!D549,'A1 Technique'!D199)</f>
        <v>0.89211981566820275</v>
      </c>
      <c r="C24" s="305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5">
        <f>AVERAGE('A2 Exploitation'!D549,'A2 Technique'!D199)</f>
        <v>0.75529100529100535</v>
      </c>
      <c r="C25" s="305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5">
        <f>AVERAGE('A3 Exploitation'!D549,'A3 Technique'!D199)</f>
        <v>0</v>
      </c>
      <c r="C26" s="305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5">
        <f>AVERAGE('A4 Exploitation'!D549,'A4 Technique'!D199)</f>
        <v>0</v>
      </c>
      <c r="C27" s="305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5">
        <f>AVERAGE('A5 Exploitation'!D549,'A5 Technique'!D199)</f>
        <v>0</v>
      </c>
      <c r="C28" s="305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5">
        <f>AVERAGE('A6 Exploitation'!D549,'A6 Technique'!D199)</f>
        <v>0</v>
      </c>
      <c r="C29" s="305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6" t="s">
        <v>334</v>
      </c>
      <c r="C33" s="306"/>
      <c r="D33" s="78"/>
      <c r="E33" s="78"/>
      <c r="F33" s="78"/>
      <c r="G33" s="78"/>
      <c r="H33" s="78"/>
      <c r="I33" s="78"/>
      <c r="J33" s="77" t="str">
        <f>D18</f>
        <v>Teniour</v>
      </c>
    </row>
    <row r="34" spans="1:10" ht="33" customHeight="1" x14ac:dyDescent="0.25">
      <c r="A34" s="86" t="s">
        <v>328</v>
      </c>
      <c r="B34" s="305">
        <f>'A1 Exploitation'!D549</f>
        <v>0.89714285714285713</v>
      </c>
      <c r="C34" s="305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5">
        <f>'A2 Exploitation'!D549</f>
        <v>0.70899470899470896</v>
      </c>
      <c r="C35" s="305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5">
        <f>'A3 Exploitation'!D549</f>
        <v>0</v>
      </c>
      <c r="C36" s="305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5">
        <f>'A4 Exploitation'!D549</f>
        <v>0</v>
      </c>
      <c r="C37" s="305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5">
        <f>'A5 Exploitation'!D549</f>
        <v>0</v>
      </c>
      <c r="C38" s="305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5">
        <f>'A6 Exploitation'!D549</f>
        <v>0</v>
      </c>
      <c r="C39" s="305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9" t="s">
        <v>335</v>
      </c>
      <c r="C42" s="309"/>
      <c r="D42" s="78"/>
      <c r="E42" s="78"/>
      <c r="F42" s="78"/>
      <c r="G42" s="78"/>
      <c r="H42" s="78"/>
      <c r="I42" s="78"/>
      <c r="J42" s="77" t="str">
        <f>D18</f>
        <v>Teniour</v>
      </c>
    </row>
    <row r="43" spans="1:10" ht="33" customHeight="1" x14ac:dyDescent="0.25">
      <c r="A43" s="86" t="s">
        <v>328</v>
      </c>
      <c r="B43" s="305">
        <f>AVERAGE('A1 Exploitation'!D547, 'A1 Technique'!D197)</f>
        <v>0.46500000000000002</v>
      </c>
      <c r="C43" s="305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5">
        <f>AVERAGE('A2 Exploitation'!D547, 'A2 Technique'!D197)</f>
        <v>0.42222222222222222</v>
      </c>
      <c r="C44" s="305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5" t="e">
        <f>AVERAGE('A3 Exploitation'!D547, 'A3 Technique'!D197)</f>
        <v>#DIV/0!</v>
      </c>
      <c r="C45" s="305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5" t="e">
        <f>AVERAGE('A4 Exploitation'!D547, 'A4 Technique'!D197)</f>
        <v>#DIV/0!</v>
      </c>
      <c r="C46" s="305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5" t="e">
        <f>AVERAGE('A5 Exploitation'!D547, 'A5 Technique'!D197)</f>
        <v>#DIV/0!</v>
      </c>
      <c r="C47" s="305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5" t="e">
        <f>AVERAGE('A6 Exploitation'!D547, 'A6 Technique'!D197)</f>
        <v>#DIV/0!</v>
      </c>
      <c r="C48" s="305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6" t="s">
        <v>336</v>
      </c>
      <c r="C51" s="306"/>
      <c r="D51" s="78"/>
      <c r="E51" s="78"/>
      <c r="F51" s="78"/>
      <c r="G51" s="78"/>
      <c r="H51" s="78"/>
      <c r="I51" s="78"/>
      <c r="J51" s="77" t="str">
        <f>D18</f>
        <v>Teniour</v>
      </c>
    </row>
    <row r="52" spans="1:10" ht="33" customHeight="1" x14ac:dyDescent="0.25">
      <c r="A52" s="86" t="s">
        <v>328</v>
      </c>
      <c r="B52" s="308">
        <f>'A1 Exploitation'!D46</f>
        <v>0.96666666666666667</v>
      </c>
      <c r="C52" s="308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8">
        <f>'A2 Exploitation'!D46</f>
        <v>0.96666666666666667</v>
      </c>
      <c r="C53" s="308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8">
        <f>'A3 Exploitation'!D46</f>
        <v>0</v>
      </c>
      <c r="C54" s="308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8">
        <f>'A4 Exploitation'!D46</f>
        <v>0</v>
      </c>
      <c r="C55" s="308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8">
        <f>'A5 Exploitation'!D46</f>
        <v>0</v>
      </c>
      <c r="C56" s="308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8">
        <f>'A6 Exploitation'!D46</f>
        <v>0</v>
      </c>
      <c r="C57" s="308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6" t="s">
        <v>337</v>
      </c>
      <c r="C60" s="306"/>
      <c r="D60" s="78"/>
      <c r="E60" s="78"/>
      <c r="F60" s="78"/>
      <c r="G60" s="78"/>
      <c r="H60" s="78"/>
      <c r="I60" s="78"/>
      <c r="J60" s="77" t="str">
        <f>D18</f>
        <v>Teniour</v>
      </c>
    </row>
    <row r="61" spans="1:10" ht="33" customHeight="1" x14ac:dyDescent="0.25">
      <c r="A61" s="86" t="s">
        <v>328</v>
      </c>
      <c r="B61" s="305">
        <f>'A1 Exploitation'!D103</f>
        <v>1</v>
      </c>
      <c r="C61" s="305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5">
        <f>'A2 Exploitation'!D103</f>
        <v>0.75</v>
      </c>
      <c r="C62" s="305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5">
        <f>'A3 Exploitation'!D103</f>
        <v>0</v>
      </c>
      <c r="C63" s="305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5">
        <f>'A4 Exploitation'!D103</f>
        <v>0</v>
      </c>
      <c r="C64" s="305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5">
        <f>'A5 Exploitation'!D103</f>
        <v>0</v>
      </c>
      <c r="C65" s="305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5">
        <f>'A6 Exploitation'!D103</f>
        <v>0</v>
      </c>
      <c r="C66" s="305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6" t="s">
        <v>338</v>
      </c>
      <c r="C69" s="306"/>
      <c r="D69" s="78"/>
      <c r="E69" s="78"/>
      <c r="F69" s="78"/>
      <c r="G69" s="78"/>
      <c r="H69" s="78"/>
      <c r="I69" s="78"/>
      <c r="J69" s="77" t="str">
        <f>D18</f>
        <v>Teniour</v>
      </c>
    </row>
    <row r="70" spans="1:10" ht="33" customHeight="1" x14ac:dyDescent="0.25">
      <c r="A70" s="86" t="s">
        <v>328</v>
      </c>
      <c r="B70" s="305" t="e">
        <f>'A1 Exploitation'!D158</f>
        <v>#DIV/0!</v>
      </c>
      <c r="C70" s="305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5" t="e">
        <f>'A2 Exploitation'!D158</f>
        <v>#DIV/0!</v>
      </c>
      <c r="C71" s="305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5">
        <f>'A3 Exploitation'!D158</f>
        <v>0</v>
      </c>
      <c r="C72" s="305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5">
        <f>'A4 Exploitation'!D158</f>
        <v>0</v>
      </c>
      <c r="C73" s="305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5">
        <f>'A5 Exploitation'!D158</f>
        <v>0</v>
      </c>
      <c r="C74" s="305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5">
        <f>'A6 Exploitation'!D158</f>
        <v>0</v>
      </c>
      <c r="C75" s="305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6" t="s">
        <v>339</v>
      </c>
      <c r="C78" s="306"/>
      <c r="D78" s="78"/>
      <c r="E78" s="78"/>
      <c r="F78" s="78"/>
      <c r="G78" s="78"/>
      <c r="H78" s="78"/>
      <c r="I78" s="78"/>
      <c r="J78" s="77" t="str">
        <f>D18</f>
        <v>Teniour</v>
      </c>
    </row>
    <row r="79" spans="1:10" ht="33" customHeight="1" x14ac:dyDescent="0.25">
      <c r="A79" s="86" t="s">
        <v>328</v>
      </c>
      <c r="B79" s="305">
        <f>'A1 Exploitation'!D205</f>
        <v>0.95161290322580649</v>
      </c>
      <c r="C79" s="305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5">
        <f>'A2 Exploitation'!D205</f>
        <v>0.72580645161290325</v>
      </c>
      <c r="C80" s="305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5">
        <f>'A3 Exploitation'!D205</f>
        <v>0</v>
      </c>
      <c r="C81" s="305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5">
        <f>'A4 Exploitation'!D205</f>
        <v>0</v>
      </c>
      <c r="C82" s="305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5">
        <f>'A5 Exploitation'!D205</f>
        <v>0</v>
      </c>
      <c r="C83" s="305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5">
        <f>'A6 Exploitation'!D205</f>
        <v>0</v>
      </c>
      <c r="C84" s="305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6" t="s">
        <v>340</v>
      </c>
      <c r="C87" s="306"/>
      <c r="D87" s="78"/>
      <c r="E87" s="78"/>
      <c r="F87" s="78"/>
      <c r="G87" s="78"/>
      <c r="H87" s="78"/>
      <c r="I87" s="78"/>
      <c r="J87" s="77" t="str">
        <f>D18</f>
        <v>Teniour</v>
      </c>
    </row>
    <row r="88" spans="1:10" ht="33" customHeight="1" x14ac:dyDescent="0.25">
      <c r="A88" s="86" t="s">
        <v>328</v>
      </c>
      <c r="B88" s="305" t="e">
        <f>'A1 Exploitation'!D266</f>
        <v>#DIV/0!</v>
      </c>
      <c r="C88" s="305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5" t="e">
        <f>'A2 Exploitation'!D266</f>
        <v>#DIV/0!</v>
      </c>
      <c r="C89" s="305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5">
        <f>'A3 Exploitation'!D266</f>
        <v>0</v>
      </c>
      <c r="C90" s="305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5">
        <f>'A4 Exploitation'!D266</f>
        <v>0</v>
      </c>
      <c r="C91" s="305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5">
        <f>'A5 Exploitation'!D266</f>
        <v>0</v>
      </c>
      <c r="C92" s="305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5">
        <f>'A6 Exploitation'!D266</f>
        <v>0</v>
      </c>
      <c r="C93" s="305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6" t="s">
        <v>341</v>
      </c>
      <c r="C96" s="306"/>
      <c r="D96" s="78"/>
      <c r="E96" s="78"/>
      <c r="F96" s="78"/>
      <c r="G96" s="78"/>
      <c r="H96" s="78"/>
      <c r="I96" s="78"/>
      <c r="J96" s="77" t="str">
        <f>D18</f>
        <v>Teniour</v>
      </c>
    </row>
    <row r="97" spans="1:10" ht="33" customHeight="1" x14ac:dyDescent="0.25">
      <c r="A97" s="86" t="s">
        <v>328</v>
      </c>
      <c r="B97" s="305" t="e">
        <f>'A1 Exploitation'!D318</f>
        <v>#DIV/0!</v>
      </c>
      <c r="C97" s="305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5">
        <f>'A2 Exploitation'!D318</f>
        <v>7.8947368421052627E-2</v>
      </c>
      <c r="C98" s="305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5">
        <f>'A3 Exploitation'!D318</f>
        <v>0</v>
      </c>
      <c r="C99" s="305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5">
        <f>'A4 Exploitation'!D318</f>
        <v>0</v>
      </c>
      <c r="C100" s="305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5">
        <f>'A5 Exploitation'!D318</f>
        <v>0</v>
      </c>
      <c r="C101" s="305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5">
        <f>'A6 Exploitation'!D318</f>
        <v>0</v>
      </c>
      <c r="C102" s="305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6" t="s">
        <v>342</v>
      </c>
      <c r="C105" s="306"/>
      <c r="D105" s="78"/>
      <c r="E105" s="78"/>
      <c r="F105" s="78"/>
      <c r="G105" s="78"/>
      <c r="H105" s="78"/>
      <c r="I105" s="78"/>
      <c r="J105" s="77" t="str">
        <f>D18</f>
        <v>Teniour</v>
      </c>
    </row>
    <row r="106" spans="1:10" ht="33" customHeight="1" x14ac:dyDescent="0.25">
      <c r="A106" s="86" t="s">
        <v>328</v>
      </c>
      <c r="B106" s="305">
        <f>'A1 Exploitation'!D358</f>
        <v>0.875</v>
      </c>
      <c r="C106" s="305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5">
        <f>'A2 Exploitation'!D358</f>
        <v>0.90909090909090906</v>
      </c>
      <c r="C107" s="305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5">
        <f>'A3 Exploitation'!D358</f>
        <v>0</v>
      </c>
      <c r="C108" s="305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5">
        <f>'A4 Exploitation'!D358</f>
        <v>0</v>
      </c>
      <c r="C109" s="305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5">
        <f>'A5 Exploitation'!D358</f>
        <v>0</v>
      </c>
      <c r="C110" s="305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5">
        <f>'A6 Exploitation'!D358</f>
        <v>0</v>
      </c>
      <c r="C111" s="305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6" t="s">
        <v>343</v>
      </c>
      <c r="C114" s="306"/>
      <c r="D114" s="78"/>
      <c r="E114" s="78"/>
      <c r="F114" s="78"/>
      <c r="G114" s="78"/>
      <c r="H114" s="78"/>
      <c r="I114" s="78"/>
      <c r="J114" s="77" t="str">
        <f>D18</f>
        <v>Teniour</v>
      </c>
    </row>
    <row r="115" spans="1:10" ht="33" customHeight="1" x14ac:dyDescent="0.25">
      <c r="A115" s="86" t="s">
        <v>328</v>
      </c>
      <c r="B115" s="305">
        <f>'A1 Exploitation'!D391</f>
        <v>0.88235294117647056</v>
      </c>
      <c r="C115" s="305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5">
        <f>'A2 Exploitation'!D391</f>
        <v>7.8947368421052627E-2</v>
      </c>
      <c r="C116" s="305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5">
        <f>'A3 Exploitation'!D391</f>
        <v>0</v>
      </c>
      <c r="C117" s="305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5">
        <f>'A4 Exploitation'!D391</f>
        <v>0</v>
      </c>
      <c r="C118" s="305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5">
        <f>'A5 Exploitation'!D391</f>
        <v>0</v>
      </c>
      <c r="C119" s="305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5">
        <f>'A6 Exploitation'!D391</f>
        <v>0</v>
      </c>
      <c r="C120" s="305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6" t="s">
        <v>344</v>
      </c>
      <c r="C123" s="306"/>
      <c r="D123" s="78"/>
      <c r="E123" s="78"/>
      <c r="F123" s="78"/>
      <c r="G123" s="78"/>
      <c r="H123" s="78"/>
      <c r="I123" s="78"/>
      <c r="J123" s="77" t="str">
        <f>D18</f>
        <v>Teniour</v>
      </c>
    </row>
    <row r="124" spans="1:10" ht="33" customHeight="1" x14ac:dyDescent="0.25">
      <c r="A124" s="86" t="s">
        <v>328</v>
      </c>
      <c r="B124" s="305">
        <f>'A1 Exploitation'!D444</f>
        <v>0.73333333333333328</v>
      </c>
      <c r="C124" s="305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5">
        <f>'A2 Exploitation'!D444</f>
        <v>0.94444444444444442</v>
      </c>
      <c r="C125" s="305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5">
        <f>'A3 Exploitation'!D444</f>
        <v>0</v>
      </c>
      <c r="C126" s="305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5">
        <f>'A4 Exploitation'!D444</f>
        <v>0</v>
      </c>
      <c r="C127" s="305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5">
        <f>'A5 Exploitation'!D444</f>
        <v>0</v>
      </c>
      <c r="C128" s="305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5">
        <f>'A6 Exploitation'!D444</f>
        <v>0</v>
      </c>
      <c r="C129" s="305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6" t="s">
        <v>345</v>
      </c>
      <c r="C132" s="306"/>
      <c r="D132" s="78"/>
      <c r="E132" s="78"/>
      <c r="F132" s="78"/>
      <c r="G132" s="78"/>
      <c r="H132" s="78"/>
      <c r="I132" s="78"/>
      <c r="J132" s="77" t="str">
        <f>D18</f>
        <v>Teniour</v>
      </c>
    </row>
    <row r="133" spans="1:10" ht="33" customHeight="1" x14ac:dyDescent="0.25">
      <c r="A133" s="86" t="s">
        <v>328</v>
      </c>
      <c r="B133" s="305">
        <f>'A1 Exploitation'!D481</f>
        <v>0.97499999999999998</v>
      </c>
      <c r="C133" s="305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5">
        <f>'A2 Exploitation'!D481</f>
        <v>0.97368421052631582</v>
      </c>
      <c r="C134" s="305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5">
        <f>'A3 Exploitation'!D481</f>
        <v>0</v>
      </c>
      <c r="C135" s="305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5">
        <f>'A4 Exploitation'!D481</f>
        <v>0</v>
      </c>
      <c r="C136" s="305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5">
        <f>'A5 Exploitation'!D481</f>
        <v>0</v>
      </c>
      <c r="C137" s="305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5">
        <f>'A6 Exploitation'!D481</f>
        <v>0</v>
      </c>
      <c r="C138" s="305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6" t="s">
        <v>346</v>
      </c>
      <c r="C141" s="306"/>
      <c r="D141" s="78"/>
      <c r="E141" s="78"/>
      <c r="F141" s="78"/>
      <c r="G141" s="78"/>
      <c r="H141" s="78"/>
      <c r="I141" s="78"/>
      <c r="J141" s="77" t="str">
        <f>D18</f>
        <v>Teniour</v>
      </c>
    </row>
    <row r="142" spans="1:10" ht="33" customHeight="1" x14ac:dyDescent="0.25">
      <c r="A142" s="86" t="s">
        <v>328</v>
      </c>
      <c r="B142" s="305">
        <f>'A1 Exploitation'!D503</f>
        <v>0.8125</v>
      </c>
      <c r="C142" s="305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5">
        <f>'A2 Exploitation'!D503</f>
        <v>0.9285714285714286</v>
      </c>
      <c r="C143" s="305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5">
        <f>'A3 Exploitation'!D503</f>
        <v>0</v>
      </c>
      <c r="C144" s="305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5">
        <f>'A4 Exploitation'!D503</f>
        <v>0</v>
      </c>
      <c r="C145" s="305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5">
        <f>'A5 Exploitation'!D503</f>
        <v>0</v>
      </c>
      <c r="C146" s="305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5">
        <f>'A6 Exploitation'!D503</f>
        <v>0</v>
      </c>
      <c r="C147" s="305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6" t="s">
        <v>347</v>
      </c>
      <c r="C150" s="306"/>
      <c r="D150" s="78"/>
      <c r="E150" s="78"/>
      <c r="F150" s="78"/>
      <c r="G150" s="78"/>
      <c r="H150" s="78"/>
      <c r="I150" s="78"/>
      <c r="J150" s="77" t="str">
        <f>D18</f>
        <v>Teniour</v>
      </c>
    </row>
    <row r="151" spans="1:10" ht="33" customHeight="1" x14ac:dyDescent="0.25">
      <c r="A151" s="86" t="s">
        <v>328</v>
      </c>
      <c r="B151" s="305">
        <f>'A1 Exploitation'!D514</f>
        <v>0.66666666666666663</v>
      </c>
      <c r="C151" s="305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5">
        <f>'A2 Exploitation'!D514</f>
        <v>0.5</v>
      </c>
      <c r="C152" s="305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5">
        <f>'A3 Exploitation'!D514</f>
        <v>0</v>
      </c>
      <c r="C153" s="305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5">
        <f>'A4 Exploitation'!D514</f>
        <v>0</v>
      </c>
      <c r="C154" s="305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5">
        <f>'A5 Exploitation'!D514</f>
        <v>0</v>
      </c>
      <c r="C155" s="305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5">
        <f>'A6 Exploitation'!D514</f>
        <v>0</v>
      </c>
      <c r="C156" s="305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7"/>
      <c r="C159" s="307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6" t="s">
        <v>348</v>
      </c>
      <c r="C160" s="306"/>
      <c r="D160" s="78"/>
      <c r="E160" s="78"/>
      <c r="F160" s="78"/>
      <c r="G160" s="78"/>
      <c r="H160" s="78"/>
      <c r="I160" s="78"/>
      <c r="J160" s="77" t="str">
        <f>D18</f>
        <v>Teniour</v>
      </c>
    </row>
    <row r="161" spans="1:10" ht="33" customHeight="1" x14ac:dyDescent="0.25">
      <c r="A161" s="86" t="s">
        <v>328</v>
      </c>
      <c r="B161" s="305">
        <f>'A1 Exploitation'!D534</f>
        <v>1</v>
      </c>
      <c r="C161" s="305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5">
        <f>'A2 Exploitation'!D534</f>
        <v>0.91666666666666663</v>
      </c>
      <c r="C162" s="305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5">
        <f>'A3 Exploitation'!D534</f>
        <v>0</v>
      </c>
      <c r="C163" s="305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5">
        <f>'A4 Exploitation'!D534</f>
        <v>0</v>
      </c>
      <c r="C164" s="305"/>
    </row>
    <row r="165" spans="1:10" ht="33" customHeight="1" x14ac:dyDescent="0.25">
      <c r="A165" s="85" t="s">
        <v>332</v>
      </c>
      <c r="B165" s="305">
        <f>'A5 Exploitation'!D534</f>
        <v>0</v>
      </c>
      <c r="C165" s="305"/>
    </row>
    <row r="166" spans="1:10" ht="18" x14ac:dyDescent="0.25">
      <c r="A166" s="85" t="s">
        <v>333</v>
      </c>
      <c r="B166" s="305">
        <f>'A6 Exploitation'!D534</f>
        <v>0</v>
      </c>
      <c r="C166" s="305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6" t="s">
        <v>349</v>
      </c>
      <c r="C169" s="306"/>
      <c r="J169" s="77" t="str">
        <f>D18</f>
        <v>Teniour</v>
      </c>
    </row>
    <row r="170" spans="1:10" ht="33" customHeight="1" x14ac:dyDescent="0.25">
      <c r="A170" s="86" t="s">
        <v>328</v>
      </c>
      <c r="B170" s="305">
        <f>'A1 Exploitation'!D545</f>
        <v>1</v>
      </c>
      <c r="C170" s="305"/>
    </row>
    <row r="171" spans="1:10" ht="33" customHeight="1" x14ac:dyDescent="0.25">
      <c r="A171" s="85" t="s">
        <v>329</v>
      </c>
      <c r="B171" s="305">
        <f>'A2 Exploitation'!D545</f>
        <v>1</v>
      </c>
      <c r="C171" s="305"/>
    </row>
    <row r="172" spans="1:10" ht="33" customHeight="1" x14ac:dyDescent="0.25">
      <c r="A172" s="86" t="s">
        <v>330</v>
      </c>
      <c r="B172" s="305">
        <f>'A3 Exploitation'!D545</f>
        <v>0</v>
      </c>
      <c r="C172" s="305"/>
    </row>
    <row r="173" spans="1:10" ht="33" customHeight="1" x14ac:dyDescent="0.25">
      <c r="A173" s="86" t="s">
        <v>331</v>
      </c>
      <c r="B173" s="305">
        <f>'A4 Exploitation'!D545</f>
        <v>0</v>
      </c>
      <c r="C173" s="305"/>
    </row>
    <row r="174" spans="1:10" ht="33" customHeight="1" x14ac:dyDescent="0.25">
      <c r="A174" s="85" t="s">
        <v>332</v>
      </c>
      <c r="B174" s="305">
        <f>'A5 Exploitation'!D545</f>
        <v>0</v>
      </c>
      <c r="C174" s="305"/>
    </row>
    <row r="175" spans="1:10" ht="18" x14ac:dyDescent="0.25">
      <c r="A175" s="85" t="s">
        <v>333</v>
      </c>
      <c r="B175" s="305">
        <f>'A6 Exploitation'!D545</f>
        <v>0</v>
      </c>
      <c r="C175" s="305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6" t="s">
        <v>350</v>
      </c>
      <c r="C178" s="306"/>
      <c r="J178" s="77" t="str">
        <f>D18</f>
        <v>Teniour</v>
      </c>
    </row>
    <row r="179" spans="1:10" ht="33" customHeight="1" x14ac:dyDescent="0.25">
      <c r="A179" s="86" t="s">
        <v>328</v>
      </c>
      <c r="B179" s="305">
        <f>'A1 Technique'!D199</f>
        <v>0.88709677419354838</v>
      </c>
      <c r="C179" s="305"/>
    </row>
    <row r="180" spans="1:10" ht="33" customHeight="1" x14ac:dyDescent="0.25">
      <c r="A180" s="85" t="s">
        <v>329</v>
      </c>
      <c r="B180" s="305">
        <f>'A2 Technique'!D199</f>
        <v>0.80158730158730163</v>
      </c>
      <c r="C180" s="305"/>
    </row>
    <row r="181" spans="1:10" ht="33" customHeight="1" x14ac:dyDescent="0.25">
      <c r="A181" s="86" t="s">
        <v>330</v>
      </c>
      <c r="B181" s="305">
        <f>'A3 Technique'!D199</f>
        <v>0</v>
      </c>
      <c r="C181" s="305"/>
    </row>
    <row r="182" spans="1:10" ht="33" customHeight="1" x14ac:dyDescent="0.25">
      <c r="A182" s="86" t="s">
        <v>331</v>
      </c>
      <c r="B182" s="305">
        <f>'A4 Technique'!D199</f>
        <v>0</v>
      </c>
      <c r="C182" s="305"/>
    </row>
    <row r="183" spans="1:10" ht="33" customHeight="1" x14ac:dyDescent="0.25">
      <c r="A183" s="85" t="s">
        <v>332</v>
      </c>
      <c r="B183" s="305">
        <f>'A5 Technique'!D199</f>
        <v>0</v>
      </c>
      <c r="C183" s="305"/>
    </row>
    <row r="184" spans="1:10" ht="18" x14ac:dyDescent="0.25">
      <c r="A184" s="85" t="s">
        <v>333</v>
      </c>
      <c r="B184" s="305">
        <f>'A6 Technique'!D199</f>
        <v>0</v>
      </c>
      <c r="C184" s="305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B419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3"/>
      <c r="E1" s="333"/>
      <c r="F1" s="333"/>
      <c r="G1" s="333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34" t="s">
        <v>179</v>
      </c>
      <c r="B7" s="334"/>
      <c r="C7" s="334"/>
      <c r="D7" s="334"/>
      <c r="E7" s="334"/>
      <c r="F7" s="334"/>
      <c r="G7" s="125"/>
    </row>
    <row r="8" spans="1:7" ht="29.25" x14ac:dyDescent="0.45">
      <c r="A8" s="335" t="str">
        <f>'Page de garde'!D18</f>
        <v>Teniour</v>
      </c>
      <c r="B8" s="335"/>
      <c r="C8" s="335"/>
      <c r="D8" s="335"/>
      <c r="E8" s="335"/>
      <c r="F8" s="335"/>
      <c r="G8" s="125"/>
    </row>
    <row r="9" spans="1:7" ht="24" x14ac:dyDescent="0.45">
      <c r="A9" s="14" t="s">
        <v>42</v>
      </c>
      <c r="B9" s="336"/>
      <c r="C9" s="336"/>
      <c r="D9" s="336"/>
      <c r="E9" s="336"/>
      <c r="F9" s="336"/>
      <c r="G9" s="125"/>
    </row>
    <row r="10" spans="1:7" ht="24" x14ac:dyDescent="0.45">
      <c r="A10" s="15" t="s">
        <v>44</v>
      </c>
      <c r="B10" s="337"/>
      <c r="C10" s="337"/>
      <c r="D10" s="337"/>
      <c r="E10" s="337"/>
      <c r="F10" s="337"/>
      <c r="G10" s="125"/>
    </row>
    <row r="11" spans="1:7" ht="24" x14ac:dyDescent="0.45">
      <c r="A11" s="14" t="s">
        <v>43</v>
      </c>
      <c r="B11" s="332"/>
      <c r="C11" s="332"/>
      <c r="D11" s="332"/>
      <c r="E11" s="332"/>
      <c r="F11" s="332"/>
      <c r="G11" s="125"/>
    </row>
    <row r="12" spans="1:7" ht="24" x14ac:dyDescent="0.45">
      <c r="A12" s="14" t="s">
        <v>239</v>
      </c>
      <c r="B12" s="330">
        <f>D549</f>
        <v>0</v>
      </c>
      <c r="C12" s="330"/>
      <c r="D12" s="330"/>
      <c r="E12" s="330"/>
      <c r="F12" s="330"/>
      <c r="G12" s="125"/>
    </row>
    <row r="13" spans="1:7" ht="22.5" x14ac:dyDescent="0.45">
      <c r="D13" s="331"/>
      <c r="E13" s="331"/>
      <c r="F13" s="331"/>
      <c r="G13" s="33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6" t="s">
        <v>310</v>
      </c>
      <c r="F17" s="316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6"/>
      <c r="F18" s="31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4" t="s">
        <v>379</v>
      </c>
      <c r="B38" s="325"/>
      <c r="C38" s="325"/>
      <c r="D38" s="325"/>
      <c r="E38" s="325"/>
      <c r="F38" s="32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3" t="s">
        <v>30</v>
      </c>
      <c r="B50" s="314" t="s">
        <v>31</v>
      </c>
      <c r="C50" s="314"/>
      <c r="D50" s="314" t="s">
        <v>46</v>
      </c>
      <c r="E50" s="316" t="s">
        <v>310</v>
      </c>
      <c r="F50" s="316" t="s">
        <v>360</v>
      </c>
      <c r="G50" s="127"/>
    </row>
    <row r="51" spans="1:7" ht="16.5" customHeight="1" x14ac:dyDescent="0.3">
      <c r="A51" s="313"/>
      <c r="B51" s="41" t="s">
        <v>34</v>
      </c>
      <c r="C51" s="41" t="s">
        <v>33</v>
      </c>
      <c r="D51" s="314"/>
      <c r="E51" s="316"/>
      <c r="F51" s="31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4" t="s">
        <v>379</v>
      </c>
      <c r="B94" s="325"/>
      <c r="C94" s="325"/>
      <c r="D94" s="325"/>
      <c r="E94" s="325"/>
      <c r="F94" s="32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3" t="s">
        <v>30</v>
      </c>
      <c r="B107" s="314" t="s">
        <v>31</v>
      </c>
      <c r="C107" s="314"/>
      <c r="D107" s="314" t="s">
        <v>46</v>
      </c>
      <c r="E107" s="316" t="s">
        <v>310</v>
      </c>
      <c r="F107" s="316" t="s">
        <v>360</v>
      </c>
    </row>
    <row r="108" spans="1:7" ht="16.5" customHeight="1" x14ac:dyDescent="0.3">
      <c r="A108" s="313"/>
      <c r="B108" s="41" t="s">
        <v>34</v>
      </c>
      <c r="C108" s="41" t="s">
        <v>33</v>
      </c>
      <c r="D108" s="314"/>
      <c r="E108" s="316"/>
      <c r="F108" s="31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7" t="s">
        <v>379</v>
      </c>
      <c r="B148" s="328"/>
      <c r="C148" s="328"/>
      <c r="D148" s="32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3" t="s">
        <v>30</v>
      </c>
      <c r="B162" s="314" t="s">
        <v>31</v>
      </c>
      <c r="C162" s="314"/>
      <c r="D162" s="314" t="s">
        <v>46</v>
      </c>
      <c r="E162" s="316" t="s">
        <v>310</v>
      </c>
      <c r="F162" s="316" t="s">
        <v>360</v>
      </c>
      <c r="G162" s="127"/>
    </row>
    <row r="163" spans="1:7" ht="16.5" customHeight="1" x14ac:dyDescent="0.3">
      <c r="A163" s="313"/>
      <c r="B163" s="41" t="s">
        <v>34</v>
      </c>
      <c r="C163" s="41" t="s">
        <v>33</v>
      </c>
      <c r="D163" s="314"/>
      <c r="E163" s="316"/>
      <c r="F163" s="31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0" t="s">
        <v>379</v>
      </c>
      <c r="B195" s="320"/>
      <c r="C195" s="320"/>
      <c r="D195" s="320"/>
      <c r="E195" s="320"/>
      <c r="F195" s="32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3" t="s">
        <v>30</v>
      </c>
      <c r="B209" s="314" t="s">
        <v>31</v>
      </c>
      <c r="C209" s="314"/>
      <c r="D209" s="314" t="s">
        <v>46</v>
      </c>
      <c r="E209" s="316" t="s">
        <v>310</v>
      </c>
      <c r="F209" s="316" t="s">
        <v>360</v>
      </c>
      <c r="G209" s="127"/>
    </row>
    <row r="210" spans="1:7" ht="16.5" customHeight="1" x14ac:dyDescent="0.3">
      <c r="A210" s="313"/>
      <c r="B210" s="41" t="s">
        <v>34</v>
      </c>
      <c r="C210" s="41" t="s">
        <v>33</v>
      </c>
      <c r="D210" s="314"/>
      <c r="E210" s="316"/>
      <c r="F210" s="31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0" t="s">
        <v>379</v>
      </c>
      <c r="B256" s="320"/>
      <c r="C256" s="320"/>
      <c r="D256" s="320"/>
      <c r="E256" s="320"/>
      <c r="F256" s="32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3" t="s">
        <v>30</v>
      </c>
      <c r="B270" s="314" t="s">
        <v>31</v>
      </c>
      <c r="C270" s="314"/>
      <c r="D270" s="314" t="s">
        <v>46</v>
      </c>
      <c r="E270" s="316" t="s">
        <v>310</v>
      </c>
      <c r="F270" s="316" t="s">
        <v>360</v>
      </c>
      <c r="G270" s="214"/>
    </row>
    <row r="271" spans="1:7" s="16" customFormat="1" ht="16.5" customHeight="1" x14ac:dyDescent="0.3">
      <c r="A271" s="313"/>
      <c r="B271" s="41" t="s">
        <v>34</v>
      </c>
      <c r="C271" s="41" t="s">
        <v>33</v>
      </c>
      <c r="D271" s="314"/>
      <c r="E271" s="316"/>
      <c r="F271" s="31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1" t="s">
        <v>396</v>
      </c>
      <c r="B308" s="322"/>
      <c r="C308" s="322"/>
      <c r="D308" s="322"/>
      <c r="E308" s="322"/>
      <c r="F308" s="32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3" t="s">
        <v>30</v>
      </c>
      <c r="B322" s="314" t="s">
        <v>31</v>
      </c>
      <c r="C322" s="314"/>
      <c r="D322" s="314" t="s">
        <v>46</v>
      </c>
      <c r="E322" s="316" t="s">
        <v>310</v>
      </c>
      <c r="F322" s="316" t="s">
        <v>360</v>
      </c>
      <c r="G322" s="127"/>
    </row>
    <row r="323" spans="1:7" ht="16.5" customHeight="1" x14ac:dyDescent="0.3">
      <c r="A323" s="313"/>
      <c r="B323" s="41" t="s">
        <v>34</v>
      </c>
      <c r="C323" s="41" t="s">
        <v>33</v>
      </c>
      <c r="D323" s="314"/>
      <c r="E323" s="316"/>
      <c r="F323" s="31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1" t="s">
        <v>379</v>
      </c>
      <c r="B349" s="322"/>
      <c r="C349" s="322"/>
      <c r="D349" s="322"/>
      <c r="E349" s="322"/>
      <c r="F349" s="32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3" t="s">
        <v>30</v>
      </c>
      <c r="B362" s="314" t="s">
        <v>31</v>
      </c>
      <c r="C362" s="314"/>
      <c r="D362" s="314" t="s">
        <v>46</v>
      </c>
      <c r="E362" s="316" t="s">
        <v>310</v>
      </c>
      <c r="F362" s="316" t="s">
        <v>360</v>
      </c>
      <c r="G362" s="127"/>
    </row>
    <row r="363" spans="1:7" ht="16.5" customHeight="1" x14ac:dyDescent="0.3">
      <c r="A363" s="313"/>
      <c r="B363" s="41" t="s">
        <v>34</v>
      </c>
      <c r="C363" s="41" t="s">
        <v>33</v>
      </c>
      <c r="D363" s="314"/>
      <c r="E363" s="316"/>
      <c r="F363" s="31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0" t="s">
        <v>379</v>
      </c>
      <c r="B383" s="320"/>
      <c r="C383" s="320"/>
      <c r="D383" s="320"/>
      <c r="E383" s="320"/>
      <c r="F383" s="32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3" t="s">
        <v>30</v>
      </c>
      <c r="B395" s="314" t="s">
        <v>31</v>
      </c>
      <c r="C395" s="314"/>
      <c r="D395" s="314" t="s">
        <v>46</v>
      </c>
      <c r="E395" s="316" t="s">
        <v>310</v>
      </c>
      <c r="F395" s="316" t="s">
        <v>360</v>
      </c>
      <c r="G395" s="127"/>
    </row>
    <row r="396" spans="1:7" ht="16.5" customHeight="1" x14ac:dyDescent="0.3">
      <c r="A396" s="313"/>
      <c r="B396" s="41" t="s">
        <v>34</v>
      </c>
      <c r="C396" s="41" t="s">
        <v>33</v>
      </c>
      <c r="D396" s="314"/>
      <c r="E396" s="316"/>
      <c r="F396" s="31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0" t="s">
        <v>379</v>
      </c>
      <c r="B435" s="320"/>
      <c r="C435" s="320"/>
      <c r="D435" s="320"/>
      <c r="E435" s="320"/>
      <c r="F435" s="32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3" t="s">
        <v>30</v>
      </c>
      <c r="B448" s="314" t="s">
        <v>31</v>
      </c>
      <c r="C448" s="314"/>
      <c r="D448" s="314" t="s">
        <v>46</v>
      </c>
      <c r="E448" s="316" t="s">
        <v>310</v>
      </c>
      <c r="F448" s="316" t="s">
        <v>360</v>
      </c>
      <c r="G448" s="127"/>
    </row>
    <row r="449" spans="1:6" ht="16.5" customHeight="1" x14ac:dyDescent="0.3">
      <c r="A449" s="313"/>
      <c r="B449" s="41" t="s">
        <v>34</v>
      </c>
      <c r="C449" s="41" t="s">
        <v>33</v>
      </c>
      <c r="D449" s="314"/>
      <c r="E449" s="316"/>
      <c r="F449" s="31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7" t="s">
        <v>379</v>
      </c>
      <c r="B471" s="318"/>
      <c r="C471" s="318"/>
      <c r="D471" s="318"/>
      <c r="E471" s="318"/>
      <c r="F471" s="31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3" t="str">
        <f>IF(D476=1, 2, IF(AND(D476&lt;1,D476&gt;0), 1, IF(D476=0,"0","NA")))</f>
        <v>NA</v>
      </c>
      <c r="C476" s="140"/>
      <c r="D476" s="281" t="str">
        <f>IFERROR(E476/F476,"N.A")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9" t="s">
        <v>367</v>
      </c>
      <c r="B483" s="319"/>
      <c r="C483" s="319"/>
      <c r="D483" s="31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3" t="s">
        <v>30</v>
      </c>
      <c r="B485" s="314" t="s">
        <v>31</v>
      </c>
      <c r="C485" s="314"/>
      <c r="D485" s="314" t="s">
        <v>46</v>
      </c>
      <c r="E485" s="316" t="s">
        <v>310</v>
      </c>
      <c r="F485" s="316" t="s">
        <v>360</v>
      </c>
      <c r="G485" s="127"/>
    </row>
    <row r="486" spans="1:7" ht="16.5" customHeight="1" x14ac:dyDescent="0.3">
      <c r="A486" s="313"/>
      <c r="B486" s="41" t="s">
        <v>34</v>
      </c>
      <c r="C486" s="41" t="s">
        <v>33</v>
      </c>
      <c r="D486" s="314"/>
      <c r="E486" s="316"/>
      <c r="F486" s="31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3" t="s">
        <v>30</v>
      </c>
      <c r="B507" s="314" t="s">
        <v>31</v>
      </c>
      <c r="C507" s="314"/>
      <c r="D507" s="314" t="s">
        <v>46</v>
      </c>
      <c r="E507" s="316" t="s">
        <v>310</v>
      </c>
      <c r="F507" s="316" t="s">
        <v>360</v>
      </c>
      <c r="G507" s="127"/>
    </row>
    <row r="508" spans="1:7" ht="16.5" customHeight="1" x14ac:dyDescent="0.3">
      <c r="A508" s="313"/>
      <c r="B508" s="41" t="s">
        <v>34</v>
      </c>
      <c r="C508" s="41" t="s">
        <v>33</v>
      </c>
      <c r="D508" s="314"/>
      <c r="E508" s="316"/>
      <c r="F508" s="31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3" t="s">
        <v>30</v>
      </c>
      <c r="B518" s="314" t="s">
        <v>31</v>
      </c>
      <c r="C518" s="314"/>
      <c r="D518" s="314" t="s">
        <v>46</v>
      </c>
      <c r="E518" s="316" t="s">
        <v>310</v>
      </c>
      <c r="F518" s="316" t="s">
        <v>360</v>
      </c>
      <c r="G518" s="127"/>
    </row>
    <row r="519" spans="1:7" ht="16.5" customHeight="1" x14ac:dyDescent="0.3">
      <c r="A519" s="313"/>
      <c r="B519" s="41" t="s">
        <v>34</v>
      </c>
      <c r="C519" s="41" t="s">
        <v>33</v>
      </c>
      <c r="D519" s="314"/>
      <c r="E519" s="316"/>
      <c r="F519" s="31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85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3" t="s">
        <v>30</v>
      </c>
      <c r="B538" s="314" t="s">
        <v>31</v>
      </c>
      <c r="C538" s="314"/>
      <c r="D538" s="314" t="s">
        <v>46</v>
      </c>
      <c r="E538" s="316" t="s">
        <v>310</v>
      </c>
      <c r="F538" s="316" t="s">
        <v>360</v>
      </c>
      <c r="G538" s="127"/>
    </row>
    <row r="539" spans="1:7" ht="16.5" customHeight="1" x14ac:dyDescent="0.3">
      <c r="A539" s="313"/>
      <c r="B539" s="41" t="s">
        <v>34</v>
      </c>
      <c r="C539" s="41" t="s">
        <v>33</v>
      </c>
      <c r="D539" s="314"/>
      <c r="E539" s="316"/>
      <c r="F539" s="31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83">
        <f>COUNTA('A4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KiWZvCKVPIPWkCWaPtPeSFl6XGM42paXt91jaJkP+HBCyZlw15cRTUJ8YWXsGivKbkQXgoXcFbdPPIbL+y0mng==" saltValue="nJtTLqkcCRNiwx2sd2ADJ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8" sqref="D19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3"/>
      <c r="E1" s="333"/>
      <c r="F1" s="333"/>
      <c r="G1" s="333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4" t="s">
        <v>50</v>
      </c>
      <c r="B6" s="354"/>
      <c r="C6" s="354"/>
      <c r="D6" s="354"/>
      <c r="E6" s="354"/>
      <c r="F6" s="354"/>
      <c r="G6" s="125"/>
    </row>
    <row r="7" spans="1:7" s="12" customFormat="1" ht="21.75" customHeight="1" x14ac:dyDescent="0.45">
      <c r="A7" s="335" t="str">
        <f>'A5 Exploitation'!A8:F8</f>
        <v>Teniour</v>
      </c>
      <c r="B7" s="335"/>
      <c r="C7" s="335"/>
      <c r="D7" s="335"/>
      <c r="E7" s="335"/>
      <c r="F7" s="335"/>
      <c r="G7" s="125"/>
    </row>
    <row r="8" spans="1:7" s="12" customFormat="1" ht="24" x14ac:dyDescent="0.45">
      <c r="A8" s="14" t="s">
        <v>42</v>
      </c>
      <c r="B8" s="355">
        <f>'A5 Exploitation'!B9:F9</f>
        <v>0</v>
      </c>
      <c r="C8" s="355"/>
      <c r="D8" s="355"/>
      <c r="E8" s="355"/>
      <c r="F8" s="355"/>
      <c r="G8" s="125"/>
    </row>
    <row r="9" spans="1:7" s="12" customFormat="1" ht="24" x14ac:dyDescent="0.45">
      <c r="A9" s="15" t="s">
        <v>44</v>
      </c>
      <c r="B9" s="356">
        <f>'A5 Exploitation'!B10:F10</f>
        <v>0</v>
      </c>
      <c r="C9" s="356"/>
      <c r="D9" s="356"/>
      <c r="E9" s="356"/>
      <c r="F9" s="356"/>
      <c r="G9" s="125"/>
    </row>
    <row r="10" spans="1:7" s="12" customFormat="1" ht="24" x14ac:dyDescent="0.45">
      <c r="A10" s="14" t="s">
        <v>43</v>
      </c>
      <c r="B10" s="353">
        <f>'A5 Exploitation'!B11:F11</f>
        <v>0</v>
      </c>
      <c r="C10" s="353"/>
      <c r="D10" s="353"/>
      <c r="E10" s="353"/>
      <c r="F10" s="353"/>
      <c r="G10" s="125"/>
    </row>
    <row r="11" spans="1:7" s="12" customFormat="1" ht="24" x14ac:dyDescent="0.45">
      <c r="A11" s="14" t="s">
        <v>294</v>
      </c>
      <c r="B11" s="352">
        <f>D199</f>
        <v>0</v>
      </c>
      <c r="C11" s="352"/>
      <c r="D11" s="352"/>
      <c r="E11" s="352"/>
      <c r="F11" s="352"/>
      <c r="G11" s="125"/>
    </row>
    <row r="12" spans="1:7" s="12" customFormat="1" ht="22.5" x14ac:dyDescent="0.45">
      <c r="A12" s="11"/>
      <c r="D12" s="331"/>
      <c r="E12" s="331"/>
      <c r="F12" s="331"/>
      <c r="G12" s="331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7" t="s">
        <v>0</v>
      </c>
      <c r="B16" s="348"/>
      <c r="C16" s="348"/>
      <c r="D16" s="348"/>
      <c r="E16" s="348"/>
      <c r="F16" s="34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9" t="s">
        <v>36</v>
      </c>
      <c r="B22" s="345"/>
      <c r="C22" s="346"/>
      <c r="D22" s="258">
        <f>SUM(B17:C21)</f>
        <v>0</v>
      </c>
    </row>
    <row r="23" spans="1:7" x14ac:dyDescent="0.3">
      <c r="A23" s="340" t="s">
        <v>295</v>
      </c>
      <c r="B23" s="341"/>
      <c r="C23" s="34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8" t="s">
        <v>4</v>
      </c>
      <c r="B25" s="339"/>
      <c r="C25" s="339"/>
      <c r="D25" s="339"/>
      <c r="E25" s="339"/>
      <c r="F25" s="33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0" t="s">
        <v>36</v>
      </c>
      <c r="B33" s="341"/>
      <c r="C33" s="342"/>
      <c r="D33" s="257">
        <f>SUM(B26:C32)</f>
        <v>0</v>
      </c>
    </row>
    <row r="34" spans="1:7" x14ac:dyDescent="0.3">
      <c r="A34" s="340" t="s">
        <v>295</v>
      </c>
      <c r="B34" s="341"/>
      <c r="C34" s="34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8" t="s">
        <v>219</v>
      </c>
      <c r="B36" s="339"/>
      <c r="C36" s="339"/>
      <c r="D36" s="339"/>
      <c r="E36" s="339"/>
      <c r="F36" s="33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0" t="s">
        <v>36</v>
      </c>
      <c r="B42" s="341"/>
      <c r="C42" s="342"/>
      <c r="D42" s="257">
        <f>SUM(B37:C41)</f>
        <v>0</v>
      </c>
      <c r="E42" s="13"/>
      <c r="F42" s="13"/>
      <c r="G42" s="126"/>
    </row>
    <row r="43" spans="1:7" s="22" customFormat="1" x14ac:dyDescent="0.3">
      <c r="A43" s="340" t="s">
        <v>295</v>
      </c>
      <c r="B43" s="341"/>
      <c r="C43" s="34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0" t="s">
        <v>21</v>
      </c>
      <c r="B45" s="351"/>
      <c r="C45" s="351"/>
      <c r="D45" s="351"/>
      <c r="E45" s="351"/>
      <c r="F45" s="35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0" t="s">
        <v>36</v>
      </c>
      <c r="B52" s="341"/>
      <c r="C52" s="342"/>
      <c r="D52" s="257">
        <f>SUM(B46:C51)</f>
        <v>0</v>
      </c>
    </row>
    <row r="53" spans="1:7" x14ac:dyDescent="0.3">
      <c r="A53" s="340" t="s">
        <v>295</v>
      </c>
      <c r="B53" s="341"/>
      <c r="C53" s="34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8" t="s">
        <v>8</v>
      </c>
      <c r="B55" s="339"/>
      <c r="C55" s="339"/>
      <c r="D55" s="339"/>
      <c r="E55" s="339"/>
      <c r="F55" s="33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0" t="s">
        <v>36</v>
      </c>
      <c r="B63" s="341"/>
      <c r="C63" s="342"/>
      <c r="D63" s="257">
        <f>SUM(B56:C62)</f>
        <v>0</v>
      </c>
    </row>
    <row r="64" spans="1:7" x14ac:dyDescent="0.3">
      <c r="A64" s="340" t="s">
        <v>295</v>
      </c>
      <c r="B64" s="341"/>
      <c r="C64" s="34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8" t="s">
        <v>130</v>
      </c>
      <c r="B66" s="339"/>
      <c r="C66" s="339"/>
      <c r="D66" s="339"/>
      <c r="E66" s="339"/>
      <c r="F66" s="33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0" t="s">
        <v>36</v>
      </c>
      <c r="B84" s="341"/>
      <c r="C84" s="342"/>
      <c r="D84" s="257">
        <f>SUM(B67:C83)</f>
        <v>0</v>
      </c>
    </row>
    <row r="85" spans="1:7" x14ac:dyDescent="0.3">
      <c r="A85" s="340" t="s">
        <v>295</v>
      </c>
      <c r="B85" s="341"/>
      <c r="C85" s="34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8" t="s">
        <v>211</v>
      </c>
      <c r="B87" s="339"/>
      <c r="C87" s="339"/>
      <c r="D87" s="339"/>
      <c r="E87" s="339"/>
      <c r="F87" s="33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0" t="s">
        <v>36</v>
      </c>
      <c r="B102" s="341"/>
      <c r="C102" s="342"/>
      <c r="D102" s="257">
        <f>SUM(B88:C101)</f>
        <v>0</v>
      </c>
    </row>
    <row r="103" spans="1:7" x14ac:dyDescent="0.3">
      <c r="A103" s="340" t="s">
        <v>295</v>
      </c>
      <c r="B103" s="341"/>
      <c r="C103" s="34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8" t="s">
        <v>212</v>
      </c>
      <c r="B106" s="339"/>
      <c r="C106" s="339"/>
      <c r="D106" s="339"/>
      <c r="E106" s="339"/>
      <c r="F106" s="33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0" t="s">
        <v>36</v>
      </c>
      <c r="B118" s="341"/>
      <c r="C118" s="342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0" t="s">
        <v>295</v>
      </c>
      <c r="B119" s="341"/>
      <c r="C119" s="34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8" t="s">
        <v>185</v>
      </c>
      <c r="B121" s="339"/>
      <c r="C121" s="339"/>
      <c r="D121" s="339"/>
      <c r="E121" s="339"/>
      <c r="F121" s="33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0" t="s">
        <v>36</v>
      </c>
      <c r="B133" s="341"/>
      <c r="C133" s="342"/>
      <c r="D133" s="257">
        <f>SUM(B122:C132)</f>
        <v>0</v>
      </c>
    </row>
    <row r="134" spans="1:7" x14ac:dyDescent="0.3">
      <c r="A134" s="340" t="s">
        <v>295</v>
      </c>
      <c r="B134" s="341"/>
      <c r="C134" s="34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8" t="s">
        <v>71</v>
      </c>
      <c r="B136" s="339"/>
      <c r="C136" s="339"/>
      <c r="D136" s="339"/>
      <c r="E136" s="339"/>
      <c r="F136" s="33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0" t="s">
        <v>36</v>
      </c>
      <c r="B149" s="341"/>
      <c r="C149" s="342"/>
      <c r="D149" s="257">
        <f>SUM(B137:C148)</f>
        <v>0</v>
      </c>
    </row>
    <row r="150" spans="1:7" x14ac:dyDescent="0.3">
      <c r="A150" s="340" t="s">
        <v>295</v>
      </c>
      <c r="B150" s="341"/>
      <c r="C150" s="34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8" t="s">
        <v>217</v>
      </c>
      <c r="B152" s="339"/>
      <c r="C152" s="339"/>
      <c r="D152" s="339"/>
      <c r="E152" s="339"/>
      <c r="F152" s="33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0" t="s">
        <v>36</v>
      </c>
      <c r="B161" s="345"/>
      <c r="C161" s="346"/>
      <c r="D161" s="258">
        <f>SUM(B153:C160)</f>
        <v>0</v>
      </c>
    </row>
    <row r="162" spans="1:7" x14ac:dyDescent="0.3">
      <c r="A162" s="340" t="s">
        <v>295</v>
      </c>
      <c r="B162" s="341"/>
      <c r="C162" s="34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8" t="s">
        <v>77</v>
      </c>
      <c r="B164" s="339"/>
      <c r="C164" s="339"/>
      <c r="D164" s="339"/>
      <c r="E164" s="339"/>
      <c r="F164" s="33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0" t="s">
        <v>36</v>
      </c>
      <c r="B169" s="341"/>
      <c r="C169" s="342"/>
      <c r="D169" s="257">
        <f>SUM(B165:C168)</f>
        <v>0</v>
      </c>
    </row>
    <row r="170" spans="1:7" x14ac:dyDescent="0.3">
      <c r="A170" s="340" t="s">
        <v>295</v>
      </c>
      <c r="B170" s="341"/>
      <c r="C170" s="34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3" t="s">
        <v>17</v>
      </c>
      <c r="B172" s="344"/>
      <c r="C172" s="344"/>
      <c r="D172" s="344"/>
      <c r="E172" s="344"/>
      <c r="F172" s="34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0" t="s">
        <v>36</v>
      </c>
      <c r="B177" s="341"/>
      <c r="C177" s="342"/>
      <c r="D177" s="257">
        <f>SUM(B173:C176)</f>
        <v>0</v>
      </c>
    </row>
    <row r="178" spans="1:7" x14ac:dyDescent="0.3">
      <c r="A178" s="340" t="s">
        <v>295</v>
      </c>
      <c r="B178" s="341"/>
      <c r="C178" s="34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8" t="s">
        <v>78</v>
      </c>
      <c r="B180" s="339"/>
      <c r="C180" s="339"/>
      <c r="D180" s="339"/>
      <c r="E180" s="339"/>
      <c r="F180" s="33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0" t="s">
        <v>36</v>
      </c>
      <c r="B186" s="341"/>
      <c r="C186" s="342"/>
      <c r="D186" s="257">
        <f>SUM(B181:C185)</f>
        <v>0</v>
      </c>
    </row>
    <row r="187" spans="1:7" x14ac:dyDescent="0.3">
      <c r="A187" s="340" t="s">
        <v>295</v>
      </c>
      <c r="B187" s="341"/>
      <c r="C187" s="34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8" t="s">
        <v>216</v>
      </c>
      <c r="B189" s="339"/>
      <c r="C189" s="339"/>
      <c r="D189" s="339"/>
      <c r="E189" s="339"/>
      <c r="F189" s="33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0" t="s">
        <v>36</v>
      </c>
      <c r="B194" s="341"/>
      <c r="C194" s="342"/>
      <c r="D194" s="54">
        <f>SUM(B190:C193)</f>
        <v>0</v>
      </c>
    </row>
    <row r="195" spans="1:6" x14ac:dyDescent="0.3">
      <c r="A195" s="340" t="s">
        <v>295</v>
      </c>
      <c r="B195" s="341"/>
      <c r="C195" s="34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304">
        <f>COUNTIF('A4 Technique'!F17:F193,"ok")</f>
        <v>0</v>
      </c>
      <c r="F197" s="304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B419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3"/>
      <c r="E1" s="333"/>
      <c r="F1" s="333"/>
      <c r="G1" s="333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34" t="s">
        <v>179</v>
      </c>
      <c r="B7" s="334"/>
      <c r="C7" s="334"/>
      <c r="D7" s="334"/>
      <c r="E7" s="334"/>
      <c r="F7" s="334"/>
      <c r="G7" s="125"/>
    </row>
    <row r="8" spans="1:7" ht="29.25" x14ac:dyDescent="0.45">
      <c r="A8" s="335" t="str">
        <f>'Page de garde'!D18</f>
        <v>Teniour</v>
      </c>
      <c r="B8" s="335"/>
      <c r="C8" s="335"/>
      <c r="D8" s="335"/>
      <c r="E8" s="335"/>
      <c r="F8" s="335"/>
      <c r="G8" s="125"/>
    </row>
    <row r="9" spans="1:7" ht="24" x14ac:dyDescent="0.45">
      <c r="A9" s="14" t="s">
        <v>42</v>
      </c>
      <c r="B9" s="336"/>
      <c r="C9" s="336"/>
      <c r="D9" s="336"/>
      <c r="E9" s="336"/>
      <c r="F9" s="336"/>
      <c r="G9" s="125"/>
    </row>
    <row r="10" spans="1:7" ht="24" x14ac:dyDescent="0.45">
      <c r="A10" s="15" t="s">
        <v>44</v>
      </c>
      <c r="B10" s="337"/>
      <c r="C10" s="337"/>
      <c r="D10" s="337"/>
      <c r="E10" s="337"/>
      <c r="F10" s="337"/>
      <c r="G10" s="125"/>
    </row>
    <row r="11" spans="1:7" ht="24" x14ac:dyDescent="0.45">
      <c r="A11" s="14" t="s">
        <v>43</v>
      </c>
      <c r="B11" s="332"/>
      <c r="C11" s="332"/>
      <c r="D11" s="332"/>
      <c r="E11" s="332"/>
      <c r="F11" s="332"/>
      <c r="G11" s="125"/>
    </row>
    <row r="12" spans="1:7" ht="24" x14ac:dyDescent="0.45">
      <c r="A12" s="14" t="s">
        <v>239</v>
      </c>
      <c r="B12" s="330">
        <f>D549</f>
        <v>0</v>
      </c>
      <c r="C12" s="330"/>
      <c r="D12" s="330"/>
      <c r="E12" s="330"/>
      <c r="F12" s="330"/>
      <c r="G12" s="125"/>
    </row>
    <row r="13" spans="1:7" ht="22.5" x14ac:dyDescent="0.45">
      <c r="D13" s="331"/>
      <c r="E13" s="331"/>
      <c r="F13" s="331"/>
      <c r="G13" s="33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6" t="s">
        <v>310</v>
      </c>
      <c r="F17" s="316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6"/>
      <c r="F18" s="31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4" t="s">
        <v>379</v>
      </c>
      <c r="B38" s="325"/>
      <c r="C38" s="325"/>
      <c r="D38" s="325"/>
      <c r="E38" s="325"/>
      <c r="F38" s="32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3" t="s">
        <v>30</v>
      </c>
      <c r="B50" s="314" t="s">
        <v>31</v>
      </c>
      <c r="C50" s="314"/>
      <c r="D50" s="314" t="s">
        <v>46</v>
      </c>
      <c r="E50" s="316" t="s">
        <v>310</v>
      </c>
      <c r="F50" s="316" t="s">
        <v>360</v>
      </c>
      <c r="G50" s="127"/>
    </row>
    <row r="51" spans="1:7" ht="16.5" customHeight="1" x14ac:dyDescent="0.3">
      <c r="A51" s="313"/>
      <c r="B51" s="41" t="s">
        <v>34</v>
      </c>
      <c r="C51" s="41" t="s">
        <v>33</v>
      </c>
      <c r="D51" s="314"/>
      <c r="E51" s="316"/>
      <c r="F51" s="31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4" t="s">
        <v>379</v>
      </c>
      <c r="B94" s="325"/>
      <c r="C94" s="325"/>
      <c r="D94" s="325"/>
      <c r="E94" s="325"/>
      <c r="F94" s="32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3" t="s">
        <v>30</v>
      </c>
      <c r="B107" s="314" t="s">
        <v>31</v>
      </c>
      <c r="C107" s="314"/>
      <c r="D107" s="314" t="s">
        <v>46</v>
      </c>
      <c r="E107" s="316" t="s">
        <v>310</v>
      </c>
      <c r="F107" s="316" t="s">
        <v>360</v>
      </c>
    </row>
    <row r="108" spans="1:7" ht="16.5" customHeight="1" x14ac:dyDescent="0.3">
      <c r="A108" s="313"/>
      <c r="B108" s="41" t="s">
        <v>34</v>
      </c>
      <c r="C108" s="41" t="s">
        <v>33</v>
      </c>
      <c r="D108" s="314"/>
      <c r="E108" s="316"/>
      <c r="F108" s="31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7" t="s">
        <v>379</v>
      </c>
      <c r="B148" s="328"/>
      <c r="C148" s="328"/>
      <c r="D148" s="32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3" t="s">
        <v>30</v>
      </c>
      <c r="B162" s="314" t="s">
        <v>31</v>
      </c>
      <c r="C162" s="314"/>
      <c r="D162" s="314" t="s">
        <v>46</v>
      </c>
      <c r="E162" s="316" t="s">
        <v>310</v>
      </c>
      <c r="F162" s="316" t="s">
        <v>360</v>
      </c>
      <c r="G162" s="127"/>
    </row>
    <row r="163" spans="1:7" ht="16.5" customHeight="1" x14ac:dyDescent="0.3">
      <c r="A163" s="313"/>
      <c r="B163" s="41" t="s">
        <v>34</v>
      </c>
      <c r="C163" s="41" t="s">
        <v>33</v>
      </c>
      <c r="D163" s="314"/>
      <c r="E163" s="316"/>
      <c r="F163" s="31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0" t="s">
        <v>379</v>
      </c>
      <c r="B195" s="320"/>
      <c r="C195" s="320"/>
      <c r="D195" s="320"/>
      <c r="E195" s="320"/>
      <c r="F195" s="32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3" t="s">
        <v>30</v>
      </c>
      <c r="B209" s="314" t="s">
        <v>31</v>
      </c>
      <c r="C209" s="314"/>
      <c r="D209" s="314" t="s">
        <v>46</v>
      </c>
      <c r="E209" s="316" t="s">
        <v>310</v>
      </c>
      <c r="F209" s="316" t="s">
        <v>360</v>
      </c>
      <c r="G209" s="127"/>
    </row>
    <row r="210" spans="1:7" ht="16.5" customHeight="1" x14ac:dyDescent="0.3">
      <c r="A210" s="313"/>
      <c r="B210" s="41" t="s">
        <v>34</v>
      </c>
      <c r="C210" s="41" t="s">
        <v>33</v>
      </c>
      <c r="D210" s="314"/>
      <c r="E210" s="316"/>
      <c r="F210" s="31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0" t="s">
        <v>379</v>
      </c>
      <c r="B256" s="320"/>
      <c r="C256" s="320"/>
      <c r="D256" s="320"/>
      <c r="E256" s="320"/>
      <c r="F256" s="32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3" t="s">
        <v>30</v>
      </c>
      <c r="B270" s="314" t="s">
        <v>31</v>
      </c>
      <c r="C270" s="314"/>
      <c r="D270" s="314" t="s">
        <v>46</v>
      </c>
      <c r="E270" s="316" t="s">
        <v>310</v>
      </c>
      <c r="F270" s="316" t="s">
        <v>360</v>
      </c>
      <c r="G270" s="214"/>
    </row>
    <row r="271" spans="1:7" s="16" customFormat="1" ht="16.5" customHeight="1" x14ac:dyDescent="0.3">
      <c r="A271" s="313"/>
      <c r="B271" s="41" t="s">
        <v>34</v>
      </c>
      <c r="C271" s="41" t="s">
        <v>33</v>
      </c>
      <c r="D271" s="314"/>
      <c r="E271" s="316"/>
      <c r="F271" s="31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1" t="s">
        <v>396</v>
      </c>
      <c r="B308" s="322"/>
      <c r="C308" s="322"/>
      <c r="D308" s="322"/>
      <c r="E308" s="322"/>
      <c r="F308" s="32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3" t="s">
        <v>30</v>
      </c>
      <c r="B322" s="314" t="s">
        <v>31</v>
      </c>
      <c r="C322" s="314"/>
      <c r="D322" s="314" t="s">
        <v>46</v>
      </c>
      <c r="E322" s="316" t="s">
        <v>310</v>
      </c>
      <c r="F322" s="316" t="s">
        <v>360</v>
      </c>
      <c r="G322" s="127"/>
    </row>
    <row r="323" spans="1:7" ht="16.5" customHeight="1" x14ac:dyDescent="0.3">
      <c r="A323" s="313"/>
      <c r="B323" s="41" t="s">
        <v>34</v>
      </c>
      <c r="C323" s="41" t="s">
        <v>33</v>
      </c>
      <c r="D323" s="314"/>
      <c r="E323" s="316"/>
      <c r="F323" s="31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1" t="s">
        <v>379</v>
      </c>
      <c r="B349" s="322"/>
      <c r="C349" s="322"/>
      <c r="D349" s="322"/>
      <c r="E349" s="322"/>
      <c r="F349" s="32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3" t="s">
        <v>30</v>
      </c>
      <c r="B362" s="314" t="s">
        <v>31</v>
      </c>
      <c r="C362" s="314"/>
      <c r="D362" s="314" t="s">
        <v>46</v>
      </c>
      <c r="E362" s="316" t="s">
        <v>310</v>
      </c>
      <c r="F362" s="316" t="s">
        <v>360</v>
      </c>
      <c r="G362" s="127"/>
    </row>
    <row r="363" spans="1:7" ht="16.5" customHeight="1" x14ac:dyDescent="0.3">
      <c r="A363" s="313"/>
      <c r="B363" s="41" t="s">
        <v>34</v>
      </c>
      <c r="C363" s="41" t="s">
        <v>33</v>
      </c>
      <c r="D363" s="314"/>
      <c r="E363" s="316"/>
      <c r="F363" s="31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0" t="s">
        <v>379</v>
      </c>
      <c r="B383" s="320"/>
      <c r="C383" s="320"/>
      <c r="D383" s="320"/>
      <c r="E383" s="320"/>
      <c r="F383" s="32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3" t="s">
        <v>30</v>
      </c>
      <c r="B395" s="314" t="s">
        <v>31</v>
      </c>
      <c r="C395" s="314"/>
      <c r="D395" s="314" t="s">
        <v>46</v>
      </c>
      <c r="E395" s="316" t="s">
        <v>310</v>
      </c>
      <c r="F395" s="316" t="s">
        <v>360</v>
      </c>
      <c r="G395" s="127"/>
    </row>
    <row r="396" spans="1:7" ht="16.5" customHeight="1" x14ac:dyDescent="0.3">
      <c r="A396" s="313"/>
      <c r="B396" s="41" t="s">
        <v>34</v>
      </c>
      <c r="C396" s="41" t="s">
        <v>33</v>
      </c>
      <c r="D396" s="314"/>
      <c r="E396" s="316"/>
      <c r="F396" s="31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0" t="s">
        <v>379</v>
      </c>
      <c r="B435" s="320"/>
      <c r="C435" s="320"/>
      <c r="D435" s="320"/>
      <c r="E435" s="320"/>
      <c r="F435" s="32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3" t="s">
        <v>30</v>
      </c>
      <c r="B448" s="314" t="s">
        <v>31</v>
      </c>
      <c r="C448" s="314"/>
      <c r="D448" s="314" t="s">
        <v>46</v>
      </c>
      <c r="E448" s="316" t="s">
        <v>310</v>
      </c>
      <c r="F448" s="316" t="s">
        <v>360</v>
      </c>
      <c r="G448" s="127"/>
    </row>
    <row r="449" spans="1:6" ht="16.5" customHeight="1" x14ac:dyDescent="0.3">
      <c r="A449" s="313"/>
      <c r="B449" s="41" t="s">
        <v>34</v>
      </c>
      <c r="C449" s="41" t="s">
        <v>33</v>
      </c>
      <c r="D449" s="314"/>
      <c r="E449" s="316"/>
      <c r="F449" s="31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7" t="s">
        <v>379</v>
      </c>
      <c r="B471" s="318"/>
      <c r="C471" s="318"/>
      <c r="D471" s="318"/>
      <c r="E471" s="318"/>
      <c r="F471" s="31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3" t="str">
        <f>IF(D476=1, 2, IF(AND(D476&lt;1,D476&gt;0), 1, IF(D476=0,"0","NA")))</f>
        <v>NA</v>
      </c>
      <c r="C476" s="140"/>
      <c r="D476" s="281" t="str">
        <f>IFERROR(E476/F476,"N.A")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9" t="s">
        <v>367</v>
      </c>
      <c r="B483" s="319"/>
      <c r="C483" s="319"/>
      <c r="D483" s="31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3" t="s">
        <v>30</v>
      </c>
      <c r="B485" s="314" t="s">
        <v>31</v>
      </c>
      <c r="C485" s="314"/>
      <c r="D485" s="314" t="s">
        <v>46</v>
      </c>
      <c r="E485" s="316" t="s">
        <v>310</v>
      </c>
      <c r="F485" s="316" t="s">
        <v>360</v>
      </c>
      <c r="G485" s="127"/>
    </row>
    <row r="486" spans="1:7" ht="16.5" customHeight="1" x14ac:dyDescent="0.3">
      <c r="A486" s="313"/>
      <c r="B486" s="41" t="s">
        <v>34</v>
      </c>
      <c r="C486" s="41" t="s">
        <v>33</v>
      </c>
      <c r="D486" s="314"/>
      <c r="E486" s="316"/>
      <c r="F486" s="31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3" t="s">
        <v>30</v>
      </c>
      <c r="B507" s="314" t="s">
        <v>31</v>
      </c>
      <c r="C507" s="314"/>
      <c r="D507" s="314" t="s">
        <v>46</v>
      </c>
      <c r="E507" s="316" t="s">
        <v>310</v>
      </c>
      <c r="F507" s="316" t="s">
        <v>360</v>
      </c>
      <c r="G507" s="127"/>
    </row>
    <row r="508" spans="1:7" ht="16.5" customHeight="1" x14ac:dyDescent="0.3">
      <c r="A508" s="313"/>
      <c r="B508" s="41" t="s">
        <v>34</v>
      </c>
      <c r="C508" s="41" t="s">
        <v>33</v>
      </c>
      <c r="D508" s="314"/>
      <c r="E508" s="316"/>
      <c r="F508" s="31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3" t="s">
        <v>30</v>
      </c>
      <c r="B518" s="314" t="s">
        <v>31</v>
      </c>
      <c r="C518" s="314"/>
      <c r="D518" s="314" t="s">
        <v>46</v>
      </c>
      <c r="E518" s="316" t="s">
        <v>310</v>
      </c>
      <c r="F518" s="316" t="s">
        <v>360</v>
      </c>
      <c r="G518" s="127"/>
    </row>
    <row r="519" spans="1:7" ht="16.5" customHeight="1" x14ac:dyDescent="0.3">
      <c r="A519" s="313"/>
      <c r="B519" s="41" t="s">
        <v>34</v>
      </c>
      <c r="C519" s="41" t="s">
        <v>33</v>
      </c>
      <c r="D519" s="314"/>
      <c r="E519" s="316"/>
      <c r="F519" s="31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85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3" t="s">
        <v>30</v>
      </c>
      <c r="B538" s="314" t="s">
        <v>31</v>
      </c>
      <c r="C538" s="314"/>
      <c r="D538" s="314" t="s">
        <v>46</v>
      </c>
      <c r="E538" s="316" t="s">
        <v>310</v>
      </c>
      <c r="F538" s="316" t="s">
        <v>360</v>
      </c>
      <c r="G538" s="127"/>
    </row>
    <row r="539" spans="1:7" ht="16.5" customHeight="1" x14ac:dyDescent="0.3">
      <c r="A539" s="313"/>
      <c r="B539" s="41" t="s">
        <v>34</v>
      </c>
      <c r="C539" s="41" t="s">
        <v>33</v>
      </c>
      <c r="D539" s="314"/>
      <c r="E539" s="316"/>
      <c r="F539" s="31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83">
        <f>COUNTA('A5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PmCgzoSsYeUO7OXA+ZWbyMP2FhuMMxPQGX0L7Ke5wikWdyp0bI6qqooiaG+N7HXRNgs65HabRqDBADHd1dBPcw==" saltValue="WRK22NjRLHA2lLMXiX1A/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8" sqref="D19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3"/>
      <c r="E1" s="333"/>
      <c r="F1" s="333"/>
      <c r="G1" s="333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4" t="s">
        <v>50</v>
      </c>
      <c r="B6" s="354"/>
      <c r="C6" s="354"/>
      <c r="D6" s="354"/>
      <c r="E6" s="354"/>
      <c r="F6" s="354"/>
      <c r="G6" s="125"/>
    </row>
    <row r="7" spans="1:7" s="12" customFormat="1" ht="21.75" customHeight="1" x14ac:dyDescent="0.45">
      <c r="A7" s="335" t="str">
        <f>'A6 Exploitation'!A8:F8</f>
        <v>Teniour</v>
      </c>
      <c r="B7" s="335"/>
      <c r="C7" s="335"/>
      <c r="D7" s="335"/>
      <c r="E7" s="335"/>
      <c r="F7" s="335"/>
      <c r="G7" s="125"/>
    </row>
    <row r="8" spans="1:7" s="12" customFormat="1" ht="24" x14ac:dyDescent="0.45">
      <c r="A8" s="14" t="s">
        <v>42</v>
      </c>
      <c r="B8" s="355">
        <f>'A6 Exploitation'!B9:F9</f>
        <v>0</v>
      </c>
      <c r="C8" s="355"/>
      <c r="D8" s="355"/>
      <c r="E8" s="355"/>
      <c r="F8" s="355"/>
      <c r="G8" s="125"/>
    </row>
    <row r="9" spans="1:7" s="12" customFormat="1" ht="24" x14ac:dyDescent="0.45">
      <c r="A9" s="15" t="s">
        <v>44</v>
      </c>
      <c r="B9" s="356">
        <f>'A6 Exploitation'!B10:F10</f>
        <v>0</v>
      </c>
      <c r="C9" s="356"/>
      <c r="D9" s="356"/>
      <c r="E9" s="356"/>
      <c r="F9" s="356"/>
      <c r="G9" s="125"/>
    </row>
    <row r="10" spans="1:7" s="12" customFormat="1" ht="24" x14ac:dyDescent="0.45">
      <c r="A10" s="14" t="s">
        <v>43</v>
      </c>
      <c r="B10" s="353">
        <f>'A6 Exploitation'!B11:F11</f>
        <v>0</v>
      </c>
      <c r="C10" s="353"/>
      <c r="D10" s="353"/>
      <c r="E10" s="353"/>
      <c r="F10" s="353"/>
      <c r="G10" s="125"/>
    </row>
    <row r="11" spans="1:7" s="12" customFormat="1" ht="24" x14ac:dyDescent="0.45">
      <c r="A11" s="14" t="s">
        <v>294</v>
      </c>
      <c r="B11" s="352">
        <f>D199</f>
        <v>0</v>
      </c>
      <c r="C11" s="352"/>
      <c r="D11" s="352"/>
      <c r="E11" s="352"/>
      <c r="F11" s="352"/>
      <c r="G11" s="125"/>
    </row>
    <row r="12" spans="1:7" s="12" customFormat="1" ht="22.5" x14ac:dyDescent="0.45">
      <c r="A12" s="11"/>
      <c r="D12" s="331"/>
      <c r="E12" s="331"/>
      <c r="F12" s="331"/>
      <c r="G12" s="331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7" t="s">
        <v>0</v>
      </c>
      <c r="B16" s="348"/>
      <c r="C16" s="348"/>
      <c r="D16" s="348"/>
      <c r="E16" s="348"/>
      <c r="F16" s="34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9" t="s">
        <v>36</v>
      </c>
      <c r="B22" s="345"/>
      <c r="C22" s="346"/>
      <c r="D22" s="258">
        <f>SUM(B17:C21)</f>
        <v>0</v>
      </c>
    </row>
    <row r="23" spans="1:7" x14ac:dyDescent="0.3">
      <c r="A23" s="340" t="s">
        <v>295</v>
      </c>
      <c r="B23" s="341"/>
      <c r="C23" s="34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8" t="s">
        <v>4</v>
      </c>
      <c r="B25" s="339"/>
      <c r="C25" s="339"/>
      <c r="D25" s="339"/>
      <c r="E25" s="339"/>
      <c r="F25" s="33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0" t="s">
        <v>36</v>
      </c>
      <c r="B33" s="341"/>
      <c r="C33" s="342"/>
      <c r="D33" s="257">
        <f>SUM(B26:C32)</f>
        <v>0</v>
      </c>
    </row>
    <row r="34" spans="1:7" x14ac:dyDescent="0.3">
      <c r="A34" s="340" t="s">
        <v>295</v>
      </c>
      <c r="B34" s="341"/>
      <c r="C34" s="34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8" t="s">
        <v>219</v>
      </c>
      <c r="B36" s="339"/>
      <c r="C36" s="339"/>
      <c r="D36" s="339"/>
      <c r="E36" s="339"/>
      <c r="F36" s="33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0" t="s">
        <v>36</v>
      </c>
      <c r="B42" s="341"/>
      <c r="C42" s="342"/>
      <c r="D42" s="257">
        <f>SUM(B37:C41)</f>
        <v>0</v>
      </c>
      <c r="E42" s="13"/>
      <c r="F42" s="13"/>
      <c r="G42" s="126"/>
    </row>
    <row r="43" spans="1:7" s="22" customFormat="1" x14ac:dyDescent="0.3">
      <c r="A43" s="340" t="s">
        <v>295</v>
      </c>
      <c r="B43" s="341"/>
      <c r="C43" s="34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0" t="s">
        <v>21</v>
      </c>
      <c r="B45" s="351"/>
      <c r="C45" s="351"/>
      <c r="D45" s="351"/>
      <c r="E45" s="351"/>
      <c r="F45" s="35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0" t="s">
        <v>36</v>
      </c>
      <c r="B52" s="341"/>
      <c r="C52" s="342"/>
      <c r="D52" s="257">
        <f>SUM(B46:C51)</f>
        <v>0</v>
      </c>
    </row>
    <row r="53" spans="1:7" x14ac:dyDescent="0.3">
      <c r="A53" s="340" t="s">
        <v>295</v>
      </c>
      <c r="B53" s="341"/>
      <c r="C53" s="34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8" t="s">
        <v>8</v>
      </c>
      <c r="B55" s="339"/>
      <c r="C55" s="339"/>
      <c r="D55" s="339"/>
      <c r="E55" s="339"/>
      <c r="F55" s="33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0" t="s">
        <v>36</v>
      </c>
      <c r="B63" s="341"/>
      <c r="C63" s="342"/>
      <c r="D63" s="257">
        <f>SUM(B56:C62)</f>
        <v>0</v>
      </c>
    </row>
    <row r="64" spans="1:7" x14ac:dyDescent="0.3">
      <c r="A64" s="340" t="s">
        <v>295</v>
      </c>
      <c r="B64" s="341"/>
      <c r="C64" s="34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8" t="s">
        <v>130</v>
      </c>
      <c r="B66" s="339"/>
      <c r="C66" s="339"/>
      <c r="D66" s="339"/>
      <c r="E66" s="339"/>
      <c r="F66" s="33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0" t="s">
        <v>36</v>
      </c>
      <c r="B84" s="341"/>
      <c r="C84" s="342"/>
      <c r="D84" s="257">
        <f>SUM(B67:C83)</f>
        <v>0</v>
      </c>
    </row>
    <row r="85" spans="1:7" x14ac:dyDescent="0.3">
      <c r="A85" s="340" t="s">
        <v>295</v>
      </c>
      <c r="B85" s="341"/>
      <c r="C85" s="34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8" t="s">
        <v>211</v>
      </c>
      <c r="B87" s="339"/>
      <c r="C87" s="339"/>
      <c r="D87" s="339"/>
      <c r="E87" s="339"/>
      <c r="F87" s="33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0" t="s">
        <v>36</v>
      </c>
      <c r="B102" s="341"/>
      <c r="C102" s="342"/>
      <c r="D102" s="257">
        <f>SUM(B88:C101)</f>
        <v>0</v>
      </c>
    </row>
    <row r="103" spans="1:7" x14ac:dyDescent="0.3">
      <c r="A103" s="340" t="s">
        <v>295</v>
      </c>
      <c r="B103" s="341"/>
      <c r="C103" s="34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8" t="s">
        <v>212</v>
      </c>
      <c r="B106" s="339"/>
      <c r="C106" s="339"/>
      <c r="D106" s="339"/>
      <c r="E106" s="339"/>
      <c r="F106" s="33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0" t="s">
        <v>36</v>
      </c>
      <c r="B118" s="341"/>
      <c r="C118" s="342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0" t="s">
        <v>295</v>
      </c>
      <c r="B119" s="341"/>
      <c r="C119" s="34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8" t="s">
        <v>185</v>
      </c>
      <c r="B121" s="339"/>
      <c r="C121" s="339"/>
      <c r="D121" s="339"/>
      <c r="E121" s="339"/>
      <c r="F121" s="33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0" t="s">
        <v>36</v>
      </c>
      <c r="B133" s="341"/>
      <c r="C133" s="342"/>
      <c r="D133" s="257">
        <f>SUM(B122:C132)</f>
        <v>0</v>
      </c>
    </row>
    <row r="134" spans="1:7" x14ac:dyDescent="0.3">
      <c r="A134" s="340" t="s">
        <v>295</v>
      </c>
      <c r="B134" s="341"/>
      <c r="C134" s="34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8" t="s">
        <v>71</v>
      </c>
      <c r="B136" s="339"/>
      <c r="C136" s="339"/>
      <c r="D136" s="339"/>
      <c r="E136" s="339"/>
      <c r="F136" s="33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0" t="s">
        <v>36</v>
      </c>
      <c r="B149" s="341"/>
      <c r="C149" s="342"/>
      <c r="D149" s="257">
        <f>SUM(B137:C148)</f>
        <v>0</v>
      </c>
    </row>
    <row r="150" spans="1:7" x14ac:dyDescent="0.3">
      <c r="A150" s="340" t="s">
        <v>295</v>
      </c>
      <c r="B150" s="341"/>
      <c r="C150" s="34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8" t="s">
        <v>217</v>
      </c>
      <c r="B152" s="339"/>
      <c r="C152" s="339"/>
      <c r="D152" s="339"/>
      <c r="E152" s="339"/>
      <c r="F152" s="33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0" t="s">
        <v>36</v>
      </c>
      <c r="B161" s="345"/>
      <c r="C161" s="346"/>
      <c r="D161" s="258">
        <f>SUM(B153:C160)</f>
        <v>0</v>
      </c>
    </row>
    <row r="162" spans="1:7" x14ac:dyDescent="0.3">
      <c r="A162" s="340" t="s">
        <v>295</v>
      </c>
      <c r="B162" s="341"/>
      <c r="C162" s="34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8" t="s">
        <v>77</v>
      </c>
      <c r="B164" s="339"/>
      <c r="C164" s="339"/>
      <c r="D164" s="339"/>
      <c r="E164" s="339"/>
      <c r="F164" s="33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0" t="s">
        <v>36</v>
      </c>
      <c r="B169" s="341"/>
      <c r="C169" s="342"/>
      <c r="D169" s="257">
        <f>SUM(B165:C168)</f>
        <v>0</v>
      </c>
    </row>
    <row r="170" spans="1:7" x14ac:dyDescent="0.3">
      <c r="A170" s="340" t="s">
        <v>295</v>
      </c>
      <c r="B170" s="341"/>
      <c r="C170" s="34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3" t="s">
        <v>17</v>
      </c>
      <c r="B172" s="344"/>
      <c r="C172" s="344"/>
      <c r="D172" s="344"/>
      <c r="E172" s="344"/>
      <c r="F172" s="34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0" t="s">
        <v>36</v>
      </c>
      <c r="B177" s="341"/>
      <c r="C177" s="342"/>
      <c r="D177" s="257">
        <f>SUM(B173:C176)</f>
        <v>0</v>
      </c>
    </row>
    <row r="178" spans="1:7" x14ac:dyDescent="0.3">
      <c r="A178" s="340" t="s">
        <v>295</v>
      </c>
      <c r="B178" s="341"/>
      <c r="C178" s="34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8" t="s">
        <v>78</v>
      </c>
      <c r="B180" s="339"/>
      <c r="C180" s="339"/>
      <c r="D180" s="339"/>
      <c r="E180" s="339"/>
      <c r="F180" s="33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0" t="s">
        <v>36</v>
      </c>
      <c r="B186" s="341"/>
      <c r="C186" s="342"/>
      <c r="D186" s="257">
        <f>SUM(B181:C185)</f>
        <v>0</v>
      </c>
    </row>
    <row r="187" spans="1:7" x14ac:dyDescent="0.3">
      <c r="A187" s="340" t="s">
        <v>295</v>
      </c>
      <c r="B187" s="341"/>
      <c r="C187" s="34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8" t="s">
        <v>216</v>
      </c>
      <c r="B189" s="339"/>
      <c r="C189" s="339"/>
      <c r="D189" s="339"/>
      <c r="E189" s="339"/>
      <c r="F189" s="33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0" t="s">
        <v>36</v>
      </c>
      <c r="B194" s="341"/>
      <c r="C194" s="342"/>
      <c r="D194" s="54">
        <f>SUM(B190:C193)</f>
        <v>0</v>
      </c>
    </row>
    <row r="195" spans="1:6" x14ac:dyDescent="0.3">
      <c r="A195" s="340" t="s">
        <v>295</v>
      </c>
      <c r="B195" s="341"/>
      <c r="C195" s="34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304">
        <f>COUNTIF('A5 Technique'!F17:F193,"ok")</f>
        <v>0</v>
      </c>
      <c r="F197" s="304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Normal="70" zoomScaleSheetLayoutView="70" workbookViewId="0">
      <selection activeCell="D2" sqref="D2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4" customWidth="1"/>
    <col min="5" max="5" width="26.42578125" style="124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3"/>
      <c r="E1" s="333"/>
      <c r="F1" s="333"/>
      <c r="G1" s="333"/>
    </row>
    <row r="2" spans="1:7" ht="24" x14ac:dyDescent="0.45">
      <c r="C2" s="24">
        <v>1</v>
      </c>
      <c r="D2" s="125"/>
      <c r="E2" s="125"/>
      <c r="F2" s="199"/>
      <c r="G2" s="125"/>
    </row>
    <row r="3" spans="1:7" ht="24" x14ac:dyDescent="0.45">
      <c r="C3" s="24">
        <v>2</v>
      </c>
      <c r="D3" s="125"/>
      <c r="E3" s="125"/>
      <c r="F3" s="199"/>
      <c r="G3" s="125"/>
    </row>
    <row r="4" spans="1:7" ht="24" x14ac:dyDescent="0.45">
      <c r="C4" s="24" t="s">
        <v>32</v>
      </c>
      <c r="D4" s="125"/>
      <c r="E4" s="125"/>
      <c r="F4" s="199"/>
      <c r="G4" s="125"/>
    </row>
    <row r="5" spans="1:7" ht="24" x14ac:dyDescent="0.45">
      <c r="D5" s="125"/>
      <c r="E5" s="125"/>
      <c r="F5" s="199"/>
      <c r="G5" s="125"/>
    </row>
    <row r="6" spans="1:7" ht="24" x14ac:dyDescent="0.45">
      <c r="D6" s="125"/>
      <c r="E6" s="125"/>
      <c r="F6" s="199"/>
      <c r="G6" s="125"/>
    </row>
    <row r="7" spans="1:7" ht="24.75" x14ac:dyDescent="0.45">
      <c r="A7" s="334" t="s">
        <v>179</v>
      </c>
      <c r="B7" s="334"/>
      <c r="C7" s="334"/>
      <c r="D7" s="334"/>
      <c r="E7" s="334"/>
      <c r="F7" s="334"/>
      <c r="G7" s="125"/>
    </row>
    <row r="8" spans="1:7" ht="29.25" x14ac:dyDescent="0.45">
      <c r="A8" s="335" t="str">
        <f>'Page de garde'!D18</f>
        <v>Teniour</v>
      </c>
      <c r="B8" s="335"/>
      <c r="C8" s="335"/>
      <c r="D8" s="335"/>
      <c r="E8" s="335"/>
      <c r="F8" s="335"/>
      <c r="G8" s="125"/>
    </row>
    <row r="9" spans="1:7" ht="24" x14ac:dyDescent="0.45">
      <c r="A9" s="14" t="s">
        <v>42</v>
      </c>
      <c r="B9" s="336" t="s">
        <v>409</v>
      </c>
      <c r="C9" s="336"/>
      <c r="D9" s="336"/>
      <c r="E9" s="336"/>
      <c r="F9" s="336"/>
      <c r="G9" s="125"/>
    </row>
    <row r="10" spans="1:7" ht="24" x14ac:dyDescent="0.45">
      <c r="A10" s="15" t="s">
        <v>44</v>
      </c>
      <c r="B10" s="337" t="s">
        <v>430</v>
      </c>
      <c r="C10" s="337"/>
      <c r="D10" s="337"/>
      <c r="E10" s="337"/>
      <c r="F10" s="337"/>
      <c r="G10" s="125"/>
    </row>
    <row r="11" spans="1:7" ht="24" x14ac:dyDescent="0.45">
      <c r="A11" s="14" t="s">
        <v>43</v>
      </c>
      <c r="B11" s="332">
        <v>43174</v>
      </c>
      <c r="C11" s="332"/>
      <c r="D11" s="332"/>
      <c r="E11" s="332"/>
      <c r="F11" s="332"/>
      <c r="G11" s="125"/>
    </row>
    <row r="12" spans="1:7" ht="24" x14ac:dyDescent="0.45">
      <c r="A12" s="14" t="s">
        <v>239</v>
      </c>
      <c r="B12" s="330">
        <f>D549</f>
        <v>0.89714285714285713</v>
      </c>
      <c r="C12" s="330"/>
      <c r="D12" s="330"/>
      <c r="E12" s="330"/>
      <c r="F12" s="330"/>
      <c r="G12" s="125"/>
    </row>
    <row r="13" spans="1:7" ht="22.5" x14ac:dyDescent="0.45">
      <c r="D13" s="331"/>
      <c r="E13" s="331"/>
      <c r="F13" s="331"/>
      <c r="G13" s="33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43174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5" t="s">
        <v>46</v>
      </c>
      <c r="E17" s="316" t="s">
        <v>310</v>
      </c>
      <c r="F17" s="316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5"/>
      <c r="E18" s="316"/>
      <c r="F18" s="31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5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5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5"/>
      <c r="F23" s="204"/>
    </row>
    <row r="24" spans="1:8" s="112" customFormat="1" x14ac:dyDescent="0.3">
      <c r="A24" s="55" t="s">
        <v>264</v>
      </c>
      <c r="B24" s="130">
        <v>2</v>
      </c>
      <c r="C24" s="131"/>
      <c r="D24" s="127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5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5"/>
      <c r="F30" s="204"/>
    </row>
    <row r="31" spans="1:8" x14ac:dyDescent="0.3">
      <c r="A31" s="70" t="s">
        <v>401</v>
      </c>
      <c r="B31" s="130">
        <v>2</v>
      </c>
      <c r="C31" s="130"/>
      <c r="D31" s="95" t="s">
        <v>412</v>
      </c>
      <c r="E31" s="95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5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5"/>
      <c r="F33" s="204"/>
    </row>
    <row r="34" spans="1:7" ht="84" customHeight="1" x14ac:dyDescent="0.3">
      <c r="A34" s="216" t="s">
        <v>153</v>
      </c>
      <c r="B34" s="130">
        <v>1</v>
      </c>
      <c r="C34" s="290" t="str">
        <f>IF(B34=0, -5, "0")</f>
        <v>0</v>
      </c>
      <c r="D34" s="95" t="s">
        <v>411</v>
      </c>
      <c r="E34" s="95"/>
      <c r="F34" s="204" t="s">
        <v>357</v>
      </c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5"/>
      <c r="F35" s="204"/>
    </row>
    <row r="36" spans="1:7" ht="18" x14ac:dyDescent="0.3">
      <c r="A36" s="4" t="s">
        <v>250</v>
      </c>
      <c r="B36" s="130">
        <v>2</v>
      </c>
      <c r="C36" s="131"/>
      <c r="D36" s="139" t="s">
        <v>410</v>
      </c>
      <c r="E36" s="11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5"/>
      <c r="F37" s="204"/>
    </row>
    <row r="38" spans="1:7" x14ac:dyDescent="0.3">
      <c r="A38" s="324" t="s">
        <v>379</v>
      </c>
      <c r="B38" s="325"/>
      <c r="C38" s="325"/>
      <c r="D38" s="325"/>
      <c r="E38" s="325"/>
      <c r="F38" s="326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5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5"/>
      <c r="F40" s="204"/>
    </row>
    <row r="41" spans="1:7" ht="45" x14ac:dyDescent="0.3">
      <c r="A41" s="4" t="s">
        <v>249</v>
      </c>
      <c r="B41" s="130">
        <v>2</v>
      </c>
      <c r="C41" s="130"/>
      <c r="D41" s="251">
        <v>1</v>
      </c>
      <c r="E41" s="298"/>
      <c r="F41" s="253"/>
    </row>
    <row r="42" spans="1:7" x14ac:dyDescent="0.3">
      <c r="A42" s="59" t="s">
        <v>36</v>
      </c>
      <c r="B42" s="59"/>
      <c r="C42" s="59"/>
      <c r="D42" s="59">
        <f>SUM(B29:C37,B39:C41)</f>
        <v>23</v>
      </c>
    </row>
    <row r="43" spans="1:7" x14ac:dyDescent="0.3">
      <c r="A43" s="5" t="s">
        <v>35</v>
      </c>
      <c r="B43" s="132"/>
      <c r="C43" s="133"/>
      <c r="D43" s="134">
        <f>D42/(COUNT(B29:C37,B39:C41)*2)</f>
        <v>0.95833333333333337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29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0.96666666666666667</v>
      </c>
    </row>
    <row r="47" spans="1:7" x14ac:dyDescent="0.3">
      <c r="A47" s="145"/>
      <c r="B47" s="124"/>
      <c r="C47" s="135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43174</v>
      </c>
      <c r="B49" s="124"/>
      <c r="C49" s="135"/>
    </row>
    <row r="50" spans="1:7" x14ac:dyDescent="0.3">
      <c r="A50" s="313" t="s">
        <v>30</v>
      </c>
      <c r="B50" s="314" t="s">
        <v>31</v>
      </c>
      <c r="C50" s="314"/>
      <c r="D50" s="315" t="s">
        <v>46</v>
      </c>
      <c r="E50" s="316" t="s">
        <v>310</v>
      </c>
      <c r="F50" s="316" t="s">
        <v>360</v>
      </c>
      <c r="G50" s="127"/>
    </row>
    <row r="51" spans="1:7" x14ac:dyDescent="0.3">
      <c r="A51" s="313"/>
      <c r="B51" s="41" t="s">
        <v>34</v>
      </c>
      <c r="C51" s="41" t="s">
        <v>33</v>
      </c>
      <c r="D51" s="315"/>
      <c r="E51" s="316"/>
      <c r="F51" s="31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5"/>
      <c r="F53" s="204"/>
    </row>
    <row r="54" spans="1:7" ht="30" x14ac:dyDescent="0.3">
      <c r="A54" s="18" t="s">
        <v>229</v>
      </c>
      <c r="B54" s="130" t="s">
        <v>32</v>
      </c>
      <c r="C54" s="130"/>
      <c r="D54" s="138"/>
      <c r="E54" s="95"/>
      <c r="F54" s="204"/>
    </row>
    <row r="55" spans="1:7" x14ac:dyDescent="0.3">
      <c r="A55" s="8" t="s">
        <v>362</v>
      </c>
      <c r="B55" s="130" t="s">
        <v>32</v>
      </c>
      <c r="C55" s="130"/>
      <c r="D55" s="138"/>
      <c r="E55" s="95"/>
      <c r="F55" s="204"/>
    </row>
    <row r="56" spans="1:7" x14ac:dyDescent="0.3">
      <c r="A56" s="10" t="s">
        <v>255</v>
      </c>
      <c r="B56" s="130" t="s">
        <v>32</v>
      </c>
      <c r="C56" s="131"/>
      <c r="D56" s="147"/>
      <c r="E56" s="116"/>
      <c r="F56" s="204"/>
    </row>
    <row r="57" spans="1:7" x14ac:dyDescent="0.3">
      <c r="A57" s="10" t="s">
        <v>27</v>
      </c>
      <c r="B57" s="130" t="s">
        <v>32</v>
      </c>
      <c r="C57" s="130"/>
      <c r="D57" s="138"/>
      <c r="E57" s="95"/>
      <c r="F57" s="204"/>
    </row>
    <row r="58" spans="1:7" x14ac:dyDescent="0.3">
      <c r="A58" s="18" t="s">
        <v>128</v>
      </c>
      <c r="B58" s="130" t="s">
        <v>32</v>
      </c>
      <c r="C58" s="130"/>
      <c r="D58" s="138"/>
      <c r="E58" s="95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5"/>
      <c r="F59" s="204"/>
    </row>
    <row r="60" spans="1:7" x14ac:dyDescent="0.3">
      <c r="A60" s="7" t="s">
        <v>26</v>
      </c>
      <c r="B60" s="130" t="s">
        <v>32</v>
      </c>
      <c r="C60" s="148"/>
      <c r="D60" s="129"/>
      <c r="E60" s="95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 t="e">
        <f>D61/(COUNT(B53:C60)*2)</f>
        <v>#DIV/0!</v>
      </c>
    </row>
    <row r="63" spans="1:7" x14ac:dyDescent="0.3">
      <c r="A63" s="145"/>
      <c r="B63" s="124"/>
      <c r="C63" s="135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 t="s">
        <v>32</v>
      </c>
      <c r="C66" s="130"/>
      <c r="D66" s="113"/>
      <c r="E66" s="95"/>
      <c r="F66" s="204"/>
    </row>
    <row r="67" spans="1:7" x14ac:dyDescent="0.3">
      <c r="A67" s="8" t="s">
        <v>110</v>
      </c>
      <c r="B67" s="130" t="s">
        <v>32</v>
      </c>
      <c r="C67" s="130"/>
      <c r="D67" s="113"/>
      <c r="E67" s="95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5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5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1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5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 t="s">
        <v>32</v>
      </c>
      <c r="C75" s="131"/>
      <c r="D75" s="151"/>
      <c r="E75" s="116"/>
      <c r="F75" s="204"/>
      <c r="G75" s="214"/>
    </row>
    <row r="76" spans="1:7" s="112" customFormat="1" x14ac:dyDescent="0.3">
      <c r="A76" s="70" t="s">
        <v>156</v>
      </c>
      <c r="B76" s="130" t="s">
        <v>32</v>
      </c>
      <c r="C76" s="131"/>
      <c r="D76" s="138"/>
      <c r="E76" s="116"/>
      <c r="F76" s="204"/>
      <c r="G76" s="214"/>
    </row>
    <row r="77" spans="1:7" s="112" customFormat="1" x14ac:dyDescent="0.3">
      <c r="A77" s="70" t="s">
        <v>170</v>
      </c>
      <c r="B77" s="130" t="s">
        <v>32</v>
      </c>
      <c r="C77" s="131"/>
      <c r="D77" s="151"/>
      <c r="E77" s="116"/>
      <c r="F77" s="204"/>
      <c r="G77" s="214"/>
    </row>
    <row r="78" spans="1:7" s="112" customFormat="1" ht="18" x14ac:dyDescent="0.35">
      <c r="A78" s="191" t="s">
        <v>397</v>
      </c>
      <c r="B78" s="130" t="s">
        <v>32</v>
      </c>
      <c r="C78" s="150"/>
      <c r="D78" s="223"/>
      <c r="E78" s="299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16"/>
      <c r="F79" s="204"/>
      <c r="G79" s="214"/>
    </row>
    <row r="80" spans="1:7" s="112" customFormat="1" x14ac:dyDescent="0.3">
      <c r="A80" s="8" t="s">
        <v>75</v>
      </c>
      <c r="B80" s="130" t="s">
        <v>32</v>
      </c>
      <c r="C80" s="131"/>
      <c r="D80" s="151"/>
      <c r="E80" s="116"/>
      <c r="F80" s="204"/>
      <c r="G80" s="127"/>
    </row>
    <row r="81" spans="1:7" s="112" customFormat="1" ht="30" x14ac:dyDescent="0.3">
      <c r="A81" s="70" t="s">
        <v>178</v>
      </c>
      <c r="B81" s="130" t="s">
        <v>32</v>
      </c>
      <c r="C81" s="131"/>
      <c r="D81" s="151"/>
      <c r="E81" s="11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 t="s">
        <v>32</v>
      </c>
      <c r="C83" s="213"/>
      <c r="D83" s="151"/>
      <c r="E83" s="11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 t="e">
        <f>D84/(COUNT(B65:C83)*2)</f>
        <v>#DIV/0!</v>
      </c>
    </row>
    <row r="86" spans="1:7" x14ac:dyDescent="0.3">
      <c r="A86" s="145"/>
      <c r="B86" s="124"/>
      <c r="C86" s="135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5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5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5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1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1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5"/>
      <c r="F93" s="204"/>
    </row>
    <row r="94" spans="1:7" x14ac:dyDescent="0.3">
      <c r="A94" s="324" t="s">
        <v>379</v>
      </c>
      <c r="B94" s="325"/>
      <c r="C94" s="325"/>
      <c r="D94" s="325"/>
      <c r="E94" s="325"/>
      <c r="F94" s="326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1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1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1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16"/>
      <c r="F98" s="204"/>
      <c r="G98" s="127"/>
    </row>
    <row r="99" spans="1:7" s="112" customFormat="1" ht="42.75" customHeight="1" x14ac:dyDescent="0.3">
      <c r="A99" s="219" t="s">
        <v>249</v>
      </c>
      <c r="B99" s="130" t="s">
        <v>32</v>
      </c>
      <c r="C99" s="213"/>
      <c r="D99" s="251"/>
      <c r="E99" s="298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20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1</v>
      </c>
    </row>
    <row r="104" spans="1:7" x14ac:dyDescent="0.3">
      <c r="A104" s="1"/>
      <c r="B104" s="124"/>
      <c r="C104" s="135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43174</v>
      </c>
      <c r="B106" s="124"/>
      <c r="C106" s="135"/>
    </row>
    <row r="107" spans="1:7" x14ac:dyDescent="0.3">
      <c r="A107" s="313" t="s">
        <v>30</v>
      </c>
      <c r="B107" s="314" t="s">
        <v>31</v>
      </c>
      <c r="C107" s="314"/>
      <c r="D107" s="315" t="s">
        <v>46</v>
      </c>
      <c r="E107" s="316" t="s">
        <v>310</v>
      </c>
      <c r="F107" s="316" t="s">
        <v>360</v>
      </c>
    </row>
    <row r="108" spans="1:7" x14ac:dyDescent="0.3">
      <c r="A108" s="313"/>
      <c r="B108" s="41" t="s">
        <v>34</v>
      </c>
      <c r="C108" s="41" t="s">
        <v>33</v>
      </c>
      <c r="D108" s="315"/>
      <c r="E108" s="316"/>
      <c r="F108" s="31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 t="s">
        <v>32</v>
      </c>
      <c r="C110" s="130"/>
      <c r="D110" s="95"/>
      <c r="E110" s="95"/>
      <c r="F110" s="204"/>
    </row>
    <row r="111" spans="1:7" x14ac:dyDescent="0.3">
      <c r="A111" s="7" t="s">
        <v>255</v>
      </c>
      <c r="B111" s="130" t="s">
        <v>32</v>
      </c>
      <c r="C111" s="130"/>
      <c r="D111" s="95"/>
      <c r="E111" s="95"/>
      <c r="F111" s="204"/>
    </row>
    <row r="112" spans="1:7" x14ac:dyDescent="0.3">
      <c r="A112" s="10" t="s">
        <v>91</v>
      </c>
      <c r="B112" s="130" t="s">
        <v>32</v>
      </c>
      <c r="C112" s="131"/>
      <c r="D112" s="116"/>
      <c r="E112" s="116"/>
      <c r="F112" s="204"/>
    </row>
    <row r="113" spans="1:6" ht="18" x14ac:dyDescent="0.3">
      <c r="A113" s="10" t="s">
        <v>27</v>
      </c>
      <c r="B113" s="130" t="s">
        <v>32</v>
      </c>
      <c r="C113" s="130"/>
      <c r="D113" s="154"/>
      <c r="E113" s="95"/>
      <c r="F113" s="204"/>
    </row>
    <row r="114" spans="1:6" x14ac:dyDescent="0.3">
      <c r="A114" s="10" t="s">
        <v>158</v>
      </c>
      <c r="B114" s="130" t="s">
        <v>32</v>
      </c>
      <c r="C114" s="130"/>
      <c r="D114" s="123"/>
      <c r="E114" s="95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5"/>
      <c r="F115" s="204"/>
    </row>
    <row r="116" spans="1:6" x14ac:dyDescent="0.3">
      <c r="A116" s="7" t="s">
        <v>118</v>
      </c>
      <c r="B116" s="130" t="s">
        <v>32</v>
      </c>
      <c r="C116" s="148"/>
      <c r="D116" s="95"/>
      <c r="E116" s="95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 t="e">
        <f>D117/(COUNT(B110:C116)*2)</f>
        <v>#DIV/0!</v>
      </c>
    </row>
    <row r="119" spans="1:6" x14ac:dyDescent="0.3">
      <c r="A119" s="145"/>
      <c r="B119" s="124"/>
      <c r="C119" s="135"/>
      <c r="E119" s="300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 t="s">
        <v>32</v>
      </c>
      <c r="C121" s="130"/>
      <c r="D121" s="113"/>
      <c r="E121" s="113"/>
      <c r="F121" s="204"/>
    </row>
    <row r="122" spans="1:6" x14ac:dyDescent="0.3">
      <c r="A122" s="4" t="s">
        <v>65</v>
      </c>
      <c r="B122" s="130" t="s">
        <v>32</v>
      </c>
      <c r="C122" s="130"/>
      <c r="D122" s="113"/>
      <c r="E122" s="11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16"/>
      <c r="F123" s="204"/>
    </row>
    <row r="124" spans="1:6" x14ac:dyDescent="0.3">
      <c r="A124" s="4" t="s">
        <v>59</v>
      </c>
      <c r="B124" s="130" t="s">
        <v>32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280" t="str">
        <f>IF(B125=0, -5, "0")</f>
        <v>0</v>
      </c>
      <c r="D125" s="226"/>
      <c r="E125" s="95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5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5"/>
      <c r="F127" s="204"/>
    </row>
    <row r="128" spans="1:6" x14ac:dyDescent="0.3">
      <c r="A128" s="4" t="s">
        <v>170</v>
      </c>
      <c r="B128" s="130" t="s">
        <v>32</v>
      </c>
      <c r="C128" s="131"/>
      <c r="D128" s="95"/>
      <c r="E128" s="95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 t="s">
        <v>32</v>
      </c>
      <c r="C130" s="131"/>
      <c r="D130" s="154"/>
      <c r="E130" s="116"/>
      <c r="F130" s="204"/>
    </row>
    <row r="131" spans="1:7" ht="30" x14ac:dyDescent="0.3">
      <c r="A131" s="209" t="s">
        <v>380</v>
      </c>
      <c r="B131" s="130" t="s">
        <v>32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 t="s">
        <v>32</v>
      </c>
      <c r="C133" s="130"/>
      <c r="D133" s="235"/>
      <c r="E133" s="299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16"/>
      <c r="F134" s="204"/>
      <c r="G134" s="127"/>
    </row>
    <row r="135" spans="1:7" x14ac:dyDescent="0.3">
      <c r="A135" s="8" t="s">
        <v>75</v>
      </c>
      <c r="B135" s="130" t="s">
        <v>32</v>
      </c>
      <c r="C135" s="130"/>
      <c r="D135" s="95"/>
      <c r="E135" s="95"/>
      <c r="F135" s="204"/>
      <c r="G135" s="127"/>
    </row>
    <row r="136" spans="1:7" ht="40.5" customHeight="1" x14ac:dyDescent="0.3">
      <c r="A136" s="70" t="s">
        <v>178</v>
      </c>
      <c r="B136" s="130" t="s">
        <v>32</v>
      </c>
      <c r="C136" s="130"/>
      <c r="D136" s="95"/>
      <c r="E136" s="95"/>
      <c r="F136" s="204"/>
      <c r="G136" s="214"/>
    </row>
    <row r="137" spans="1:7" x14ac:dyDescent="0.3">
      <c r="A137" s="55" t="s">
        <v>383</v>
      </c>
      <c r="B137" s="130" t="s">
        <v>32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1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 t="e">
        <f>D139/(COUNT(B121:C138)*2)</f>
        <v>#DIV/0!</v>
      </c>
    </row>
    <row r="141" spans="1:7" x14ac:dyDescent="0.3">
      <c r="A141" s="145"/>
      <c r="B141" s="124"/>
      <c r="C141" s="135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16"/>
      <c r="F143" s="204"/>
      <c r="G143" s="127"/>
    </row>
    <row r="144" spans="1:7" x14ac:dyDescent="0.3">
      <c r="A144" s="4" t="s">
        <v>131</v>
      </c>
      <c r="B144" s="130" t="s">
        <v>32</v>
      </c>
      <c r="C144" s="130"/>
      <c r="D144" s="113"/>
      <c r="E144" s="95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 t="s">
        <v>32</v>
      </c>
      <c r="C146" s="150"/>
      <c r="D146" s="223"/>
      <c r="E146" s="95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7" t="s">
        <v>379</v>
      </c>
      <c r="B148" s="328"/>
      <c r="C148" s="328"/>
      <c r="D148" s="32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 t="s">
        <v>32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 t="s">
        <v>32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 t="s">
        <v>32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">
        <v>32</v>
      </c>
      <c r="C153" s="140"/>
      <c r="D153" s="251"/>
      <c r="E153" s="298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 t="e">
        <f>D154/(COUNT(B143:C147,B149:C153)*2)</f>
        <v>#DIV/0!</v>
      </c>
    </row>
    <row r="156" spans="1:7" x14ac:dyDescent="0.3">
      <c r="A156" s="145"/>
      <c r="B156" s="124"/>
      <c r="C156" s="135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 t="e">
        <f>D157/(COUNT(B143:C147,B110:C116,B121:C138,B149:C153)*2)</f>
        <v>#DIV/0!</v>
      </c>
    </row>
    <row r="159" spans="1:7" x14ac:dyDescent="0.3">
      <c r="A159" s="145"/>
      <c r="B159" s="124"/>
      <c r="C159" s="135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43174</v>
      </c>
      <c r="B161" s="124"/>
      <c r="C161" s="135"/>
      <c r="D161" s="127"/>
    </row>
    <row r="162" spans="1:7" x14ac:dyDescent="0.3">
      <c r="A162" s="313" t="s">
        <v>30</v>
      </c>
      <c r="B162" s="314" t="s">
        <v>31</v>
      </c>
      <c r="C162" s="314"/>
      <c r="D162" s="315" t="s">
        <v>46</v>
      </c>
      <c r="E162" s="316" t="s">
        <v>310</v>
      </c>
      <c r="F162" s="316" t="s">
        <v>360</v>
      </c>
      <c r="G162" s="127"/>
    </row>
    <row r="163" spans="1:7" x14ac:dyDescent="0.3">
      <c r="A163" s="313"/>
      <c r="B163" s="41" t="s">
        <v>34</v>
      </c>
      <c r="C163" s="41" t="s">
        <v>33</v>
      </c>
      <c r="D163" s="315"/>
      <c r="E163" s="316"/>
      <c r="F163" s="31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5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5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5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5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5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5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5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ht="49.5" x14ac:dyDescent="0.3">
      <c r="A176" s="4" t="s">
        <v>93</v>
      </c>
      <c r="B176" s="130">
        <v>0</v>
      </c>
      <c r="C176" s="130"/>
      <c r="D176" s="113" t="s">
        <v>413</v>
      </c>
      <c r="E176" s="95" t="s">
        <v>414</v>
      </c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5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5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5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1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1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5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5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5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299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1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5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5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5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16"/>
      <c r="F194" s="204"/>
      <c r="G194" s="127"/>
    </row>
    <row r="195" spans="1:7" s="112" customFormat="1" ht="20.25" customHeight="1" x14ac:dyDescent="0.3">
      <c r="A195" s="320" t="s">
        <v>379</v>
      </c>
      <c r="B195" s="320"/>
      <c r="C195" s="320"/>
      <c r="D195" s="320"/>
      <c r="E195" s="320"/>
      <c r="F195" s="320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1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1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1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16"/>
      <c r="F199" s="204"/>
      <c r="G199" s="127"/>
    </row>
    <row r="200" spans="1:7" ht="45" x14ac:dyDescent="0.3">
      <c r="A200" s="8" t="s">
        <v>249</v>
      </c>
      <c r="B200" s="280">
        <v>1</v>
      </c>
      <c r="C200" s="130"/>
      <c r="D200" s="251">
        <v>0.8</v>
      </c>
      <c r="E200" s="298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45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0.9375</v>
      </c>
    </row>
    <row r="203" spans="1:7" x14ac:dyDescent="0.3">
      <c r="A203" s="145"/>
      <c r="B203" s="124"/>
      <c r="C203" s="135"/>
    </row>
    <row r="204" spans="1:7" ht="18" x14ac:dyDescent="0.35">
      <c r="A204" s="42" t="s">
        <v>126</v>
      </c>
      <c r="B204" s="152"/>
      <c r="C204" s="153"/>
      <c r="D204" s="143">
        <f>SUM(D172,D201)</f>
        <v>59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0.95161290322580649</v>
      </c>
    </row>
    <row r="206" spans="1:7" x14ac:dyDescent="0.3">
      <c r="A206" s="145"/>
      <c r="B206" s="124"/>
      <c r="C206" s="135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43174</v>
      </c>
      <c r="B208" s="124"/>
      <c r="C208" s="135"/>
    </row>
    <row r="209" spans="1:7" x14ac:dyDescent="0.3">
      <c r="A209" s="313" t="s">
        <v>30</v>
      </c>
      <c r="B209" s="314" t="s">
        <v>31</v>
      </c>
      <c r="C209" s="314"/>
      <c r="D209" s="315" t="s">
        <v>46</v>
      </c>
      <c r="E209" s="316" t="s">
        <v>310</v>
      </c>
      <c r="F209" s="316" t="s">
        <v>360</v>
      </c>
      <c r="G209" s="127"/>
    </row>
    <row r="210" spans="1:7" x14ac:dyDescent="0.3">
      <c r="A210" s="313"/>
      <c r="B210" s="41" t="s">
        <v>34</v>
      </c>
      <c r="C210" s="41" t="s">
        <v>33</v>
      </c>
      <c r="D210" s="315"/>
      <c r="E210" s="316"/>
      <c r="F210" s="31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5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1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5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5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5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5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5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5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5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5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16"/>
      <c r="F226" s="204"/>
      <c r="G226" s="127"/>
    </row>
    <row r="227" spans="1:7" ht="30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5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5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5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5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5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5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5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5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5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299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5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5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5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1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 t="s">
        <v>32</v>
      </c>
      <c r="C248" s="130"/>
      <c r="D248" s="137"/>
      <c r="E248" s="95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5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1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16"/>
      <c r="F251" s="204"/>
      <c r="G251" s="127"/>
    </row>
    <row r="252" spans="1:7" ht="16.5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5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5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1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5"/>
      <c r="F255" s="204"/>
    </row>
    <row r="256" spans="1:7" x14ac:dyDescent="0.3">
      <c r="A256" s="320" t="s">
        <v>379</v>
      </c>
      <c r="B256" s="320"/>
      <c r="C256" s="320"/>
      <c r="D256" s="320"/>
      <c r="E256" s="320"/>
      <c r="F256" s="320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16"/>
      <c r="F258" s="204"/>
      <c r="G258" s="127"/>
    </row>
    <row r="259" spans="1:7" x14ac:dyDescent="0.3">
      <c r="A259" s="219" t="s">
        <v>391</v>
      </c>
      <c r="B259" s="130" t="s">
        <v>32</v>
      </c>
      <c r="C259" s="131"/>
      <c r="D259" s="147"/>
      <c r="E259" s="11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16"/>
      <c r="F260" s="204"/>
      <c r="G260" s="127"/>
    </row>
    <row r="261" spans="1:7" ht="45" x14ac:dyDescent="0.3">
      <c r="A261" s="55" t="s">
        <v>249</v>
      </c>
      <c r="B261" s="130" t="s">
        <v>32</v>
      </c>
      <c r="C261" s="140"/>
      <c r="D261" s="251"/>
      <c r="E261" s="298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E267" s="21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43174</v>
      </c>
      <c r="B269" s="124"/>
      <c r="C269" s="135"/>
      <c r="D269" s="124"/>
      <c r="E269" s="214"/>
      <c r="F269" s="206"/>
      <c r="G269" s="214"/>
    </row>
    <row r="270" spans="1:7" s="16" customFormat="1" x14ac:dyDescent="0.3">
      <c r="A270" s="313" t="s">
        <v>30</v>
      </c>
      <c r="B270" s="314" t="s">
        <v>31</v>
      </c>
      <c r="C270" s="314"/>
      <c r="D270" s="315" t="s">
        <v>46</v>
      </c>
      <c r="E270" s="316" t="s">
        <v>310</v>
      </c>
      <c r="F270" s="316" t="s">
        <v>360</v>
      </c>
      <c r="G270" s="214"/>
    </row>
    <row r="271" spans="1:7" s="16" customFormat="1" x14ac:dyDescent="0.3">
      <c r="A271" s="313"/>
      <c r="B271" s="41" t="s">
        <v>34</v>
      </c>
      <c r="C271" s="41" t="s">
        <v>33</v>
      </c>
      <c r="D271" s="315"/>
      <c r="E271" s="316"/>
      <c r="F271" s="31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 t="s">
        <v>32</v>
      </c>
      <c r="C273" s="150"/>
      <c r="D273" s="95"/>
      <c r="E273" s="116"/>
      <c r="F273" s="204"/>
      <c r="G273" s="127"/>
    </row>
    <row r="274" spans="1:7" s="16" customFormat="1" ht="18" x14ac:dyDescent="0.3">
      <c r="A274" s="7" t="s">
        <v>135</v>
      </c>
      <c r="B274" s="130" t="s">
        <v>32</v>
      </c>
      <c r="C274" s="130"/>
      <c r="D274" s="154"/>
      <c r="E274" s="116"/>
      <c r="F274" s="204"/>
      <c r="G274" s="214"/>
    </row>
    <row r="275" spans="1:7" s="16" customFormat="1" ht="18" x14ac:dyDescent="0.3">
      <c r="A275" s="10" t="s">
        <v>258</v>
      </c>
      <c r="B275" s="130" t="s">
        <v>32</v>
      </c>
      <c r="C275" s="130"/>
      <c r="D275" s="154"/>
      <c r="E275" s="11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16"/>
      <c r="F276" s="204"/>
      <c r="G276" s="214"/>
    </row>
    <row r="277" spans="1:7" s="16" customFormat="1" ht="18" x14ac:dyDescent="0.3">
      <c r="A277" s="10" t="s">
        <v>27</v>
      </c>
      <c r="B277" s="130" t="s">
        <v>32</v>
      </c>
      <c r="C277" s="130"/>
      <c r="D277" s="154"/>
      <c r="E277" s="11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16"/>
      <c r="E278" s="11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16"/>
      <c r="E279" s="11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16"/>
      <c r="E280" s="116"/>
      <c r="F280" s="204"/>
      <c r="G280" s="214"/>
    </row>
    <row r="281" spans="1:7" s="16" customFormat="1" x14ac:dyDescent="0.3">
      <c r="A281" s="7" t="s">
        <v>62</v>
      </c>
      <c r="B281" s="130" t="s">
        <v>32</v>
      </c>
      <c r="C281" s="130"/>
      <c r="D281" s="116"/>
      <c r="E281" s="11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16"/>
      <c r="F282" s="204"/>
      <c r="G282" s="214"/>
    </row>
    <row r="283" spans="1:7" s="16" customFormat="1" x14ac:dyDescent="0.3">
      <c r="A283" s="7" t="s">
        <v>132</v>
      </c>
      <c r="B283" s="130" t="s">
        <v>32</v>
      </c>
      <c r="C283" s="130"/>
      <c r="D283" s="95"/>
      <c r="E283" s="11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1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E285" s="214"/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 t="e">
        <f>D285/(COUNT(B273:C284)*2)</f>
        <v>#DIV/0!</v>
      </c>
      <c r="E286" s="214"/>
      <c r="F286" s="206"/>
      <c r="G286" s="214"/>
    </row>
    <row r="287" spans="1:7" s="16" customFormat="1" x14ac:dyDescent="0.3">
      <c r="A287" s="145"/>
      <c r="B287" s="124"/>
      <c r="C287" s="135"/>
      <c r="D287" s="124"/>
      <c r="E287" s="21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D289" s="214"/>
      <c r="E289" s="11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1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16"/>
      <c r="F291" s="204"/>
      <c r="G291" s="214"/>
    </row>
    <row r="292" spans="1:7" s="16" customFormat="1" x14ac:dyDescent="0.3">
      <c r="A292" s="70" t="s">
        <v>268</v>
      </c>
      <c r="B292" s="130" t="s">
        <v>32</v>
      </c>
      <c r="C292" s="130"/>
      <c r="D292" s="165"/>
      <c r="E292" s="116"/>
      <c r="F292" s="204"/>
      <c r="G292" s="214"/>
    </row>
    <row r="293" spans="1:7" s="16" customFormat="1" x14ac:dyDescent="0.3">
      <c r="A293" s="70" t="s">
        <v>136</v>
      </c>
      <c r="B293" s="130" t="s">
        <v>32</v>
      </c>
      <c r="C293" s="130"/>
      <c r="D293" s="156"/>
      <c r="E293" s="11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1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16"/>
      <c r="F295" s="204"/>
      <c r="G295" s="127"/>
    </row>
    <row r="296" spans="1:7" s="16" customFormat="1" x14ac:dyDescent="0.3">
      <c r="A296" s="4" t="s">
        <v>225</v>
      </c>
      <c r="B296" s="130" t="s">
        <v>32</v>
      </c>
      <c r="C296" s="130"/>
      <c r="D296" s="156"/>
      <c r="E296" s="11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 t="s">
        <v>32</v>
      </c>
      <c r="C298" s="130"/>
      <c r="D298" s="156"/>
      <c r="E298" s="116"/>
      <c r="F298" s="204"/>
      <c r="G298" s="214"/>
    </row>
    <row r="299" spans="1:7" s="16" customFormat="1" x14ac:dyDescent="0.3">
      <c r="A299" s="70" t="s">
        <v>170</v>
      </c>
      <c r="B299" s="130" t="s">
        <v>32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 t="s">
        <v>32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 t="s">
        <v>32</v>
      </c>
      <c r="C301" s="131"/>
      <c r="D301" s="165"/>
      <c r="E301" s="11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16"/>
      <c r="F302" s="204"/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299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16"/>
      <c r="F304" s="204"/>
      <c r="G304" s="214"/>
    </row>
    <row r="305" spans="1:7" s="16" customFormat="1" x14ac:dyDescent="0.3">
      <c r="A305" s="8" t="s">
        <v>75</v>
      </c>
      <c r="B305" s="130" t="s">
        <v>32</v>
      </c>
      <c r="C305" s="130"/>
      <c r="D305" s="156"/>
      <c r="E305" s="11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16"/>
      <c r="F306" s="204"/>
      <c r="G306" s="214"/>
    </row>
    <row r="307" spans="1:7" s="16" customFormat="1" x14ac:dyDescent="0.3">
      <c r="A307" s="55" t="s">
        <v>383</v>
      </c>
      <c r="B307" s="130" t="s">
        <v>32</v>
      </c>
      <c r="C307" s="131"/>
      <c r="D307" s="217"/>
      <c r="E307" s="116"/>
      <c r="F307" s="204"/>
      <c r="G307" s="214"/>
    </row>
    <row r="308" spans="1:7" s="16" customFormat="1" x14ac:dyDescent="0.3">
      <c r="A308" s="321" t="s">
        <v>396</v>
      </c>
      <c r="B308" s="322"/>
      <c r="C308" s="322"/>
      <c r="D308" s="322"/>
      <c r="E308" s="322"/>
      <c r="F308" s="323"/>
      <c r="G308" s="214"/>
    </row>
    <row r="309" spans="1:7" s="16" customFormat="1" ht="30" customHeight="1" x14ac:dyDescent="0.3">
      <c r="A309" s="58" t="s">
        <v>361</v>
      </c>
      <c r="B309" s="130" t="s">
        <v>32</v>
      </c>
      <c r="C309" s="213"/>
      <c r="D309" s="165"/>
      <c r="E309" s="11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16"/>
      <c r="F310" s="204"/>
      <c r="G310" s="214"/>
    </row>
    <row r="311" spans="1:7" s="16" customFormat="1" x14ac:dyDescent="0.3">
      <c r="A311" s="219" t="s">
        <v>391</v>
      </c>
      <c r="B311" s="130" t="s">
        <v>32</v>
      </c>
      <c r="C311" s="213"/>
      <c r="D311" s="165"/>
      <c r="E311" s="116"/>
      <c r="F311" s="204"/>
      <c r="G311" s="214"/>
    </row>
    <row r="312" spans="1:7" s="16" customFormat="1" x14ac:dyDescent="0.3">
      <c r="A312" s="219" t="s">
        <v>392</v>
      </c>
      <c r="B312" s="130" t="s">
        <v>32</v>
      </c>
      <c r="C312" s="213"/>
      <c r="D312" s="165"/>
      <c r="E312" s="116"/>
      <c r="F312" s="204"/>
      <c r="G312" s="214"/>
    </row>
    <row r="313" spans="1:7" s="16" customFormat="1" ht="45" x14ac:dyDescent="0.3">
      <c r="A313" s="56" t="s">
        <v>249</v>
      </c>
      <c r="B313" s="130" t="s">
        <v>32</v>
      </c>
      <c r="C313" s="140"/>
      <c r="D313" s="251"/>
      <c r="E313" s="298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E314" s="214"/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 t="e">
        <f>D314/(COUNT(B289:C307,B309:C313)*2)</f>
        <v>#DIV/0!</v>
      </c>
      <c r="E315" s="214"/>
      <c r="F315" s="206"/>
      <c r="G315" s="214"/>
    </row>
    <row r="316" spans="1:7" s="16" customFormat="1" x14ac:dyDescent="0.3">
      <c r="A316" s="145"/>
      <c r="B316" s="124"/>
      <c r="C316" s="135"/>
      <c r="D316" s="124"/>
      <c r="E316" s="21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E317" s="214"/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 t="e">
        <f>D317/(COUNT(B273:C284,B289:C307,B309:C313)*2)</f>
        <v>#DIV/0!</v>
      </c>
      <c r="E318" s="214"/>
      <c r="F318" s="206"/>
      <c r="G318" s="214"/>
    </row>
    <row r="319" spans="1:7" s="16" customFormat="1" ht="18" x14ac:dyDescent="0.35">
      <c r="A319" s="19"/>
      <c r="B319" s="163"/>
      <c r="C319" s="163"/>
      <c r="D319" s="164"/>
      <c r="E319" s="21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43174</v>
      </c>
      <c r="B321" s="124"/>
      <c r="C321" s="135"/>
      <c r="D321" s="127"/>
    </row>
    <row r="322" spans="1:7" x14ac:dyDescent="0.3">
      <c r="A322" s="313" t="s">
        <v>30</v>
      </c>
      <c r="B322" s="314" t="s">
        <v>31</v>
      </c>
      <c r="C322" s="314"/>
      <c r="D322" s="315" t="s">
        <v>46</v>
      </c>
      <c r="E322" s="316" t="s">
        <v>310</v>
      </c>
      <c r="F322" s="316" t="s">
        <v>360</v>
      </c>
      <c r="G322" s="127"/>
    </row>
    <row r="323" spans="1:7" x14ac:dyDescent="0.3">
      <c r="A323" s="313"/>
      <c r="B323" s="41" t="s">
        <v>34</v>
      </c>
      <c r="C323" s="41" t="s">
        <v>33</v>
      </c>
      <c r="D323" s="315"/>
      <c r="E323" s="316"/>
      <c r="F323" s="31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5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5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5"/>
      <c r="F327" s="204"/>
      <c r="G327" s="127"/>
    </row>
    <row r="328" spans="1:7" ht="51" customHeight="1" x14ac:dyDescent="0.3">
      <c r="A328" s="6" t="s">
        <v>37</v>
      </c>
      <c r="B328" s="130">
        <v>0</v>
      </c>
      <c r="C328" s="130"/>
      <c r="D328" s="95" t="s">
        <v>415</v>
      </c>
      <c r="E328" s="95" t="s">
        <v>416</v>
      </c>
      <c r="F328" s="204" t="s">
        <v>356</v>
      </c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5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5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5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5"/>
      <c r="F332" s="204"/>
    </row>
    <row r="333" spans="1:7" x14ac:dyDescent="0.3">
      <c r="A333" s="5" t="s">
        <v>36</v>
      </c>
      <c r="B333" s="5"/>
      <c r="C333" s="5"/>
      <c r="D333" s="5">
        <f>SUM(B325:C332)</f>
        <v>14</v>
      </c>
    </row>
    <row r="334" spans="1:7" x14ac:dyDescent="0.3">
      <c r="A334" s="5" t="s">
        <v>35</v>
      </c>
      <c r="B334" s="132"/>
      <c r="C334" s="133"/>
      <c r="D334" s="134">
        <f>D333/(COUNT(B325:C332)*2)</f>
        <v>0.875</v>
      </c>
    </row>
    <row r="335" spans="1:7" x14ac:dyDescent="0.3">
      <c r="A335" s="166"/>
      <c r="B335" s="124"/>
      <c r="C335" s="135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1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5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5"/>
      <c r="F339" s="204"/>
    </row>
    <row r="340" spans="1:7" ht="54" x14ac:dyDescent="0.35">
      <c r="A340" s="210" t="s">
        <v>318</v>
      </c>
      <c r="B340" s="130">
        <v>1</v>
      </c>
      <c r="C340" s="150" t="str">
        <f>IF(B340=0, -5, "0")</f>
        <v>0</v>
      </c>
      <c r="D340" s="167" t="s">
        <v>417</v>
      </c>
      <c r="E340" s="167" t="s">
        <v>418</v>
      </c>
      <c r="F340" s="204" t="s">
        <v>357</v>
      </c>
    </row>
    <row r="341" spans="1:7" ht="99" x14ac:dyDescent="0.3">
      <c r="A341" s="70" t="s">
        <v>98</v>
      </c>
      <c r="B341" s="130">
        <v>0</v>
      </c>
      <c r="C341" s="131"/>
      <c r="D341" s="138" t="s">
        <v>419</v>
      </c>
      <c r="E341" s="95" t="s">
        <v>420</v>
      </c>
      <c r="F341" s="204" t="s">
        <v>356</v>
      </c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5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5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5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5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5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5"/>
      <c r="F348" s="204"/>
    </row>
    <row r="349" spans="1:7" x14ac:dyDescent="0.3">
      <c r="A349" s="321" t="s">
        <v>379</v>
      </c>
      <c r="B349" s="322"/>
      <c r="C349" s="322"/>
      <c r="D349" s="322"/>
      <c r="E349" s="322"/>
      <c r="F349" s="322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1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16"/>
      <c r="F352" s="204"/>
      <c r="G352" s="127"/>
    </row>
    <row r="353" spans="1:7" ht="45" x14ac:dyDescent="0.3">
      <c r="A353" s="56" t="s">
        <v>249</v>
      </c>
      <c r="B353" s="280">
        <v>1</v>
      </c>
      <c r="C353" s="130"/>
      <c r="D353" s="251">
        <v>0.5</v>
      </c>
      <c r="E353" s="298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28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42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0.875</v>
      </c>
    </row>
    <row r="359" spans="1:7" x14ac:dyDescent="0.3">
      <c r="A359" s="145"/>
      <c r="B359" s="124"/>
      <c r="C359" s="135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43174</v>
      </c>
      <c r="B361" s="124"/>
      <c r="C361" s="135"/>
    </row>
    <row r="362" spans="1:7" x14ac:dyDescent="0.3">
      <c r="A362" s="313" t="s">
        <v>30</v>
      </c>
      <c r="B362" s="314" t="s">
        <v>31</v>
      </c>
      <c r="C362" s="314"/>
      <c r="D362" s="315" t="s">
        <v>46</v>
      </c>
      <c r="E362" s="316" t="s">
        <v>310</v>
      </c>
      <c r="F362" s="316" t="s">
        <v>360</v>
      </c>
      <c r="G362" s="127"/>
    </row>
    <row r="363" spans="1:7" x14ac:dyDescent="0.3">
      <c r="A363" s="313"/>
      <c r="B363" s="41" t="s">
        <v>34</v>
      </c>
      <c r="C363" s="41" t="s">
        <v>33</v>
      </c>
      <c r="D363" s="315"/>
      <c r="E363" s="316"/>
      <c r="F363" s="31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1</v>
      </c>
      <c r="C365" s="130"/>
      <c r="D365" s="113" t="s">
        <v>422</v>
      </c>
      <c r="E365" s="95"/>
      <c r="F365" s="204"/>
    </row>
    <row r="366" spans="1:7" x14ac:dyDescent="0.3">
      <c r="A366" s="70" t="s">
        <v>49</v>
      </c>
      <c r="B366" s="130">
        <v>2</v>
      </c>
      <c r="C366" s="130"/>
      <c r="E366" s="95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5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5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5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5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5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15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0.9375</v>
      </c>
      <c r="G374" s="127"/>
    </row>
    <row r="375" spans="1:7" x14ac:dyDescent="0.3">
      <c r="A375" s="145"/>
      <c r="B375" s="124"/>
      <c r="C375" s="135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5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1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5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5"/>
      <c r="F380" s="204"/>
      <c r="G380" s="127"/>
    </row>
    <row r="381" spans="1:7" x14ac:dyDescent="0.3">
      <c r="A381" s="292" t="s">
        <v>101</v>
      </c>
      <c r="B381" s="130">
        <v>2</v>
      </c>
      <c r="C381" s="280" t="str">
        <f>IF(B381=0, -5, "0")</f>
        <v>0</v>
      </c>
      <c r="D381" s="149"/>
      <c r="E381" s="95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5"/>
      <c r="F382" s="204"/>
      <c r="G382" s="127"/>
    </row>
    <row r="383" spans="1:7" ht="22.5" customHeight="1" x14ac:dyDescent="0.3">
      <c r="A383" s="320" t="s">
        <v>379</v>
      </c>
      <c r="B383" s="320"/>
      <c r="C383" s="320"/>
      <c r="D383" s="320"/>
      <c r="E383" s="320"/>
      <c r="F383" s="320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5"/>
      <c r="F384" s="204"/>
      <c r="G384" s="127"/>
    </row>
    <row r="385" spans="1:7" ht="27" customHeight="1" x14ac:dyDescent="0.3">
      <c r="A385" s="10" t="s">
        <v>391</v>
      </c>
      <c r="B385" s="130">
        <v>1</v>
      </c>
      <c r="C385" s="130"/>
      <c r="D385" s="113" t="s">
        <v>421</v>
      </c>
      <c r="E385" s="95"/>
      <c r="F385" s="204"/>
      <c r="G385" s="127"/>
    </row>
    <row r="386" spans="1:7" ht="45" x14ac:dyDescent="0.3">
      <c r="A386" s="8" t="s">
        <v>249</v>
      </c>
      <c r="B386" s="280">
        <v>0</v>
      </c>
      <c r="C386" s="130"/>
      <c r="D386" s="251">
        <v>0</v>
      </c>
      <c r="E386" s="298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15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0.83333333333333337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0.88235294117647056</v>
      </c>
      <c r="G391" s="127"/>
    </row>
    <row r="392" spans="1:7" x14ac:dyDescent="0.3">
      <c r="A392" s="145"/>
      <c r="B392" s="124"/>
      <c r="C392" s="135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43174</v>
      </c>
      <c r="B394" s="124"/>
      <c r="C394" s="135"/>
      <c r="D394" s="127"/>
      <c r="G394" s="127"/>
    </row>
    <row r="395" spans="1:7" x14ac:dyDescent="0.3">
      <c r="A395" s="313" t="s">
        <v>30</v>
      </c>
      <c r="B395" s="314" t="s">
        <v>31</v>
      </c>
      <c r="C395" s="314"/>
      <c r="D395" s="315" t="s">
        <v>46</v>
      </c>
      <c r="E395" s="316" t="s">
        <v>310</v>
      </c>
      <c r="F395" s="316" t="s">
        <v>360</v>
      </c>
      <c r="G395" s="127"/>
    </row>
    <row r="396" spans="1:7" x14ac:dyDescent="0.3">
      <c r="A396" s="313"/>
      <c r="B396" s="41" t="s">
        <v>34</v>
      </c>
      <c r="C396" s="41" t="s">
        <v>33</v>
      </c>
      <c r="D396" s="315"/>
      <c r="E396" s="316"/>
      <c r="F396" s="31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5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28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5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5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5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5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5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5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5"/>
      <c r="F410" s="204"/>
      <c r="G410" s="127"/>
    </row>
    <row r="411" spans="1:7" ht="50.25" x14ac:dyDescent="0.35">
      <c r="A411" s="261" t="s">
        <v>55</v>
      </c>
      <c r="B411" s="130">
        <v>0</v>
      </c>
      <c r="C411" s="136">
        <f>IF(B411=0, -10, IF(B411=1, -5, "0"))</f>
        <v>-10</v>
      </c>
      <c r="D411" s="95" t="s">
        <v>423</v>
      </c>
      <c r="E411" s="95" t="s">
        <v>424</v>
      </c>
      <c r="F411" s="204" t="s">
        <v>356</v>
      </c>
      <c r="G411" s="127"/>
    </row>
    <row r="412" spans="1:7" ht="33" x14ac:dyDescent="0.3">
      <c r="A412" s="4" t="s">
        <v>225</v>
      </c>
      <c r="B412" s="130">
        <v>1</v>
      </c>
      <c r="C412" s="130"/>
      <c r="D412" s="95" t="s">
        <v>425</v>
      </c>
      <c r="E412" s="95"/>
      <c r="F412" s="204" t="s">
        <v>356</v>
      </c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5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5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5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5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</v>
      </c>
    </row>
    <row r="418" spans="1:16382" x14ac:dyDescent="0.3">
      <c r="A418" s="5" t="s">
        <v>35</v>
      </c>
      <c r="B418" s="132"/>
      <c r="C418" s="132"/>
      <c r="D418" s="169">
        <f>D417/(COUNT(B410:C416)*2)</f>
        <v>6.25E-2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5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5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5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1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5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5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5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5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5"/>
      <c r="F434" s="204"/>
      <c r="G434" s="12"/>
    </row>
    <row r="435" spans="1:7" x14ac:dyDescent="0.3">
      <c r="A435" s="320" t="s">
        <v>379</v>
      </c>
      <c r="B435" s="320"/>
      <c r="C435" s="320"/>
      <c r="D435" s="320"/>
      <c r="E435" s="320"/>
      <c r="F435" s="320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5"/>
      <c r="F436" s="204"/>
      <c r="G436" s="233"/>
    </row>
    <row r="437" spans="1:7" x14ac:dyDescent="0.3">
      <c r="A437" s="10" t="s">
        <v>391</v>
      </c>
      <c r="B437" s="130">
        <v>1</v>
      </c>
      <c r="C437" s="130"/>
      <c r="D437" s="113" t="s">
        <v>421</v>
      </c>
      <c r="E437" s="95"/>
      <c r="F437" s="204" t="s">
        <v>356</v>
      </c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5"/>
      <c r="F438" s="204"/>
      <c r="G438" s="12"/>
    </row>
    <row r="439" spans="1:7" ht="45" x14ac:dyDescent="0.3">
      <c r="A439" s="4" t="s">
        <v>249</v>
      </c>
      <c r="B439" s="130">
        <v>2</v>
      </c>
      <c r="C439" s="130"/>
      <c r="D439" s="251">
        <v>1</v>
      </c>
      <c r="E439" s="298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44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0.73333333333333328</v>
      </c>
      <c r="E444" s="127"/>
    </row>
    <row r="445" spans="1:7" x14ac:dyDescent="0.3">
      <c r="A445" s="1"/>
      <c r="B445" s="124"/>
      <c r="C445" s="135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43174</v>
      </c>
      <c r="B447" s="124"/>
      <c r="C447" s="135"/>
    </row>
    <row r="448" spans="1:7" x14ac:dyDescent="0.3">
      <c r="A448" s="313" t="s">
        <v>30</v>
      </c>
      <c r="B448" s="314" t="s">
        <v>31</v>
      </c>
      <c r="C448" s="314"/>
      <c r="D448" s="315" t="s">
        <v>46</v>
      </c>
      <c r="E448" s="316" t="s">
        <v>310</v>
      </c>
      <c r="F448" s="316" t="s">
        <v>360</v>
      </c>
      <c r="G448" s="127"/>
    </row>
    <row r="449" spans="1:6" x14ac:dyDescent="0.3">
      <c r="A449" s="313"/>
      <c r="B449" s="41" t="s">
        <v>34</v>
      </c>
      <c r="C449" s="41" t="s">
        <v>33</v>
      </c>
      <c r="D449" s="315"/>
      <c r="E449" s="316"/>
      <c r="F449" s="31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5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5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5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5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5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5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5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5"/>
      <c r="F462" s="204"/>
    </row>
    <row r="463" spans="1:6" x14ac:dyDescent="0.3">
      <c r="A463" s="70" t="s">
        <v>351</v>
      </c>
      <c r="B463" s="130">
        <v>1</v>
      </c>
      <c r="C463" s="130"/>
      <c r="D463" s="95" t="s">
        <v>426</v>
      </c>
      <c r="E463" s="95"/>
      <c r="F463" s="204" t="s">
        <v>356</v>
      </c>
    </row>
    <row r="464" spans="1:6" ht="18" x14ac:dyDescent="0.3">
      <c r="A464" s="70" t="s">
        <v>133</v>
      </c>
      <c r="B464" s="130">
        <v>2</v>
      </c>
      <c r="C464" s="130"/>
      <c r="D464" s="154"/>
      <c r="E464" s="95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5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5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1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1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1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5"/>
      <c r="F470" s="204"/>
    </row>
    <row r="471" spans="1:7" x14ac:dyDescent="0.3">
      <c r="A471" s="317" t="s">
        <v>379</v>
      </c>
      <c r="B471" s="318"/>
      <c r="C471" s="318"/>
      <c r="D471" s="318"/>
      <c r="E471" s="318"/>
      <c r="F471" s="318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1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1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1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1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51">
        <v>0</v>
      </c>
      <c r="E476" s="298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27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0.9642857142857143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39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0.97499999999999998</v>
      </c>
    </row>
    <row r="482" spans="1:7" x14ac:dyDescent="0.3">
      <c r="A482" s="1"/>
      <c r="B482" s="124"/>
      <c r="C482" s="135"/>
    </row>
    <row r="483" spans="1:7" ht="21.75" customHeight="1" x14ac:dyDescent="0.35">
      <c r="A483" s="319" t="s">
        <v>367</v>
      </c>
      <c r="B483" s="319"/>
      <c r="C483" s="319"/>
      <c r="D483" s="319"/>
      <c r="E483" s="185"/>
      <c r="F483" s="201"/>
    </row>
    <row r="484" spans="1:7" x14ac:dyDescent="0.3">
      <c r="A484" s="74">
        <f>B11</f>
        <v>43174</v>
      </c>
      <c r="B484" s="124"/>
      <c r="C484" s="135"/>
    </row>
    <row r="485" spans="1:7" x14ac:dyDescent="0.3">
      <c r="A485" s="313" t="s">
        <v>30</v>
      </c>
      <c r="B485" s="314" t="s">
        <v>31</v>
      </c>
      <c r="C485" s="314"/>
      <c r="D485" s="315" t="s">
        <v>46</v>
      </c>
      <c r="E485" s="316" t="s">
        <v>310</v>
      </c>
      <c r="F485" s="316" t="s">
        <v>360</v>
      </c>
      <c r="G485" s="127"/>
    </row>
    <row r="486" spans="1:7" x14ac:dyDescent="0.3">
      <c r="A486" s="313"/>
      <c r="B486" s="41" t="s">
        <v>34</v>
      </c>
      <c r="C486" s="41" t="s">
        <v>33</v>
      </c>
      <c r="D486" s="315"/>
      <c r="E486" s="316"/>
      <c r="F486" s="31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5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5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5"/>
      <c r="F490" s="204"/>
    </row>
    <row r="491" spans="1:7" x14ac:dyDescent="0.3">
      <c r="A491" s="70" t="s">
        <v>355</v>
      </c>
      <c r="B491" s="130">
        <v>2</v>
      </c>
      <c r="C491" s="131"/>
      <c r="D491" s="95"/>
      <c r="E491" s="116"/>
      <c r="F491" s="204"/>
    </row>
    <row r="492" spans="1:7" ht="33" x14ac:dyDescent="0.3">
      <c r="A492" s="66" t="s">
        <v>400</v>
      </c>
      <c r="B492" s="130">
        <v>1</v>
      </c>
      <c r="C492" s="131"/>
      <c r="D492" s="116" t="s">
        <v>427</v>
      </c>
      <c r="E492" s="116"/>
      <c r="F492" s="204" t="s">
        <v>357</v>
      </c>
      <c r="G492" s="127"/>
    </row>
    <row r="493" spans="1:7" x14ac:dyDescent="0.3">
      <c r="A493" s="5" t="s">
        <v>36</v>
      </c>
      <c r="B493" s="5"/>
      <c r="C493" s="5"/>
      <c r="D493" s="54">
        <f>SUM(B488:C492)</f>
        <v>9</v>
      </c>
    </row>
    <row r="494" spans="1:7" x14ac:dyDescent="0.3">
      <c r="A494" s="5" t="s">
        <v>35</v>
      </c>
      <c r="B494" s="132"/>
      <c r="C494" s="133"/>
      <c r="D494" s="134">
        <f>D493/(COUNT(B488:C492)*2)</f>
        <v>0.9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5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5"/>
      <c r="F497" s="204"/>
    </row>
    <row r="498" spans="1:7" ht="45" x14ac:dyDescent="0.3">
      <c r="A498" s="62" t="s">
        <v>249</v>
      </c>
      <c r="B498" s="280">
        <v>0</v>
      </c>
      <c r="C498" s="213"/>
      <c r="D498" s="251">
        <v>0</v>
      </c>
      <c r="E498" s="298"/>
      <c r="F498" s="253"/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0.66666666666666663</v>
      </c>
      <c r="E500" s="127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13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0.8125</v>
      </c>
    </row>
    <row r="504" spans="1:7" ht="19.5" x14ac:dyDescent="0.3">
      <c r="A504" s="173"/>
      <c r="B504" s="124"/>
      <c r="C504" s="135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43174</v>
      </c>
      <c r="B506" s="124"/>
      <c r="C506" s="135"/>
    </row>
    <row r="507" spans="1:7" x14ac:dyDescent="0.3">
      <c r="A507" s="313" t="s">
        <v>30</v>
      </c>
      <c r="B507" s="314" t="s">
        <v>31</v>
      </c>
      <c r="C507" s="314"/>
      <c r="D507" s="315" t="s">
        <v>46</v>
      </c>
      <c r="E507" s="316" t="s">
        <v>310</v>
      </c>
      <c r="F507" s="316" t="s">
        <v>360</v>
      </c>
      <c r="G507" s="127"/>
    </row>
    <row r="508" spans="1:7" x14ac:dyDescent="0.3">
      <c r="A508" s="313"/>
      <c r="B508" s="41" t="s">
        <v>34</v>
      </c>
      <c r="C508" s="41" t="s">
        <v>33</v>
      </c>
      <c r="D508" s="315"/>
      <c r="E508" s="316"/>
      <c r="F508" s="316"/>
    </row>
    <row r="509" spans="1:7" ht="49.5" x14ac:dyDescent="0.3">
      <c r="A509" s="6" t="s">
        <v>15</v>
      </c>
      <c r="B509" s="130">
        <v>0</v>
      </c>
      <c r="C509" s="130"/>
      <c r="D509" s="95" t="s">
        <v>428</v>
      </c>
      <c r="E509" s="95" t="s">
        <v>429</v>
      </c>
      <c r="F509" s="204" t="s">
        <v>357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5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5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51">
        <v>0</v>
      </c>
      <c r="E512" s="301"/>
      <c r="F512" s="255"/>
    </row>
    <row r="513" spans="1:7" x14ac:dyDescent="0.3">
      <c r="A513" s="5" t="s">
        <v>36</v>
      </c>
      <c r="B513" s="5"/>
      <c r="C513" s="5"/>
      <c r="D513" s="59">
        <f>SUM(B509:C512)</f>
        <v>4</v>
      </c>
    </row>
    <row r="514" spans="1:7" x14ac:dyDescent="0.3">
      <c r="A514" s="5" t="s">
        <v>35</v>
      </c>
      <c r="B514" s="132"/>
      <c r="C514" s="133"/>
      <c r="D514" s="134">
        <f>D513/(COUNT(B509:C512)*2)</f>
        <v>0.66666666666666663</v>
      </c>
    </row>
    <row r="515" spans="1:7" x14ac:dyDescent="0.3">
      <c r="A515" s="3"/>
      <c r="B515" s="124"/>
      <c r="C515" s="135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43174</v>
      </c>
      <c r="B517" s="124"/>
      <c r="C517" s="135"/>
    </row>
    <row r="518" spans="1:7" x14ac:dyDescent="0.3">
      <c r="A518" s="313" t="s">
        <v>30</v>
      </c>
      <c r="B518" s="314" t="s">
        <v>31</v>
      </c>
      <c r="C518" s="314"/>
      <c r="D518" s="315" t="s">
        <v>46</v>
      </c>
      <c r="E518" s="316" t="s">
        <v>310</v>
      </c>
      <c r="F518" s="316" t="s">
        <v>360</v>
      </c>
      <c r="G518" s="127"/>
    </row>
    <row r="519" spans="1:7" x14ac:dyDescent="0.3">
      <c r="A519" s="313"/>
      <c r="B519" s="41" t="s">
        <v>34</v>
      </c>
      <c r="C519" s="41" t="s">
        <v>33</v>
      </c>
      <c r="D519" s="315"/>
      <c r="E519" s="316"/>
      <c r="F519" s="316"/>
    </row>
    <row r="520" spans="1:7" x14ac:dyDescent="0.3">
      <c r="A520" s="4" t="s">
        <v>9</v>
      </c>
      <c r="B520" s="130">
        <v>2</v>
      </c>
      <c r="C520" s="130"/>
      <c r="D520" s="95"/>
      <c r="E520" s="95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5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5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5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5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5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5"/>
      <c r="F526" s="204"/>
    </row>
    <row r="527" spans="1:7" x14ac:dyDescent="0.3">
      <c r="A527" s="55" t="s">
        <v>352</v>
      </c>
      <c r="B527" s="130">
        <v>2</v>
      </c>
      <c r="C527" s="94"/>
      <c r="D527" s="95"/>
      <c r="E527" s="95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16"/>
      <c r="F528" s="204"/>
      <c r="G528" s="127"/>
    </row>
    <row r="529" spans="1:7" ht="45" x14ac:dyDescent="0.3">
      <c r="A529" s="55" t="s">
        <v>354</v>
      </c>
      <c r="B529" s="130">
        <v>2</v>
      </c>
      <c r="C529" s="140"/>
      <c r="D529" s="174"/>
      <c r="E529" s="95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1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16"/>
      <c r="F531" s="204"/>
      <c r="G531" s="127"/>
    </row>
    <row r="532" spans="1:7" ht="45" x14ac:dyDescent="0.3">
      <c r="A532" s="55" t="s">
        <v>249</v>
      </c>
      <c r="B532" s="130">
        <v>2</v>
      </c>
      <c r="C532" s="140"/>
      <c r="D532" s="251">
        <v>1</v>
      </c>
      <c r="E532" s="298"/>
      <c r="F532" s="253"/>
    </row>
    <row r="533" spans="1:7" x14ac:dyDescent="0.3">
      <c r="A533" s="5" t="s">
        <v>36</v>
      </c>
      <c r="B533" s="5"/>
      <c r="C533" s="5"/>
      <c r="D533" s="5">
        <f>SUM(B520:C532)</f>
        <v>26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43174</v>
      </c>
      <c r="B537" s="124"/>
      <c r="C537" s="135"/>
      <c r="G537" s="127"/>
    </row>
    <row r="538" spans="1:7" x14ac:dyDescent="0.3">
      <c r="A538" s="313" t="s">
        <v>30</v>
      </c>
      <c r="B538" s="314" t="s">
        <v>31</v>
      </c>
      <c r="C538" s="314"/>
      <c r="D538" s="315" t="s">
        <v>46</v>
      </c>
      <c r="E538" s="316" t="s">
        <v>310</v>
      </c>
      <c r="F538" s="316" t="s">
        <v>360</v>
      </c>
      <c r="G538" s="127"/>
    </row>
    <row r="539" spans="1:7" x14ac:dyDescent="0.3">
      <c r="A539" s="313"/>
      <c r="B539" s="41" t="s">
        <v>34</v>
      </c>
      <c r="C539" s="41" t="s">
        <v>33</v>
      </c>
      <c r="D539" s="315"/>
      <c r="E539" s="316"/>
      <c r="F539" s="316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5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5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5"/>
      <c r="F542" s="204"/>
    </row>
    <row r="543" spans="1:7" ht="45" x14ac:dyDescent="0.3">
      <c r="A543" s="66" t="s">
        <v>249</v>
      </c>
      <c r="B543" s="130">
        <v>2</v>
      </c>
      <c r="C543" s="130"/>
      <c r="D543" s="251">
        <v>1</v>
      </c>
      <c r="E543" s="298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34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295">
        <f>AVERAGE(D41,D99,D153,D200,D261,D313,D353,D386,D439,D476,D498,D512,D532,D543)</f>
        <v>0.53</v>
      </c>
    </row>
    <row r="548" spans="1:4" ht="22.5" x14ac:dyDescent="0.45">
      <c r="A548" s="35" t="s">
        <v>45</v>
      </c>
      <c r="B548" s="181"/>
      <c r="C548" s="182"/>
      <c r="D548" s="296">
        <f>SUM(D544,D533,D513,D502,D443,D390,D357,D45,D317,D265,D157,D480,D204,D102)</f>
        <v>314</v>
      </c>
    </row>
    <row r="549" spans="1:4" ht="22.5" x14ac:dyDescent="0.45">
      <c r="A549" s="35" t="s">
        <v>209</v>
      </c>
      <c r="B549" s="181"/>
      <c r="C549" s="182"/>
      <c r="D549" s="29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0.89714285714285713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20:B532 B21:B24 B509:B511 B39:B41 B53:B60 B65:B83 B29:B37 B149:B153 B110:B116 B143:B147 B88:B93 B121:B138 B165:B171 B95:B99 B196:B199 B212:B221 B226:B243 B176:B194 B257:B261 B273:B284 B248:B255 B309:B313 B325:B332 B289:B307 B350:B352 B365:B372 B337:B348 B384:B385 B398:B405 B410:B416 B421:B425 B377:B382 B436:B439 B451:B456 B430:B434 B472:B475 B461:B470 B496:B497 B488:B492 B540:B543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353 B386 B512 B200 B498 B476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opLeftCell="A176" zoomScale="90" zoomScaleNormal="90" workbookViewId="0">
      <selection activeCell="F186" sqref="F186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3"/>
      <c r="E1" s="333"/>
      <c r="F1" s="333"/>
      <c r="G1" s="333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54" t="s">
        <v>50</v>
      </c>
      <c r="B6" s="354"/>
      <c r="C6" s="354"/>
      <c r="D6" s="354"/>
      <c r="E6" s="354"/>
      <c r="F6" s="354"/>
      <c r="G6" s="125"/>
    </row>
    <row r="7" spans="1:7" s="12" customFormat="1" ht="21.75" customHeight="1" x14ac:dyDescent="0.45">
      <c r="A7" s="335" t="str">
        <f>'A1 Exploitation'!A8:F8</f>
        <v>Teniour</v>
      </c>
      <c r="B7" s="335"/>
      <c r="C7" s="335"/>
      <c r="D7" s="335"/>
      <c r="E7" s="335"/>
      <c r="F7" s="335"/>
      <c r="G7" s="125"/>
    </row>
    <row r="8" spans="1:7" s="12" customFormat="1" ht="24" x14ac:dyDescent="0.45">
      <c r="A8" s="14" t="s">
        <v>42</v>
      </c>
      <c r="B8" s="355" t="str">
        <f>'A1 Exploitation'!B9:F9</f>
        <v>Dr Hatem KARAA</v>
      </c>
      <c r="C8" s="355"/>
      <c r="D8" s="355"/>
      <c r="E8" s="355"/>
      <c r="F8" s="355"/>
      <c r="G8" s="125"/>
    </row>
    <row r="9" spans="1:7" s="12" customFormat="1" ht="24" x14ac:dyDescent="0.45">
      <c r="A9" s="15" t="s">
        <v>44</v>
      </c>
      <c r="B9" s="356" t="str">
        <f>'A1 Exploitation'!B10:F10</f>
        <v>Mme Fatma Maghrbi</v>
      </c>
      <c r="C9" s="356"/>
      <c r="D9" s="356"/>
      <c r="E9" s="356"/>
      <c r="F9" s="356"/>
      <c r="G9" s="125"/>
    </row>
    <row r="10" spans="1:7" s="12" customFormat="1" ht="24" x14ac:dyDescent="0.45">
      <c r="A10" s="14" t="s">
        <v>43</v>
      </c>
      <c r="B10" s="353">
        <f>'A1 Exploitation'!B11:F11</f>
        <v>43174</v>
      </c>
      <c r="C10" s="353"/>
      <c r="D10" s="353"/>
      <c r="E10" s="353"/>
      <c r="F10" s="353"/>
      <c r="G10" s="125"/>
    </row>
    <row r="11" spans="1:7" s="12" customFormat="1" ht="24" x14ac:dyDescent="0.45">
      <c r="A11" s="14" t="s">
        <v>294</v>
      </c>
      <c r="B11" s="352">
        <f>D199</f>
        <v>0.88709677419354838</v>
      </c>
      <c r="C11" s="352"/>
      <c r="D11" s="352"/>
      <c r="E11" s="352"/>
      <c r="F11" s="352"/>
      <c r="G11" s="125"/>
    </row>
    <row r="12" spans="1:7" s="12" customFormat="1" ht="22.5" x14ac:dyDescent="0.45">
      <c r="A12" s="11"/>
      <c r="D12" s="331"/>
      <c r="E12" s="331"/>
      <c r="F12" s="331"/>
      <c r="G12" s="331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7" t="s">
        <v>0</v>
      </c>
      <c r="B16" s="348"/>
      <c r="C16" s="348"/>
      <c r="D16" s="348"/>
      <c r="E16" s="348"/>
      <c r="F16" s="348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ht="33" x14ac:dyDescent="0.3">
      <c r="A19" s="17" t="s">
        <v>81</v>
      </c>
      <c r="B19" s="94">
        <v>1</v>
      </c>
      <c r="C19" s="94"/>
      <c r="D19" s="95" t="s">
        <v>431</v>
      </c>
      <c r="E19" s="95"/>
      <c r="F19" s="94" t="s">
        <v>356</v>
      </c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9" t="s">
        <v>36</v>
      </c>
      <c r="B22" s="345"/>
      <c r="C22" s="346"/>
      <c r="D22" s="250">
        <f>SUM(B17:C21)</f>
        <v>9</v>
      </c>
    </row>
    <row r="23" spans="1:7" x14ac:dyDescent="0.3">
      <c r="A23" s="340" t="s">
        <v>295</v>
      </c>
      <c r="B23" s="341"/>
      <c r="C23" s="342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8" t="s">
        <v>4</v>
      </c>
      <c r="B25" s="339"/>
      <c r="C25" s="339"/>
      <c r="D25" s="339"/>
      <c r="E25" s="339"/>
      <c r="F25" s="339"/>
    </row>
    <row r="26" spans="1:7" ht="33.75" x14ac:dyDescent="0.35">
      <c r="A26" s="40" t="s">
        <v>97</v>
      </c>
      <c r="B26" s="94">
        <v>0</v>
      </c>
      <c r="C26" s="120">
        <f>IF(B26=0, -5, "0")</f>
        <v>-5</v>
      </c>
      <c r="D26" s="95" t="s">
        <v>443</v>
      </c>
      <c r="E26" s="95" t="s">
        <v>432</v>
      </c>
      <c r="F26" s="94" t="s">
        <v>357</v>
      </c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 t="s">
        <v>32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0" t="s">
        <v>36</v>
      </c>
      <c r="B33" s="341"/>
      <c r="C33" s="342"/>
      <c r="D33" s="248">
        <f>SUM(B26:C32)</f>
        <v>5</v>
      </c>
    </row>
    <row r="34" spans="1:7" x14ac:dyDescent="0.3">
      <c r="A34" s="340" t="s">
        <v>295</v>
      </c>
      <c r="B34" s="341"/>
      <c r="C34" s="342"/>
      <c r="D34" s="33">
        <f>D33/(COUNT(B26:C32)*2)</f>
        <v>0.35714285714285715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8" t="s">
        <v>219</v>
      </c>
      <c r="B36" s="339"/>
      <c r="C36" s="339"/>
      <c r="D36" s="339"/>
      <c r="E36" s="339"/>
      <c r="F36" s="33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 t="s">
        <v>433</v>
      </c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0" t="s">
        <v>36</v>
      </c>
      <c r="B42" s="341"/>
      <c r="C42" s="342"/>
      <c r="D42" s="248">
        <f>SUM(B37:C41)</f>
        <v>8</v>
      </c>
      <c r="E42" s="13"/>
      <c r="F42" s="13"/>
      <c r="G42" s="126"/>
    </row>
    <row r="43" spans="1:7" s="22" customFormat="1" x14ac:dyDescent="0.3">
      <c r="A43" s="340" t="s">
        <v>295</v>
      </c>
      <c r="B43" s="341"/>
      <c r="C43" s="342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0" t="s">
        <v>21</v>
      </c>
      <c r="B45" s="351"/>
      <c r="C45" s="351"/>
      <c r="D45" s="351"/>
      <c r="E45" s="351"/>
      <c r="F45" s="351"/>
    </row>
    <row r="46" spans="1:7" x14ac:dyDescent="0.3">
      <c r="A46" s="17" t="s">
        <v>270</v>
      </c>
      <c r="B46" s="94" t="s">
        <v>32</v>
      </c>
      <c r="C46" s="94"/>
      <c r="D46" s="95" t="s">
        <v>434</v>
      </c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435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0" t="s">
        <v>36</v>
      </c>
      <c r="B52" s="341"/>
      <c r="C52" s="342"/>
      <c r="D52" s="248">
        <f>SUM(B46:C51)</f>
        <v>10</v>
      </c>
    </row>
    <row r="53" spans="1:7" x14ac:dyDescent="0.3">
      <c r="A53" s="340" t="s">
        <v>295</v>
      </c>
      <c r="B53" s="341"/>
      <c r="C53" s="342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8" t="s">
        <v>8</v>
      </c>
      <c r="B55" s="339"/>
      <c r="C55" s="339"/>
      <c r="D55" s="339"/>
      <c r="E55" s="339"/>
      <c r="F55" s="339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ht="49.5" x14ac:dyDescent="0.3">
      <c r="A58" s="23" t="s">
        <v>244</v>
      </c>
      <c r="B58" s="94">
        <v>0</v>
      </c>
      <c r="C58" s="94"/>
      <c r="D58" s="95" t="s">
        <v>436</v>
      </c>
      <c r="E58" s="95" t="s">
        <v>437</v>
      </c>
      <c r="F58" s="94" t="s">
        <v>356</v>
      </c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438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0" t="s">
        <v>36</v>
      </c>
      <c r="B63" s="341"/>
      <c r="C63" s="342"/>
      <c r="D63" s="248">
        <f>SUM(B56:C62)</f>
        <v>12</v>
      </c>
    </row>
    <row r="64" spans="1:7" x14ac:dyDescent="0.3">
      <c r="A64" s="340" t="s">
        <v>295</v>
      </c>
      <c r="B64" s="341"/>
      <c r="C64" s="342"/>
      <c r="D64" s="33">
        <f>D63/(COUNT(B56:C62)*2)</f>
        <v>0.8571428571428571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8" t="s">
        <v>130</v>
      </c>
      <c r="B66" s="339"/>
      <c r="C66" s="339"/>
      <c r="D66" s="339"/>
      <c r="E66" s="339"/>
      <c r="F66" s="339"/>
    </row>
    <row r="67" spans="1:7" ht="19.5" x14ac:dyDescent="0.4">
      <c r="A67" s="17" t="s">
        <v>271</v>
      </c>
      <c r="B67" s="100" t="s">
        <v>32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 t="s">
        <v>32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 t="s">
        <v>32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 t="s">
        <v>32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 t="s">
        <v>32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 t="s">
        <v>32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 t="s">
        <v>32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 t="s">
        <v>32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 t="s">
        <v>32</v>
      </c>
      <c r="C83" s="94"/>
      <c r="D83" s="107"/>
      <c r="E83" s="108"/>
      <c r="F83" s="94"/>
    </row>
    <row r="84" spans="1:7" x14ac:dyDescent="0.3">
      <c r="A84" s="340" t="s">
        <v>36</v>
      </c>
      <c r="B84" s="341"/>
      <c r="C84" s="342"/>
      <c r="D84" s="248">
        <f>SUM(B67:C83)</f>
        <v>0</v>
      </c>
    </row>
    <row r="85" spans="1:7" x14ac:dyDescent="0.3">
      <c r="A85" s="340" t="s">
        <v>295</v>
      </c>
      <c r="B85" s="341"/>
      <c r="C85" s="342"/>
      <c r="D85" s="33" t="e">
        <f>D84/(COUNT(B67:C83)*2)</f>
        <v>#DIV/0!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8" t="s">
        <v>211</v>
      </c>
      <c r="B87" s="339"/>
      <c r="C87" s="339"/>
      <c r="D87" s="339"/>
      <c r="E87" s="339"/>
      <c r="F87" s="339"/>
    </row>
    <row r="88" spans="1:7" ht="34.5" x14ac:dyDescent="0.4">
      <c r="A88" s="50" t="s">
        <v>273</v>
      </c>
      <c r="B88" s="110" t="s">
        <v>32</v>
      </c>
      <c r="C88" s="101"/>
      <c r="D88" s="95"/>
      <c r="E88" s="95"/>
      <c r="F88" s="94"/>
    </row>
    <row r="89" spans="1:7" ht="19.5" x14ac:dyDescent="0.4">
      <c r="A89" s="17" t="s">
        <v>272</v>
      </c>
      <c r="B89" s="110" t="s">
        <v>32</v>
      </c>
      <c r="C89" s="101"/>
      <c r="D89" s="95"/>
      <c r="E89" s="94"/>
      <c r="F89" s="94"/>
    </row>
    <row r="90" spans="1:7" ht="19.5" x14ac:dyDescent="0.4">
      <c r="A90" s="17" t="s">
        <v>300</v>
      </c>
      <c r="B90" s="110" t="s">
        <v>32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 t="s">
        <v>32</v>
      </c>
      <c r="C95" s="94"/>
      <c r="D95" s="95"/>
      <c r="E95" s="94"/>
      <c r="F95" s="94"/>
    </row>
    <row r="96" spans="1:7" x14ac:dyDescent="0.3">
      <c r="A96" s="25" t="s">
        <v>282</v>
      </c>
      <c r="B96" s="110" t="s">
        <v>32</v>
      </c>
      <c r="C96" s="94"/>
      <c r="D96" s="95"/>
      <c r="E96" s="94"/>
      <c r="F96" s="94"/>
    </row>
    <row r="97" spans="1:7" x14ac:dyDescent="0.3">
      <c r="A97" s="25" t="s">
        <v>283</v>
      </c>
      <c r="B97" s="110" t="s">
        <v>32</v>
      </c>
      <c r="C97" s="94"/>
      <c r="D97" s="95"/>
      <c r="E97" s="94"/>
      <c r="F97" s="94"/>
    </row>
    <row r="98" spans="1:7" x14ac:dyDescent="0.3">
      <c r="A98" s="17" t="s">
        <v>134</v>
      </c>
      <c r="B98" s="110" t="s">
        <v>32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 t="s">
        <v>32</v>
      </c>
      <c r="C101" s="94"/>
      <c r="D101" s="95"/>
      <c r="E101" s="94"/>
      <c r="F101" s="94"/>
    </row>
    <row r="102" spans="1:7" x14ac:dyDescent="0.3">
      <c r="A102" s="340" t="s">
        <v>36</v>
      </c>
      <c r="B102" s="341"/>
      <c r="C102" s="342"/>
      <c r="D102" s="248">
        <f>SUM(B88:C101)</f>
        <v>0</v>
      </c>
    </row>
    <row r="103" spans="1:7" x14ac:dyDescent="0.3">
      <c r="A103" s="340" t="s">
        <v>295</v>
      </c>
      <c r="B103" s="341"/>
      <c r="C103" s="342"/>
      <c r="D103" s="33" t="e">
        <f>D102/(COUNT(B88:C101)*2)</f>
        <v>#DIV/0!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8" t="s">
        <v>212</v>
      </c>
      <c r="B106" s="339"/>
      <c r="C106" s="339"/>
      <c r="D106" s="339"/>
      <c r="E106" s="339"/>
      <c r="F106" s="339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27" t="s">
        <v>439</v>
      </c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127" t="s">
        <v>440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0" t="s">
        <v>36</v>
      </c>
      <c r="B118" s="341"/>
      <c r="C118" s="342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40" t="s">
        <v>295</v>
      </c>
      <c r="B119" s="341"/>
      <c r="C119" s="342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8" t="s">
        <v>185</v>
      </c>
      <c r="B121" s="339"/>
      <c r="C121" s="339"/>
      <c r="D121" s="339"/>
      <c r="E121" s="339"/>
      <c r="F121" s="339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0" t="s">
        <v>36</v>
      </c>
      <c r="B133" s="341"/>
      <c r="C133" s="342"/>
      <c r="D133" s="248">
        <f>SUM(B122:C132)</f>
        <v>0</v>
      </c>
    </row>
    <row r="134" spans="1:7" x14ac:dyDescent="0.3">
      <c r="A134" s="340" t="s">
        <v>295</v>
      </c>
      <c r="B134" s="341"/>
      <c r="C134" s="342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8" t="s">
        <v>71</v>
      </c>
      <c r="B136" s="339"/>
      <c r="C136" s="339"/>
      <c r="D136" s="339"/>
      <c r="E136" s="339"/>
      <c r="F136" s="339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14"/>
      <c r="E139" s="94"/>
      <c r="F139" s="94"/>
    </row>
    <row r="140" spans="1:7" x14ac:dyDescent="0.3">
      <c r="A140" s="52" t="s">
        <v>278</v>
      </c>
      <c r="B140" s="110" t="s">
        <v>32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 t="s">
        <v>32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 t="s">
        <v>32</v>
      </c>
      <c r="C142" s="95"/>
      <c r="D142" s="98"/>
      <c r="E142" s="94"/>
      <c r="F142" s="94"/>
    </row>
    <row r="143" spans="1:7" x14ac:dyDescent="0.3">
      <c r="A143" s="23" t="s">
        <v>304</v>
      </c>
      <c r="B143" s="110" t="s">
        <v>32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40" t="s">
        <v>36</v>
      </c>
      <c r="B149" s="341"/>
      <c r="C149" s="342"/>
      <c r="D149" s="248">
        <f>SUM(B137:C148)</f>
        <v>0</v>
      </c>
    </row>
    <row r="150" spans="1:7" x14ac:dyDescent="0.3">
      <c r="A150" s="340" t="s">
        <v>295</v>
      </c>
      <c r="B150" s="341"/>
      <c r="C150" s="342"/>
      <c r="D150" s="33" t="e">
        <f>D149/(COUNT(B137:C148)*2)</f>
        <v>#DIV/0!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8" t="s">
        <v>217</v>
      </c>
      <c r="B152" s="339"/>
      <c r="C152" s="339"/>
      <c r="D152" s="339"/>
      <c r="E152" s="339"/>
      <c r="F152" s="339"/>
    </row>
    <row r="153" spans="1:7" x14ac:dyDescent="0.3">
      <c r="A153" s="50" t="s">
        <v>279</v>
      </c>
      <c r="B153" s="94">
        <v>1</v>
      </c>
      <c r="C153" s="94"/>
      <c r="D153" s="95" t="s">
        <v>441</v>
      </c>
      <c r="E153" s="94"/>
      <c r="F153" s="94" t="s">
        <v>357</v>
      </c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0" t="s">
        <v>36</v>
      </c>
      <c r="B161" s="345"/>
      <c r="C161" s="346"/>
      <c r="D161" s="250">
        <f>SUM(B153:C160)</f>
        <v>15</v>
      </c>
    </row>
    <row r="162" spans="1:7" x14ac:dyDescent="0.3">
      <c r="A162" s="340" t="s">
        <v>295</v>
      </c>
      <c r="B162" s="341"/>
      <c r="C162" s="342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8" t="s">
        <v>77</v>
      </c>
      <c r="B164" s="339"/>
      <c r="C164" s="339"/>
      <c r="D164" s="339"/>
      <c r="E164" s="339"/>
      <c r="F164" s="339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0" t="s">
        <v>36</v>
      </c>
      <c r="B169" s="341"/>
      <c r="C169" s="342"/>
      <c r="D169" s="248">
        <f>SUM(B165:C168)</f>
        <v>8</v>
      </c>
    </row>
    <row r="170" spans="1:7" x14ac:dyDescent="0.3">
      <c r="A170" s="340" t="s">
        <v>295</v>
      </c>
      <c r="B170" s="341"/>
      <c r="C170" s="342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3" t="s">
        <v>17</v>
      </c>
      <c r="B172" s="344"/>
      <c r="C172" s="344"/>
      <c r="D172" s="344"/>
      <c r="E172" s="344"/>
      <c r="F172" s="344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0" t="s">
        <v>36</v>
      </c>
      <c r="B177" s="341"/>
      <c r="C177" s="342"/>
      <c r="D177" s="248">
        <f>SUM(B173:C176)</f>
        <v>8</v>
      </c>
    </row>
    <row r="178" spans="1:7" x14ac:dyDescent="0.3">
      <c r="A178" s="340" t="s">
        <v>295</v>
      </c>
      <c r="B178" s="341"/>
      <c r="C178" s="342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8" t="s">
        <v>78</v>
      </c>
      <c r="B180" s="339"/>
      <c r="C180" s="339"/>
      <c r="D180" s="339"/>
      <c r="E180" s="339"/>
      <c r="F180" s="339"/>
    </row>
    <row r="181" spans="1:7" ht="33" x14ac:dyDescent="0.3">
      <c r="A181" s="44" t="s">
        <v>315</v>
      </c>
      <c r="B181" s="94">
        <v>1</v>
      </c>
      <c r="C181" s="94"/>
      <c r="D181" s="95" t="s">
        <v>442</v>
      </c>
      <c r="E181" s="95"/>
      <c r="F181" s="94" t="s">
        <v>357</v>
      </c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0" t="s">
        <v>36</v>
      </c>
      <c r="B186" s="341"/>
      <c r="C186" s="342"/>
      <c r="D186" s="248">
        <f>SUM(B181:C185)</f>
        <v>9</v>
      </c>
    </row>
    <row r="187" spans="1:7" x14ac:dyDescent="0.3">
      <c r="A187" s="340" t="s">
        <v>295</v>
      </c>
      <c r="B187" s="341"/>
      <c r="C187" s="342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8" t="s">
        <v>216</v>
      </c>
      <c r="B189" s="339"/>
      <c r="C189" s="339"/>
      <c r="D189" s="339"/>
      <c r="E189" s="339"/>
      <c r="F189" s="339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40" t="s">
        <v>36</v>
      </c>
      <c r="B194" s="341"/>
      <c r="C194" s="342"/>
      <c r="D194" s="54">
        <f>SUM(B190:C193)</f>
        <v>4</v>
      </c>
    </row>
    <row r="195" spans="1:6" x14ac:dyDescent="0.3">
      <c r="A195" s="340" t="s">
        <v>295</v>
      </c>
      <c r="B195" s="341"/>
      <c r="C195" s="342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3">
        <v>0.4</v>
      </c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110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0.88709677419354838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abSelected="1" view="pageBreakPreview" topLeftCell="A84" zoomScale="71" zoomScaleSheetLayoutView="71" workbookViewId="0">
      <selection activeCell="D89" sqref="D89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3"/>
      <c r="E1" s="333"/>
      <c r="F1" s="333"/>
      <c r="G1" s="333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34" t="s">
        <v>179</v>
      </c>
      <c r="B7" s="334"/>
      <c r="C7" s="334"/>
      <c r="D7" s="334"/>
      <c r="E7" s="334"/>
      <c r="F7" s="334"/>
      <c r="G7" s="125"/>
    </row>
    <row r="8" spans="1:7" ht="29.25" x14ac:dyDescent="0.45">
      <c r="A8" s="335" t="str">
        <f>'Page de garde'!D18</f>
        <v>Teniour</v>
      </c>
      <c r="B8" s="335"/>
      <c r="C8" s="335"/>
      <c r="D8" s="335"/>
      <c r="E8" s="335"/>
      <c r="F8" s="335"/>
      <c r="G8" s="125"/>
    </row>
    <row r="9" spans="1:7" ht="24" x14ac:dyDescent="0.45">
      <c r="A9" s="14" t="s">
        <v>42</v>
      </c>
      <c r="B9" s="336" t="s">
        <v>444</v>
      </c>
      <c r="C9" s="336"/>
      <c r="D9" s="336"/>
      <c r="E9" s="336"/>
      <c r="F9" s="336"/>
      <c r="G9" s="125"/>
    </row>
    <row r="10" spans="1:7" ht="24" x14ac:dyDescent="0.45">
      <c r="A10" s="15" t="s">
        <v>44</v>
      </c>
      <c r="B10" s="337" t="s">
        <v>445</v>
      </c>
      <c r="C10" s="337"/>
      <c r="D10" s="337"/>
      <c r="E10" s="337"/>
      <c r="F10" s="337"/>
      <c r="G10" s="125"/>
    </row>
    <row r="11" spans="1:7" ht="24" x14ac:dyDescent="0.45">
      <c r="A11" s="14" t="s">
        <v>43</v>
      </c>
      <c r="B11" s="332">
        <v>43244</v>
      </c>
      <c r="C11" s="332"/>
      <c r="D11" s="332"/>
      <c r="E11" s="332"/>
      <c r="F11" s="332"/>
      <c r="G11" s="125"/>
    </row>
    <row r="12" spans="1:7" ht="24" x14ac:dyDescent="0.45">
      <c r="A12" s="14" t="s">
        <v>239</v>
      </c>
      <c r="B12" s="330">
        <f>D549</f>
        <v>0.70899470899470896</v>
      </c>
      <c r="C12" s="330"/>
      <c r="D12" s="330"/>
      <c r="E12" s="330"/>
      <c r="F12" s="330"/>
      <c r="G12" s="125"/>
    </row>
    <row r="13" spans="1:7" ht="22.5" x14ac:dyDescent="0.45">
      <c r="D13" s="331"/>
      <c r="E13" s="331"/>
      <c r="F13" s="331"/>
      <c r="G13" s="33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43244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6" t="s">
        <v>310</v>
      </c>
      <c r="F17" s="316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6"/>
      <c r="F18" s="31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1</v>
      </c>
      <c r="C34" s="218" t="str">
        <f>IF(B34=0, -5, "0")</f>
        <v>0</v>
      </c>
      <c r="D34" s="95" t="s">
        <v>468</v>
      </c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4" t="s">
        <v>379</v>
      </c>
      <c r="B38" s="325"/>
      <c r="C38" s="325"/>
      <c r="D38" s="325"/>
      <c r="E38" s="325"/>
      <c r="F38" s="326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>
        <f>IFERROR(E41/F41,"N.A")</f>
        <v>0</v>
      </c>
      <c r="E41" s="282">
        <f>COUNTIF('A1 Exploitation'!F21:F40,"ok")</f>
        <v>0</v>
      </c>
      <c r="F41" s="283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21</v>
      </c>
    </row>
    <row r="43" spans="1:7" x14ac:dyDescent="0.3">
      <c r="A43" s="5" t="s">
        <v>35</v>
      </c>
      <c r="B43" s="132"/>
      <c r="C43" s="133"/>
      <c r="D43" s="134">
        <f>D42/(COUNT(B29:C37,B39:C41)*2)</f>
        <v>0.95454545454545459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29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0.96666666666666667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43244</v>
      </c>
      <c r="B49" s="124"/>
      <c r="C49" s="135"/>
      <c r="D49" s="124"/>
    </row>
    <row r="50" spans="1:7" x14ac:dyDescent="0.3">
      <c r="A50" s="313" t="s">
        <v>30</v>
      </c>
      <c r="B50" s="314" t="s">
        <v>31</v>
      </c>
      <c r="C50" s="314"/>
      <c r="D50" s="314" t="s">
        <v>46</v>
      </c>
      <c r="E50" s="316" t="s">
        <v>310</v>
      </c>
      <c r="F50" s="316" t="s">
        <v>360</v>
      </c>
      <c r="G50" s="127"/>
    </row>
    <row r="51" spans="1:7" x14ac:dyDescent="0.3">
      <c r="A51" s="313"/>
      <c r="B51" s="41" t="s">
        <v>34</v>
      </c>
      <c r="C51" s="41" t="s">
        <v>33</v>
      </c>
      <c r="D51" s="314"/>
      <c r="E51" s="316"/>
      <c r="F51" s="31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 t="s">
        <v>32</v>
      </c>
      <c r="C57" s="130"/>
      <c r="D57" s="138"/>
      <c r="E57" s="94"/>
      <c r="F57" s="204"/>
    </row>
    <row r="58" spans="1:7" x14ac:dyDescent="0.3">
      <c r="A58" s="18" t="s">
        <v>128</v>
      </c>
      <c r="B58" s="130" t="s">
        <v>32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10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 t="s">
        <v>32</v>
      </c>
      <c r="C66" s="130"/>
      <c r="D66" s="113"/>
      <c r="E66" s="94"/>
      <c r="F66" s="204"/>
    </row>
    <row r="67" spans="1:7" x14ac:dyDescent="0.3">
      <c r="A67" s="8" t="s">
        <v>110</v>
      </c>
      <c r="B67" s="130" t="s">
        <v>32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 t="s">
        <v>32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 t="s">
        <v>32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 t="s">
        <v>32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 t="s">
        <v>32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 t="s">
        <v>32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6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33.75" x14ac:dyDescent="0.35">
      <c r="A89" s="260" t="s">
        <v>55</v>
      </c>
      <c r="B89" s="130">
        <v>1</v>
      </c>
      <c r="C89" s="136">
        <f>IF(B89=0, -10, IF(B89=1, -5, "0"))</f>
        <v>-5</v>
      </c>
      <c r="D89" s="129" t="s">
        <v>480</v>
      </c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ht="36" customHeight="1" x14ac:dyDescent="0.3">
      <c r="A92" s="70" t="s">
        <v>384</v>
      </c>
      <c r="B92" s="130">
        <v>1</v>
      </c>
      <c r="C92" s="218"/>
      <c r="D92" s="240" t="s">
        <v>481</v>
      </c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4" t="s">
        <v>379</v>
      </c>
      <c r="B94" s="325"/>
      <c r="C94" s="325"/>
      <c r="D94" s="325"/>
      <c r="E94" s="325"/>
      <c r="F94" s="326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499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500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">
        <v>32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11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0.55000000000000004</v>
      </c>
    </row>
    <row r="102" spans="1:7" ht="18" x14ac:dyDescent="0.35">
      <c r="A102" s="42" t="s">
        <v>61</v>
      </c>
      <c r="B102" s="152"/>
      <c r="C102" s="153"/>
      <c r="D102" s="143">
        <f>SUM(D84,D100,D61)</f>
        <v>27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0.75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43244</v>
      </c>
      <c r="B106" s="124"/>
      <c r="C106" s="135"/>
      <c r="D106" s="124"/>
    </row>
    <row r="107" spans="1:7" x14ac:dyDescent="0.3">
      <c r="A107" s="313" t="s">
        <v>30</v>
      </c>
      <c r="B107" s="314" t="s">
        <v>31</v>
      </c>
      <c r="C107" s="314"/>
      <c r="D107" s="314" t="s">
        <v>46</v>
      </c>
      <c r="E107" s="316" t="s">
        <v>310</v>
      </c>
      <c r="F107" s="316" t="s">
        <v>360</v>
      </c>
    </row>
    <row r="108" spans="1:7" x14ac:dyDescent="0.3">
      <c r="A108" s="313"/>
      <c r="B108" s="41" t="s">
        <v>34</v>
      </c>
      <c r="C108" s="41" t="s">
        <v>33</v>
      </c>
      <c r="D108" s="314"/>
      <c r="E108" s="316"/>
      <c r="F108" s="31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 t="s">
        <v>32</v>
      </c>
      <c r="C110" s="130"/>
      <c r="D110" s="95"/>
      <c r="E110" s="95"/>
      <c r="F110" s="204"/>
    </row>
    <row r="111" spans="1:7" x14ac:dyDescent="0.3">
      <c r="A111" s="7" t="s">
        <v>255</v>
      </c>
      <c r="B111" s="130" t="s">
        <v>32</v>
      </c>
      <c r="C111" s="130"/>
      <c r="D111" s="95"/>
      <c r="E111" s="94"/>
      <c r="F111" s="204"/>
    </row>
    <row r="112" spans="1:7" x14ac:dyDescent="0.3">
      <c r="A112" s="10" t="s">
        <v>91</v>
      </c>
      <c r="B112" s="130" t="s">
        <v>32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 t="s">
        <v>32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 t="s">
        <v>32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 t="e">
        <f>D117/(COUNT(B110:C116)*2)</f>
        <v>#DIV/0!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 t="s">
        <v>32</v>
      </c>
      <c r="C121" s="130"/>
      <c r="D121" s="113"/>
      <c r="E121" s="113"/>
      <c r="F121" s="204"/>
    </row>
    <row r="122" spans="1:6" x14ac:dyDescent="0.3">
      <c r="A122" s="4" t="s">
        <v>65</v>
      </c>
      <c r="B122" s="130" t="s">
        <v>32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 t="s">
        <v>32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4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4"/>
      <c r="F127" s="204"/>
    </row>
    <row r="128" spans="1:6" x14ac:dyDescent="0.3">
      <c r="A128" s="4" t="s">
        <v>170</v>
      </c>
      <c r="B128" s="130" t="s">
        <v>32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501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 t="s">
        <v>32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 t="s">
        <v>32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 t="s">
        <v>32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 t="s">
        <v>32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 t="s">
        <v>32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 t="e">
        <f>D139/(COUNT(B121:C138)*2)</f>
        <v>#DIV/0!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 t="s">
        <v>32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 t="s">
        <v>32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7" t="s">
        <v>379</v>
      </c>
      <c r="B148" s="328"/>
      <c r="C148" s="328"/>
      <c r="D148" s="32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 t="s">
        <v>32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499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500</v>
      </c>
      <c r="B151" s="130" t="s">
        <v>32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 t="s">
        <v>32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">
        <v>32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 t="e">
        <f>D154/(COUNT(B143:C147,B149:C153)*2)</f>
        <v>#DIV/0!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 t="e">
        <f>D157/(COUNT(B143:C147,B110:C116,B121:C138,B149:C153)*2)</f>
        <v>#DIV/0!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43244</v>
      </c>
      <c r="B161" s="124"/>
      <c r="C161" s="135"/>
      <c r="D161" s="127"/>
    </row>
    <row r="162" spans="1:7" x14ac:dyDescent="0.3">
      <c r="A162" s="313" t="s">
        <v>30</v>
      </c>
      <c r="B162" s="314" t="s">
        <v>31</v>
      </c>
      <c r="C162" s="314"/>
      <c r="D162" s="314" t="s">
        <v>46</v>
      </c>
      <c r="E162" s="316" t="s">
        <v>310</v>
      </c>
      <c r="F162" s="316" t="s">
        <v>360</v>
      </c>
      <c r="G162" s="127"/>
    </row>
    <row r="163" spans="1:7" x14ac:dyDescent="0.3">
      <c r="A163" s="313"/>
      <c r="B163" s="41" t="s">
        <v>34</v>
      </c>
      <c r="C163" s="41" t="s">
        <v>33</v>
      </c>
      <c r="D163" s="314"/>
      <c r="E163" s="316"/>
      <c r="F163" s="31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16.5" customHeight="1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ht="49.5" x14ac:dyDescent="0.3">
      <c r="A176" s="4" t="s">
        <v>93</v>
      </c>
      <c r="B176" s="130">
        <v>0</v>
      </c>
      <c r="C176" s="130"/>
      <c r="D176" s="113" t="s">
        <v>486</v>
      </c>
      <c r="E176" s="95" t="s">
        <v>487</v>
      </c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ht="93" customHeight="1" x14ac:dyDescent="0.3">
      <c r="A178" s="4" t="s">
        <v>59</v>
      </c>
      <c r="B178" s="130">
        <v>1</v>
      </c>
      <c r="C178" s="130"/>
      <c r="D178" s="157" t="s">
        <v>489</v>
      </c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66" x14ac:dyDescent="0.35">
      <c r="A182" s="260" t="s">
        <v>223</v>
      </c>
      <c r="B182" s="130">
        <v>1</v>
      </c>
      <c r="C182" s="136">
        <f>IF(B182=0, -10, IF(B182=1, -5, "0"))</f>
        <v>-5</v>
      </c>
      <c r="D182" s="157" t="s">
        <v>490</v>
      </c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ht="57" customHeight="1" x14ac:dyDescent="0.3">
      <c r="A184" s="210" t="s">
        <v>363</v>
      </c>
      <c r="B184" s="130">
        <v>1</v>
      </c>
      <c r="C184" s="150" t="str">
        <f>IF(B184=0, -5, "0")</f>
        <v>0</v>
      </c>
      <c r="D184" s="157" t="s">
        <v>491</v>
      </c>
      <c r="E184" s="95"/>
      <c r="F184" s="204"/>
    </row>
    <row r="185" spans="1:7" ht="63" customHeight="1" x14ac:dyDescent="0.3">
      <c r="A185" s="70" t="s">
        <v>136</v>
      </c>
      <c r="B185" s="130">
        <v>1</v>
      </c>
      <c r="C185" s="130"/>
      <c r="D185" s="157" t="s">
        <v>492</v>
      </c>
      <c r="E185" s="94"/>
      <c r="F185" s="204"/>
    </row>
    <row r="186" spans="1:7" ht="78.75" customHeight="1" x14ac:dyDescent="0.35">
      <c r="A186" s="266" t="s">
        <v>186</v>
      </c>
      <c r="B186" s="130">
        <v>1</v>
      </c>
      <c r="C186" s="136" t="str">
        <f>IF(B186=0, -10, "0")</f>
        <v>0</v>
      </c>
      <c r="D186" s="302" t="s">
        <v>502</v>
      </c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1</v>
      </c>
      <c r="C190" s="150" t="str">
        <f>IF(B190=0, -5, "0")</f>
        <v>0</v>
      </c>
      <c r="D190" s="116" t="s">
        <v>503</v>
      </c>
      <c r="E190" s="106"/>
      <c r="F190" s="204"/>
    </row>
    <row r="191" spans="1:7" ht="54" customHeight="1" x14ac:dyDescent="0.3">
      <c r="A191" s="8" t="s">
        <v>75</v>
      </c>
      <c r="B191" s="130">
        <v>1</v>
      </c>
      <c r="C191" s="130"/>
      <c r="D191" s="116" t="s">
        <v>493</v>
      </c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87" customHeight="1" x14ac:dyDescent="0.3">
      <c r="A194" s="264" t="s">
        <v>388</v>
      </c>
      <c r="B194" s="130">
        <v>1</v>
      </c>
      <c r="C194" s="136" t="str">
        <f>IF(B194=0, -10, "0")</f>
        <v>0</v>
      </c>
      <c r="D194" s="116" t="s">
        <v>449</v>
      </c>
      <c r="E194" s="106"/>
      <c r="F194" s="204"/>
      <c r="G194" s="127"/>
    </row>
    <row r="195" spans="1:7" s="112" customFormat="1" ht="20.25" customHeight="1" x14ac:dyDescent="0.3">
      <c r="A195" s="320" t="s">
        <v>379</v>
      </c>
      <c r="B195" s="320"/>
      <c r="C195" s="320"/>
      <c r="D195" s="320"/>
      <c r="E195" s="320"/>
      <c r="F195" s="320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499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500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">
        <v>32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31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0.64583333333333337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45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0.72580645161290325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43244</v>
      </c>
      <c r="B208" s="124"/>
      <c r="C208" s="135"/>
      <c r="D208" s="124"/>
    </row>
    <row r="209" spans="1:7" x14ac:dyDescent="0.3">
      <c r="A209" s="313" t="s">
        <v>30</v>
      </c>
      <c r="B209" s="314" t="s">
        <v>31</v>
      </c>
      <c r="C209" s="314"/>
      <c r="D209" s="314" t="s">
        <v>46</v>
      </c>
      <c r="E209" s="316" t="s">
        <v>310</v>
      </c>
      <c r="F209" s="316" t="s">
        <v>360</v>
      </c>
      <c r="G209" s="127"/>
    </row>
    <row r="210" spans="1:7" x14ac:dyDescent="0.3">
      <c r="A210" s="313"/>
      <c r="B210" s="41" t="s">
        <v>34</v>
      </c>
      <c r="C210" s="41" t="s">
        <v>33</v>
      </c>
      <c r="D210" s="314"/>
      <c r="E210" s="316"/>
      <c r="F210" s="31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504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20" t="s">
        <v>379</v>
      </c>
      <c r="B256" s="320"/>
      <c r="C256" s="320"/>
      <c r="D256" s="320"/>
      <c r="E256" s="320"/>
      <c r="F256" s="320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499</v>
      </c>
      <c r="B258" s="130" t="s">
        <v>32</v>
      </c>
      <c r="C258" s="131"/>
      <c r="D258" s="147"/>
      <c r="E258" s="106"/>
      <c r="F258" s="204"/>
      <c r="G258" s="127"/>
    </row>
    <row r="259" spans="1:7" ht="30" x14ac:dyDescent="0.3">
      <c r="A259" s="219" t="s">
        <v>500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">
        <v>32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43244</v>
      </c>
      <c r="B269" s="124"/>
      <c r="C269" s="135"/>
      <c r="D269" s="124"/>
      <c r="F269" s="206"/>
      <c r="G269" s="214"/>
    </row>
    <row r="270" spans="1:7" s="16" customFormat="1" x14ac:dyDescent="0.3">
      <c r="A270" s="313" t="s">
        <v>30</v>
      </c>
      <c r="B270" s="314" t="s">
        <v>31</v>
      </c>
      <c r="C270" s="314"/>
      <c r="D270" s="314" t="s">
        <v>46</v>
      </c>
      <c r="E270" s="316" t="s">
        <v>310</v>
      </c>
      <c r="F270" s="316" t="s">
        <v>360</v>
      </c>
      <c r="G270" s="214"/>
    </row>
    <row r="271" spans="1:7" s="16" customFormat="1" x14ac:dyDescent="0.3">
      <c r="A271" s="313"/>
      <c r="B271" s="41" t="s">
        <v>34</v>
      </c>
      <c r="C271" s="41" t="s">
        <v>33</v>
      </c>
      <c r="D271" s="314"/>
      <c r="E271" s="316"/>
      <c r="F271" s="31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ht="49.5" x14ac:dyDescent="0.3">
      <c r="A273" s="222" t="s">
        <v>364</v>
      </c>
      <c r="B273" s="130">
        <v>1</v>
      </c>
      <c r="C273" s="150"/>
      <c r="D273" s="95" t="s">
        <v>463</v>
      </c>
      <c r="E273" s="106"/>
      <c r="F273" s="204"/>
      <c r="G273" s="127"/>
    </row>
    <row r="274" spans="1:7" s="16" customFormat="1" ht="93" customHeight="1" x14ac:dyDescent="0.3">
      <c r="A274" s="7" t="s">
        <v>135</v>
      </c>
      <c r="B274" s="130">
        <v>0</v>
      </c>
      <c r="C274" s="130"/>
      <c r="D274" s="138" t="s">
        <v>505</v>
      </c>
      <c r="E274" s="116" t="s">
        <v>506</v>
      </c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 t="s">
        <v>458</v>
      </c>
      <c r="E276" s="106"/>
      <c r="F276" s="204"/>
      <c r="G276" s="214"/>
    </row>
    <row r="277" spans="1:7" s="16" customFormat="1" ht="20.25" customHeight="1" x14ac:dyDescent="0.3">
      <c r="A277" s="10" t="s">
        <v>27</v>
      </c>
      <c r="B277" s="130">
        <v>1</v>
      </c>
      <c r="C277" s="130"/>
      <c r="D277" s="137" t="s">
        <v>465</v>
      </c>
      <c r="E277" s="11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 t="s">
        <v>459</v>
      </c>
      <c r="E278" s="106"/>
      <c r="F278" s="204"/>
      <c r="G278" s="214"/>
    </row>
    <row r="279" spans="1:7" s="16" customFormat="1" ht="66" x14ac:dyDescent="0.3">
      <c r="A279" s="10" t="s">
        <v>174</v>
      </c>
      <c r="B279" s="130">
        <v>0</v>
      </c>
      <c r="C279" s="130"/>
      <c r="D279" s="116" t="s">
        <v>460</v>
      </c>
      <c r="E279" s="116" t="s">
        <v>461</v>
      </c>
      <c r="F279" s="204"/>
      <c r="G279" s="214"/>
    </row>
    <row r="280" spans="1:7" s="16" customFormat="1" ht="143.25" customHeight="1" x14ac:dyDescent="0.3">
      <c r="A280" s="10" t="s">
        <v>147</v>
      </c>
      <c r="B280" s="130">
        <v>1</v>
      </c>
      <c r="C280" s="150"/>
      <c r="D280" s="116" t="s">
        <v>513</v>
      </c>
      <c r="E280" s="106"/>
      <c r="F280" s="204"/>
      <c r="G280" s="214"/>
    </row>
    <row r="281" spans="1:7" s="16" customFormat="1" ht="71.25" customHeight="1" x14ac:dyDescent="0.3">
      <c r="A281" s="7" t="s">
        <v>62</v>
      </c>
      <c r="B281" s="130">
        <v>0</v>
      </c>
      <c r="C281" s="130"/>
      <c r="D281" s="116" t="s">
        <v>466</v>
      </c>
      <c r="E281" s="116" t="s">
        <v>464</v>
      </c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9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0.5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>
        <f>IF(B291=0, -10, 0)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 t="s">
        <v>32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 t="s">
        <v>32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>
        <f>IF(B294=0, -10, IF(B294=1, -5, 0))</f>
        <v>0</v>
      </c>
      <c r="D294" s="156"/>
      <c r="E294" s="106"/>
      <c r="F294" s="204"/>
      <c r="G294" s="214"/>
    </row>
    <row r="295" spans="1:7" s="16" customFormat="1" ht="66" x14ac:dyDescent="0.3">
      <c r="A295" s="269" t="s">
        <v>375</v>
      </c>
      <c r="B295" s="130">
        <v>0</v>
      </c>
      <c r="C295" s="136">
        <f>IF(B295=0, -10, 0)</f>
        <v>-10</v>
      </c>
      <c r="D295" s="220" t="s">
        <v>507</v>
      </c>
      <c r="E295" s="106"/>
      <c r="F295" s="204"/>
      <c r="G295" s="127"/>
    </row>
    <row r="296" spans="1:7" s="16" customFormat="1" ht="33" x14ac:dyDescent="0.3">
      <c r="A296" s="4" t="s">
        <v>225</v>
      </c>
      <c r="B296" s="130">
        <v>1</v>
      </c>
      <c r="C296" s="130"/>
      <c r="D296" s="156" t="s">
        <v>494</v>
      </c>
      <c r="E296" s="106"/>
      <c r="F296" s="204"/>
      <c r="G296" s="214"/>
    </row>
    <row r="297" spans="1:7" s="16" customFormat="1" ht="54" customHeight="1" x14ac:dyDescent="0.3">
      <c r="A297" s="270" t="s">
        <v>388</v>
      </c>
      <c r="B297" s="130" t="s">
        <v>32</v>
      </c>
      <c r="C297" s="136">
        <f>IF(B297=0, -10, 0)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ht="33" x14ac:dyDescent="0.3">
      <c r="A299" s="70" t="s">
        <v>170</v>
      </c>
      <c r="B299" s="130">
        <v>1</v>
      </c>
      <c r="C299" s="130"/>
      <c r="D299" s="156" t="s">
        <v>467</v>
      </c>
      <c r="E299" s="116"/>
      <c r="F299" s="204"/>
      <c r="G299" s="214"/>
    </row>
    <row r="300" spans="1:7" s="16" customFormat="1" x14ac:dyDescent="0.3">
      <c r="A300" s="70" t="s">
        <v>376</v>
      </c>
      <c r="B300" s="130" t="s">
        <v>32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 t="s">
        <v>32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>
        <f>IF(B302=0, -5, 0)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>
        <f>IF(B304=0, -5, 0)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 t="s">
        <v>32</v>
      </c>
      <c r="C307" s="131"/>
      <c r="D307" s="217"/>
      <c r="E307" s="106"/>
      <c r="F307" s="204"/>
      <c r="G307" s="214"/>
    </row>
    <row r="308" spans="1:7" s="16" customFormat="1" x14ac:dyDescent="0.3">
      <c r="A308" s="321" t="s">
        <v>396</v>
      </c>
      <c r="B308" s="322"/>
      <c r="C308" s="322"/>
      <c r="D308" s="322"/>
      <c r="E308" s="322"/>
      <c r="F308" s="323"/>
      <c r="G308" s="214"/>
    </row>
    <row r="309" spans="1:7" s="16" customFormat="1" ht="30" customHeight="1" x14ac:dyDescent="0.3">
      <c r="A309" s="58" t="s">
        <v>361</v>
      </c>
      <c r="B309" s="130" t="s">
        <v>32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499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500</v>
      </c>
      <c r="B311" s="130" t="s">
        <v>32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 t="s">
        <v>32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">
        <v>32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-6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D314/(COUNT(B289:C307,B309:C309)*2)</f>
        <v>-0.3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3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7.8947368421052627E-2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43244</v>
      </c>
      <c r="B321" s="124"/>
      <c r="C321" s="135"/>
      <c r="D321" s="127"/>
    </row>
    <row r="322" spans="1:7" x14ac:dyDescent="0.3">
      <c r="A322" s="313" t="s">
        <v>30</v>
      </c>
      <c r="B322" s="314" t="s">
        <v>31</v>
      </c>
      <c r="C322" s="314"/>
      <c r="D322" s="314" t="s">
        <v>46</v>
      </c>
      <c r="E322" s="316" t="s">
        <v>310</v>
      </c>
      <c r="F322" s="316" t="s">
        <v>360</v>
      </c>
      <c r="G322" s="127"/>
    </row>
    <row r="323" spans="1:7" x14ac:dyDescent="0.3">
      <c r="A323" s="313"/>
      <c r="B323" s="41" t="s">
        <v>34</v>
      </c>
      <c r="C323" s="41" t="s">
        <v>33</v>
      </c>
      <c r="D323" s="314"/>
      <c r="E323" s="316"/>
      <c r="F323" s="31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ht="57" customHeight="1" x14ac:dyDescent="0.3">
      <c r="A325" s="6" t="s">
        <v>6</v>
      </c>
      <c r="B325" s="130">
        <v>1</v>
      </c>
      <c r="C325" s="130"/>
      <c r="D325" s="95" t="s">
        <v>495</v>
      </c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ht="58.5" customHeight="1" x14ac:dyDescent="0.3">
      <c r="A329" s="6" t="s">
        <v>366</v>
      </c>
      <c r="B329" s="130">
        <v>1</v>
      </c>
      <c r="C329" s="130"/>
      <c r="D329" s="149" t="s">
        <v>496</v>
      </c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14</v>
      </c>
    </row>
    <row r="334" spans="1:7" x14ac:dyDescent="0.3">
      <c r="A334" s="5" t="s">
        <v>35</v>
      </c>
      <c r="B334" s="132"/>
      <c r="C334" s="133"/>
      <c r="D334" s="134">
        <f>D333/(COUNT(B325:C332)*2)</f>
        <v>0.875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33.75" customHeight="1" x14ac:dyDescent="0.3">
      <c r="A340" s="210" t="s">
        <v>318</v>
      </c>
      <c r="B340" s="130">
        <v>1</v>
      </c>
      <c r="C340" s="150" t="str">
        <f>IF(B340=0, -5, "0")</f>
        <v>0</v>
      </c>
      <c r="D340" s="137" t="s">
        <v>508</v>
      </c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 t="s">
        <v>32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 t="s">
        <v>32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1" t="s">
        <v>379</v>
      </c>
      <c r="B349" s="322"/>
      <c r="C349" s="322"/>
      <c r="D349" s="322"/>
      <c r="E349" s="322"/>
      <c r="F349" s="322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500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1</v>
      </c>
      <c r="C353" s="130"/>
      <c r="D353" s="281">
        <f>IFERROR(E353/F353,"N.A")</f>
        <v>0.66666666666666663</v>
      </c>
      <c r="E353" s="282">
        <f>COUNTIF('A1 Exploitation'!F325:F352,"ok")</f>
        <v>2</v>
      </c>
      <c r="F353" s="283">
        <f>COUNTA('A1 Exploitation'!F325:F352)</f>
        <v>3</v>
      </c>
    </row>
    <row r="354" spans="1:7" x14ac:dyDescent="0.3">
      <c r="A354" s="5" t="s">
        <v>36</v>
      </c>
      <c r="B354" s="59"/>
      <c r="C354" s="59"/>
      <c r="D354" s="232">
        <f>SUM(B337:C348,B350:C353)</f>
        <v>26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0.9285714285714286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0.90909090909090906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43244</v>
      </c>
      <c r="B361" s="124"/>
      <c r="C361" s="135"/>
      <c r="D361" s="124"/>
    </row>
    <row r="362" spans="1:7" x14ac:dyDescent="0.3">
      <c r="A362" s="313" t="s">
        <v>30</v>
      </c>
      <c r="B362" s="314" t="s">
        <v>31</v>
      </c>
      <c r="C362" s="314"/>
      <c r="D362" s="314" t="s">
        <v>46</v>
      </c>
      <c r="E362" s="316" t="s">
        <v>310</v>
      </c>
      <c r="F362" s="316" t="s">
        <v>360</v>
      </c>
      <c r="G362" s="127"/>
    </row>
    <row r="363" spans="1:7" x14ac:dyDescent="0.3">
      <c r="A363" s="313"/>
      <c r="B363" s="41" t="s">
        <v>34</v>
      </c>
      <c r="C363" s="41" t="s">
        <v>33</v>
      </c>
      <c r="D363" s="314"/>
      <c r="E363" s="316"/>
      <c r="F363" s="31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ht="49.5" x14ac:dyDescent="0.3">
      <c r="A365" s="70" t="s">
        <v>99</v>
      </c>
      <c r="B365" s="130">
        <v>1</v>
      </c>
      <c r="C365" s="130"/>
      <c r="D365" s="113" t="s">
        <v>456</v>
      </c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ht="52.5" customHeight="1" x14ac:dyDescent="0.3">
      <c r="A367" s="70" t="s">
        <v>91</v>
      </c>
      <c r="B367" s="130">
        <v>1</v>
      </c>
      <c r="C367" s="130"/>
      <c r="D367" s="95" t="s">
        <v>497</v>
      </c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33.75" x14ac:dyDescent="0.35">
      <c r="A369" s="261" t="s">
        <v>56</v>
      </c>
      <c r="B369" s="130">
        <v>1</v>
      </c>
      <c r="C369" s="136">
        <f>IF(B369=0, -10, IF(B369=1, -5, "0"))</f>
        <v>-5</v>
      </c>
      <c r="D369" s="95" t="s">
        <v>451</v>
      </c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ht="88.5" customHeight="1" x14ac:dyDescent="0.3">
      <c r="A371" s="208" t="s">
        <v>23</v>
      </c>
      <c r="B371" s="130">
        <v>0</v>
      </c>
      <c r="C371" s="150">
        <f>IF(B371=0, -5, "0")</f>
        <v>-5</v>
      </c>
      <c r="D371" s="123" t="s">
        <v>462</v>
      </c>
      <c r="E371" s="95" t="s">
        <v>453</v>
      </c>
      <c r="F371" s="204"/>
      <c r="G371" s="127"/>
    </row>
    <row r="372" spans="1:7" ht="65.25" customHeight="1" x14ac:dyDescent="0.3">
      <c r="A372" s="70" t="s">
        <v>262</v>
      </c>
      <c r="B372" s="130">
        <v>1</v>
      </c>
      <c r="C372" s="131"/>
      <c r="D372" s="149" t="s">
        <v>475</v>
      </c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50.25" x14ac:dyDescent="0.35">
      <c r="A378" s="261" t="s">
        <v>7</v>
      </c>
      <c r="B378" s="130">
        <v>0</v>
      </c>
      <c r="C378" s="136">
        <f>IF(B378=0, -10, IF(B378=1, -5, "0"))</f>
        <v>-10</v>
      </c>
      <c r="D378" s="95" t="s">
        <v>509</v>
      </c>
      <c r="E378" s="116" t="s">
        <v>484</v>
      </c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ht="49.5" x14ac:dyDescent="0.3">
      <c r="A380" s="70" t="s">
        <v>225</v>
      </c>
      <c r="B380" s="130">
        <v>1</v>
      </c>
      <c r="C380" s="130"/>
      <c r="D380" s="95" t="s">
        <v>510</v>
      </c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0" t="s">
        <v>379</v>
      </c>
      <c r="B383" s="320"/>
      <c r="C383" s="320"/>
      <c r="D383" s="320"/>
      <c r="E383" s="320"/>
      <c r="F383" s="320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500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">
        <v>32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3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0.16666666666666666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7.8947368421052627E-2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43244</v>
      </c>
      <c r="B394" s="124"/>
      <c r="C394" s="135"/>
      <c r="D394" s="127"/>
      <c r="G394" s="127"/>
    </row>
    <row r="395" spans="1:7" x14ac:dyDescent="0.3">
      <c r="A395" s="313" t="s">
        <v>30</v>
      </c>
      <c r="B395" s="314" t="s">
        <v>31</v>
      </c>
      <c r="C395" s="314"/>
      <c r="D395" s="314" t="s">
        <v>46</v>
      </c>
      <c r="E395" s="316" t="s">
        <v>310</v>
      </c>
      <c r="F395" s="316" t="s">
        <v>360</v>
      </c>
      <c r="G395" s="127"/>
    </row>
    <row r="396" spans="1:7" x14ac:dyDescent="0.3">
      <c r="A396" s="313"/>
      <c r="B396" s="41" t="s">
        <v>34</v>
      </c>
      <c r="C396" s="41" t="s">
        <v>33</v>
      </c>
      <c r="D396" s="314"/>
      <c r="E396" s="316"/>
      <c r="F396" s="31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 t="s">
        <v>32</v>
      </c>
      <c r="C404" s="130"/>
      <c r="D404" s="95"/>
      <c r="E404" s="94"/>
      <c r="F404" s="204"/>
      <c r="G404" s="127"/>
    </row>
    <row r="405" spans="1:7" ht="60" customHeight="1" x14ac:dyDescent="0.3">
      <c r="A405" s="272" t="s">
        <v>406</v>
      </c>
      <c r="B405" s="130">
        <v>1</v>
      </c>
      <c r="C405" s="136" t="str">
        <f>IF(B405=0, -10, "0")</f>
        <v>0</v>
      </c>
      <c r="D405" s="116" t="s">
        <v>511</v>
      </c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13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0.9285714285714286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ht="33" x14ac:dyDescent="0.3">
      <c r="A430" s="8" t="s">
        <v>267</v>
      </c>
      <c r="B430" s="130">
        <v>1</v>
      </c>
      <c r="C430" s="130"/>
      <c r="D430" s="129" t="s">
        <v>477</v>
      </c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 t="s">
        <v>32</v>
      </c>
      <c r="C434" s="130"/>
      <c r="D434" s="129"/>
      <c r="E434" s="94"/>
      <c r="F434" s="204"/>
      <c r="G434" s="12"/>
    </row>
    <row r="435" spans="1:7" x14ac:dyDescent="0.3">
      <c r="A435" s="320" t="s">
        <v>379</v>
      </c>
      <c r="B435" s="320"/>
      <c r="C435" s="320"/>
      <c r="D435" s="320"/>
      <c r="E435" s="320"/>
      <c r="F435" s="320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24.75" customHeight="1" x14ac:dyDescent="0.3">
      <c r="A437" s="10" t="s">
        <v>500</v>
      </c>
      <c r="B437" s="130">
        <v>2</v>
      </c>
      <c r="C437" s="130"/>
      <c r="D437" s="129"/>
      <c r="E437" s="94"/>
      <c r="F437" s="204"/>
      <c r="G437" s="12"/>
    </row>
    <row r="438" spans="1:7" ht="42" customHeight="1" x14ac:dyDescent="0.3">
      <c r="A438" s="10" t="s">
        <v>392</v>
      </c>
      <c r="B438" s="130">
        <v>1</v>
      </c>
      <c r="C438" s="150" t="str">
        <f>IF(B438=0, -5, "0")</f>
        <v>0</v>
      </c>
      <c r="D438" s="137" t="s">
        <v>478</v>
      </c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81">
        <f>IFERROR(E439/F439,"N.A")</f>
        <v>1</v>
      </c>
      <c r="E439" s="282">
        <f>COUNTIF('A1 Exploitation'!F398:F438,"ok")</f>
        <v>3</v>
      </c>
      <c r="F439" s="283">
        <f>COUNTA('A1 Exploitation'!F398:F438)</f>
        <v>3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14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0.875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51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0.94444444444444442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43244</v>
      </c>
      <c r="B447" s="124"/>
      <c r="C447" s="135"/>
      <c r="D447" s="124"/>
    </row>
    <row r="448" spans="1:7" x14ac:dyDescent="0.3">
      <c r="A448" s="313" t="s">
        <v>30</v>
      </c>
      <c r="B448" s="314" t="s">
        <v>31</v>
      </c>
      <c r="C448" s="314"/>
      <c r="D448" s="314" t="s">
        <v>46</v>
      </c>
      <c r="E448" s="316" t="s">
        <v>310</v>
      </c>
      <c r="F448" s="316" t="s">
        <v>360</v>
      </c>
      <c r="G448" s="127"/>
    </row>
    <row r="449" spans="1:6" x14ac:dyDescent="0.3">
      <c r="A449" s="313"/>
      <c r="B449" s="41" t="s">
        <v>34</v>
      </c>
      <c r="C449" s="41" t="s">
        <v>33</v>
      </c>
      <c r="D449" s="314"/>
      <c r="E449" s="316"/>
      <c r="F449" s="31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1</v>
      </c>
      <c r="C462" s="130"/>
      <c r="D462" s="95" t="s">
        <v>482</v>
      </c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 t="s">
        <v>32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 t="s">
        <v>32</v>
      </c>
      <c r="C470" s="130"/>
      <c r="D470" s="95"/>
      <c r="E470" s="94"/>
      <c r="F470" s="204"/>
    </row>
    <row r="471" spans="1:7" x14ac:dyDescent="0.3">
      <c r="A471" s="317" t="s">
        <v>379</v>
      </c>
      <c r="B471" s="318"/>
      <c r="C471" s="318"/>
      <c r="D471" s="318"/>
      <c r="E471" s="318"/>
      <c r="F471" s="318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499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20.25" customHeight="1" x14ac:dyDescent="0.3">
      <c r="A474" s="219" t="s">
        <v>500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81">
        <f>IFERROR(E476/F476,"N.A")</f>
        <v>1</v>
      </c>
      <c r="E476" s="282">
        <f>COUNTIF('A1 Exploitation'!F451:F475,"ok")</f>
        <v>1</v>
      </c>
      <c r="F476" s="283">
        <f>COUNTA('A1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25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0.96153846153846156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37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0.97368421052631582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9" t="s">
        <v>367</v>
      </c>
      <c r="B483" s="319"/>
      <c r="C483" s="319"/>
      <c r="D483" s="319"/>
      <c r="E483" s="185"/>
      <c r="F483" s="201"/>
    </row>
    <row r="484" spans="1:7" x14ac:dyDescent="0.3">
      <c r="A484" s="74">
        <f>B11</f>
        <v>43244</v>
      </c>
      <c r="B484" s="124"/>
      <c r="C484" s="135"/>
      <c r="D484" s="124"/>
    </row>
    <row r="485" spans="1:7" x14ac:dyDescent="0.3">
      <c r="A485" s="313" t="s">
        <v>30</v>
      </c>
      <c r="B485" s="314" t="s">
        <v>31</v>
      </c>
      <c r="C485" s="314"/>
      <c r="D485" s="314" t="s">
        <v>46</v>
      </c>
      <c r="E485" s="316" t="s">
        <v>310</v>
      </c>
      <c r="F485" s="316" t="s">
        <v>360</v>
      </c>
      <c r="G485" s="127"/>
    </row>
    <row r="486" spans="1:7" x14ac:dyDescent="0.3">
      <c r="A486" s="313"/>
      <c r="B486" s="41" t="s">
        <v>34</v>
      </c>
      <c r="C486" s="41" t="s">
        <v>33</v>
      </c>
      <c r="D486" s="314"/>
      <c r="E486" s="316"/>
      <c r="F486" s="31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3" x14ac:dyDescent="0.3">
      <c r="A492" s="66" t="s">
        <v>400</v>
      </c>
      <c r="B492" s="130">
        <v>1</v>
      </c>
      <c r="C492" s="131"/>
      <c r="D492" s="116" t="s">
        <v>512</v>
      </c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9</v>
      </c>
    </row>
    <row r="494" spans="1:7" x14ac:dyDescent="0.3">
      <c r="A494" s="5" t="s">
        <v>35</v>
      </c>
      <c r="B494" s="132"/>
      <c r="C494" s="133"/>
      <c r="D494" s="134">
        <f>D493/(COUNT(B488:C492)*2)</f>
        <v>0.9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>
        <f>IFERROR(E498/F498,"N.A")</f>
        <v>0</v>
      </c>
      <c r="E498" s="282">
        <f>COUNTIF('A1 Exploitation'!F488:F497,"ok")</f>
        <v>0</v>
      </c>
      <c r="F498" s="283">
        <f>COUNTA('A1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13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0.9285714285714286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43244</v>
      </c>
      <c r="B506" s="124"/>
      <c r="C506" s="135"/>
      <c r="D506" s="124"/>
    </row>
    <row r="507" spans="1:7" x14ac:dyDescent="0.3">
      <c r="A507" s="313" t="s">
        <v>30</v>
      </c>
      <c r="B507" s="314" t="s">
        <v>31</v>
      </c>
      <c r="C507" s="314"/>
      <c r="D507" s="314" t="s">
        <v>46</v>
      </c>
      <c r="E507" s="316" t="s">
        <v>310</v>
      </c>
      <c r="F507" s="316" t="s">
        <v>360</v>
      </c>
      <c r="G507" s="127"/>
    </row>
    <row r="508" spans="1:7" x14ac:dyDescent="0.3">
      <c r="A508" s="313"/>
      <c r="B508" s="41" t="s">
        <v>34</v>
      </c>
      <c r="C508" s="41" t="s">
        <v>33</v>
      </c>
      <c r="D508" s="357"/>
      <c r="E508" s="316"/>
      <c r="F508" s="316"/>
    </row>
    <row r="509" spans="1:7" ht="49.5" x14ac:dyDescent="0.3">
      <c r="A509" s="6" t="s">
        <v>15</v>
      </c>
      <c r="B509" s="130">
        <v>0</v>
      </c>
      <c r="C509" s="130"/>
      <c r="D509" s="95" t="s">
        <v>474</v>
      </c>
      <c r="E509" s="95" t="s">
        <v>488</v>
      </c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ht="33" x14ac:dyDescent="0.3">
      <c r="A511" s="9" t="s">
        <v>16</v>
      </c>
      <c r="B511" s="130">
        <v>1</v>
      </c>
      <c r="C511" s="130"/>
      <c r="D511" s="138" t="s">
        <v>446</v>
      </c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>
        <f>IFERROR(E512/F512,"N.A")</f>
        <v>0</v>
      </c>
      <c r="E512" s="284">
        <f>COUNTIF('A1 Exploitation'!F509:F511,"ok")</f>
        <v>0</v>
      </c>
      <c r="F512" s="285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3</v>
      </c>
    </row>
    <row r="514" spans="1:7" x14ac:dyDescent="0.3">
      <c r="A514" s="5" t="s">
        <v>35</v>
      </c>
      <c r="B514" s="132"/>
      <c r="C514" s="133"/>
      <c r="D514" s="134">
        <f>D513/(COUNT(B509:C512)*2)</f>
        <v>0.5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43244</v>
      </c>
      <c r="B517" s="124"/>
      <c r="C517" s="135"/>
      <c r="D517" s="124"/>
    </row>
    <row r="518" spans="1:7" x14ac:dyDescent="0.3">
      <c r="A518" s="313" t="s">
        <v>30</v>
      </c>
      <c r="B518" s="314" t="s">
        <v>31</v>
      </c>
      <c r="C518" s="314"/>
      <c r="D518" s="314" t="s">
        <v>46</v>
      </c>
      <c r="E518" s="316" t="s">
        <v>310</v>
      </c>
      <c r="F518" s="316" t="s">
        <v>360</v>
      </c>
      <c r="G518" s="127"/>
    </row>
    <row r="519" spans="1:7" x14ac:dyDescent="0.3">
      <c r="A519" s="313"/>
      <c r="B519" s="41" t="s">
        <v>34</v>
      </c>
      <c r="C519" s="41" t="s">
        <v>33</v>
      </c>
      <c r="D519" s="357"/>
      <c r="E519" s="316"/>
      <c r="F519" s="316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ht="33" x14ac:dyDescent="0.3">
      <c r="A521" s="70" t="s">
        <v>390</v>
      </c>
      <c r="B521" s="130">
        <v>2</v>
      </c>
      <c r="C521" s="130"/>
      <c r="D521" s="95" t="s">
        <v>485</v>
      </c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 t="s">
        <v>32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82.5" x14ac:dyDescent="0.3">
      <c r="A528" s="55" t="s">
        <v>353</v>
      </c>
      <c r="B528" s="130">
        <v>1</v>
      </c>
      <c r="C528" s="289" t="str">
        <f>IF(B528=0, -5, "0")</f>
        <v>0</v>
      </c>
      <c r="D528" s="174" t="s">
        <v>498</v>
      </c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">
        <v>32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5">
        <f>COUNTA('A1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11</v>
      </c>
    </row>
    <row r="534" spans="1:7" x14ac:dyDescent="0.3">
      <c r="A534" s="5" t="s">
        <v>35</v>
      </c>
      <c r="B534" s="132"/>
      <c r="C534" s="133"/>
      <c r="D534" s="134">
        <f>D533/(COUNT(B520:C532)*2)</f>
        <v>0.91666666666666663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43244</v>
      </c>
      <c r="B537" s="124"/>
      <c r="C537" s="135"/>
      <c r="D537" s="124"/>
      <c r="G537" s="127"/>
    </row>
    <row r="538" spans="1:7" x14ac:dyDescent="0.3">
      <c r="A538" s="313" t="s">
        <v>30</v>
      </c>
      <c r="B538" s="314" t="s">
        <v>31</v>
      </c>
      <c r="C538" s="314"/>
      <c r="D538" s="314" t="s">
        <v>46</v>
      </c>
      <c r="E538" s="316" t="s">
        <v>310</v>
      </c>
      <c r="F538" s="316" t="s">
        <v>360</v>
      </c>
      <c r="G538" s="127"/>
    </row>
    <row r="539" spans="1:7" x14ac:dyDescent="0.3">
      <c r="A539" s="313"/>
      <c r="B539" s="41" t="s">
        <v>34</v>
      </c>
      <c r="C539" s="41" t="s">
        <v>33</v>
      </c>
      <c r="D539" s="357"/>
      <c r="E539" s="316"/>
      <c r="F539" s="316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">
        <v>32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COUNTA('A1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0.44444444444444442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268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0.70899470899470896</v>
      </c>
    </row>
  </sheetData>
  <sheetProtection algorithmName="SHA-512" hashValue="zyQBQyFmO4AMKrdqlj7MW5EKCrw5gj1+vMJ7gvlXwyu3ISp5eoEetI55yOAn0SOk54Z8Fn0jf8/+7G5o94WISQ==" saltValue="rcGAAMPuv2wnHlWCyy5BQA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2" zoomScale="80" zoomScaleNormal="90" zoomScaleSheetLayoutView="80" workbookViewId="0">
      <selection activeCell="D156" sqref="D156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3"/>
      <c r="E1" s="333"/>
      <c r="F1" s="333"/>
      <c r="G1" s="333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54" t="s">
        <v>50</v>
      </c>
      <c r="B6" s="354"/>
      <c r="C6" s="354"/>
      <c r="D6" s="354"/>
      <c r="E6" s="354"/>
      <c r="F6" s="354"/>
      <c r="G6" s="125"/>
    </row>
    <row r="7" spans="1:7" s="12" customFormat="1" ht="21.75" customHeight="1" x14ac:dyDescent="0.45">
      <c r="A7" s="335" t="str">
        <f>'A2 Exploitation'!A8:F8</f>
        <v>Teniour</v>
      </c>
      <c r="B7" s="335"/>
      <c r="C7" s="335"/>
      <c r="D7" s="335"/>
      <c r="E7" s="335"/>
      <c r="F7" s="335"/>
      <c r="G7" s="125"/>
    </row>
    <row r="8" spans="1:7" s="12" customFormat="1" ht="24" x14ac:dyDescent="0.45">
      <c r="A8" s="14" t="s">
        <v>42</v>
      </c>
      <c r="B8" s="355" t="str">
        <f>'A2 Exploitation'!B9:F9</f>
        <v>Mme Meriam CHOUCHENE &amp; M. Yassine ELLOUMI</v>
      </c>
      <c r="C8" s="355"/>
      <c r="D8" s="355"/>
      <c r="E8" s="355"/>
      <c r="F8" s="355"/>
      <c r="G8" s="125"/>
    </row>
    <row r="9" spans="1:7" s="12" customFormat="1" ht="24" x14ac:dyDescent="0.45">
      <c r="A9" s="15" t="s">
        <v>44</v>
      </c>
      <c r="B9" s="356" t="str">
        <f>'A2 Exploitation'!B10:F10</f>
        <v>Directeur magasin &amp; chefs rayons</v>
      </c>
      <c r="C9" s="356"/>
      <c r="D9" s="356"/>
      <c r="E9" s="356"/>
      <c r="F9" s="356"/>
      <c r="G9" s="125"/>
    </row>
    <row r="10" spans="1:7" s="12" customFormat="1" ht="24" x14ac:dyDescent="0.45">
      <c r="A10" s="14" t="s">
        <v>43</v>
      </c>
      <c r="B10" s="353">
        <f>'A2 Exploitation'!B11:F11</f>
        <v>43244</v>
      </c>
      <c r="C10" s="353"/>
      <c r="D10" s="353"/>
      <c r="E10" s="353"/>
      <c r="F10" s="353"/>
      <c r="G10" s="125"/>
    </row>
    <row r="11" spans="1:7" s="12" customFormat="1" ht="24" x14ac:dyDescent="0.45">
      <c r="A11" s="14" t="s">
        <v>294</v>
      </c>
      <c r="B11" s="352">
        <f>D199</f>
        <v>0.80158730158730163</v>
      </c>
      <c r="C11" s="352"/>
      <c r="D11" s="352"/>
      <c r="E11" s="352"/>
      <c r="F11" s="352"/>
      <c r="G11" s="125"/>
    </row>
    <row r="12" spans="1:7" s="12" customFormat="1" ht="22.5" x14ac:dyDescent="0.45">
      <c r="A12" s="11"/>
      <c r="D12" s="331"/>
      <c r="E12" s="331"/>
      <c r="F12" s="331"/>
      <c r="G12" s="331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7" t="s">
        <v>0</v>
      </c>
      <c r="B16" s="348"/>
      <c r="C16" s="348"/>
      <c r="D16" s="348"/>
      <c r="E16" s="348"/>
      <c r="F16" s="348"/>
      <c r="G16" s="126" t="s">
        <v>356</v>
      </c>
    </row>
    <row r="17" spans="1:7" ht="33" x14ac:dyDescent="0.3">
      <c r="A17" s="17" t="s">
        <v>269</v>
      </c>
      <c r="B17" s="94">
        <v>1</v>
      </c>
      <c r="C17" s="94"/>
      <c r="D17" s="95" t="s">
        <v>514</v>
      </c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9" t="s">
        <v>36</v>
      </c>
      <c r="B22" s="345"/>
      <c r="C22" s="346"/>
      <c r="D22" s="250">
        <f>SUM(B17:C21)</f>
        <v>9</v>
      </c>
    </row>
    <row r="23" spans="1:7" x14ac:dyDescent="0.3">
      <c r="A23" s="340" t="s">
        <v>295</v>
      </c>
      <c r="B23" s="341"/>
      <c r="C23" s="342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8" t="s">
        <v>4</v>
      </c>
      <c r="B25" s="339"/>
      <c r="C25" s="339"/>
      <c r="D25" s="339"/>
      <c r="E25" s="339"/>
      <c r="F25" s="339"/>
    </row>
    <row r="26" spans="1:7" ht="33.75" x14ac:dyDescent="0.35">
      <c r="A26" s="40" t="s">
        <v>97</v>
      </c>
      <c r="B26" s="94">
        <v>0</v>
      </c>
      <c r="C26" s="120">
        <f>IF(B26=0, -5, "0")</f>
        <v>-5</v>
      </c>
      <c r="D26" s="95" t="s">
        <v>476</v>
      </c>
      <c r="E26" s="95" t="s">
        <v>432</v>
      </c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0" t="s">
        <v>36</v>
      </c>
      <c r="B33" s="341"/>
      <c r="C33" s="342"/>
      <c r="D33" s="248">
        <f>SUM(B26:C32)</f>
        <v>7</v>
      </c>
    </row>
    <row r="34" spans="1:7" x14ac:dyDescent="0.3">
      <c r="A34" s="340" t="s">
        <v>295</v>
      </c>
      <c r="B34" s="341"/>
      <c r="C34" s="342"/>
      <c r="D34" s="33">
        <f>D33/(COUNT(B26:C32)*2)</f>
        <v>0.4375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8" t="s">
        <v>219</v>
      </c>
      <c r="B36" s="339"/>
      <c r="C36" s="339"/>
      <c r="D36" s="339"/>
      <c r="E36" s="339"/>
      <c r="F36" s="339"/>
      <c r="G36" s="126"/>
    </row>
    <row r="37" spans="1:7" s="22" customFormat="1" ht="33.75" x14ac:dyDescent="0.35">
      <c r="A37" s="40" t="s">
        <v>97</v>
      </c>
      <c r="B37" s="94">
        <v>1</v>
      </c>
      <c r="C37" s="120" t="str">
        <f>IF(B37=0, -5, "0")</f>
        <v>0</v>
      </c>
      <c r="D37" s="95" t="s">
        <v>457</v>
      </c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0" t="s">
        <v>36</v>
      </c>
      <c r="B42" s="341"/>
      <c r="C42" s="342"/>
      <c r="D42" s="248">
        <f>SUM(B37:C41)</f>
        <v>9</v>
      </c>
      <c r="E42" s="13"/>
      <c r="F42" s="13"/>
      <c r="G42" s="126"/>
    </row>
    <row r="43" spans="1:7" s="22" customFormat="1" x14ac:dyDescent="0.3">
      <c r="A43" s="340" t="s">
        <v>295</v>
      </c>
      <c r="B43" s="341"/>
      <c r="C43" s="342"/>
      <c r="D43" s="33">
        <f>D42/(COUNT(B37:C41)*2)</f>
        <v>0.9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0" t="s">
        <v>21</v>
      </c>
      <c r="B45" s="351"/>
      <c r="C45" s="351"/>
      <c r="D45" s="351"/>
      <c r="E45" s="351"/>
      <c r="F45" s="351"/>
    </row>
    <row r="46" spans="1:7" ht="33" x14ac:dyDescent="0.3">
      <c r="A46" s="17" t="s">
        <v>270</v>
      </c>
      <c r="B46" s="94">
        <v>1</v>
      </c>
      <c r="C46" s="94"/>
      <c r="D46" s="95" t="s">
        <v>455</v>
      </c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454</v>
      </c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0" t="s">
        <v>36</v>
      </c>
      <c r="B52" s="341"/>
      <c r="C52" s="342"/>
      <c r="D52" s="248">
        <f>SUM(B46:C51)</f>
        <v>9</v>
      </c>
    </row>
    <row r="53" spans="1:7" x14ac:dyDescent="0.3">
      <c r="A53" s="340" t="s">
        <v>295</v>
      </c>
      <c r="B53" s="341"/>
      <c r="C53" s="342"/>
      <c r="D53" s="33">
        <f>D52/(COUNT(B46:C51)*2)</f>
        <v>0.9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8" t="s">
        <v>8</v>
      </c>
      <c r="B55" s="339"/>
      <c r="C55" s="339"/>
      <c r="D55" s="339"/>
      <c r="E55" s="339"/>
      <c r="F55" s="339"/>
    </row>
    <row r="56" spans="1:7" ht="36" x14ac:dyDescent="0.35">
      <c r="A56" s="43" t="s">
        <v>176</v>
      </c>
      <c r="B56" s="94">
        <v>1</v>
      </c>
      <c r="C56" s="120" t="str">
        <f>IF(B56=0, -5, "0")</f>
        <v>0</v>
      </c>
      <c r="D56" s="95" t="s">
        <v>452</v>
      </c>
      <c r="E56" s="94"/>
      <c r="F56" s="94"/>
    </row>
    <row r="57" spans="1:7" ht="33" x14ac:dyDescent="0.3">
      <c r="A57" s="21" t="s">
        <v>168</v>
      </c>
      <c r="B57" s="94">
        <v>1</v>
      </c>
      <c r="C57" s="94"/>
      <c r="D57" s="95" t="s">
        <v>450</v>
      </c>
      <c r="E57" s="99"/>
      <c r="F57" s="94"/>
    </row>
    <row r="58" spans="1:7" ht="99" x14ac:dyDescent="0.3">
      <c r="A58" s="23" t="s">
        <v>244</v>
      </c>
      <c r="B58" s="94">
        <v>0</v>
      </c>
      <c r="C58" s="94"/>
      <c r="D58" s="95" t="s">
        <v>515</v>
      </c>
      <c r="E58" s="95" t="s">
        <v>479</v>
      </c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0" t="s">
        <v>36</v>
      </c>
      <c r="B63" s="341"/>
      <c r="C63" s="342"/>
      <c r="D63" s="248">
        <f>SUM(B56:C62)</f>
        <v>10</v>
      </c>
    </row>
    <row r="64" spans="1:7" x14ac:dyDescent="0.3">
      <c r="A64" s="340" t="s">
        <v>295</v>
      </c>
      <c r="B64" s="341"/>
      <c r="C64" s="342"/>
      <c r="D64" s="33">
        <f>D63/(COUNT(B56:C62)*2)</f>
        <v>0.7142857142857143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8" t="s">
        <v>130</v>
      </c>
      <c r="B66" s="339"/>
      <c r="C66" s="339"/>
      <c r="D66" s="339"/>
      <c r="E66" s="339"/>
      <c r="F66" s="339"/>
    </row>
    <row r="67" spans="1:7" ht="19.5" x14ac:dyDescent="0.4">
      <c r="A67" s="17" t="s">
        <v>271</v>
      </c>
      <c r="B67" s="100" t="s">
        <v>32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 t="s">
        <v>32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 t="s">
        <v>32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 t="s">
        <v>32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 t="s">
        <v>32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 t="s">
        <v>32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 t="s">
        <v>32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 t="s">
        <v>32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0" t="s">
        <v>36</v>
      </c>
      <c r="B84" s="341"/>
      <c r="C84" s="342"/>
      <c r="D84" s="248">
        <f>SUM(B67:C83)</f>
        <v>2</v>
      </c>
    </row>
    <row r="85" spans="1:7" x14ac:dyDescent="0.3">
      <c r="A85" s="340" t="s">
        <v>295</v>
      </c>
      <c r="B85" s="341"/>
      <c r="C85" s="342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8" t="s">
        <v>211</v>
      </c>
      <c r="B87" s="339"/>
      <c r="C87" s="339"/>
      <c r="D87" s="339"/>
      <c r="E87" s="339"/>
      <c r="F87" s="339"/>
    </row>
    <row r="88" spans="1:7" ht="34.5" x14ac:dyDescent="0.4">
      <c r="A88" s="50" t="s">
        <v>273</v>
      </c>
      <c r="B88" s="110" t="s">
        <v>32</v>
      </c>
      <c r="C88" s="101"/>
      <c r="D88" s="95"/>
      <c r="E88" s="95"/>
      <c r="F88" s="94"/>
    </row>
    <row r="89" spans="1:7" ht="19.5" x14ac:dyDescent="0.4">
      <c r="A89" s="17" t="s">
        <v>272</v>
      </c>
      <c r="B89" s="110" t="s">
        <v>32</v>
      </c>
      <c r="C89" s="101"/>
      <c r="D89" s="95"/>
      <c r="E89" s="94"/>
      <c r="F89" s="94"/>
    </row>
    <row r="90" spans="1:7" ht="19.5" x14ac:dyDescent="0.4">
      <c r="A90" s="17" t="s">
        <v>300</v>
      </c>
      <c r="B90" s="110" t="s">
        <v>32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 t="s">
        <v>32</v>
      </c>
      <c r="C95" s="94"/>
      <c r="D95" s="95"/>
      <c r="E95" s="94"/>
      <c r="F95" s="94"/>
    </row>
    <row r="96" spans="1:7" x14ac:dyDescent="0.3">
      <c r="A96" s="25" t="s">
        <v>282</v>
      </c>
      <c r="B96" s="110" t="s">
        <v>32</v>
      </c>
      <c r="C96" s="94"/>
      <c r="D96" s="95"/>
      <c r="E96" s="94"/>
      <c r="F96" s="94"/>
    </row>
    <row r="97" spans="1:7" x14ac:dyDescent="0.3">
      <c r="A97" s="25" t="s">
        <v>283</v>
      </c>
      <c r="B97" s="110" t="s">
        <v>32</v>
      </c>
      <c r="C97" s="94"/>
      <c r="D97" s="95"/>
      <c r="E97" s="94"/>
      <c r="F97" s="94"/>
    </row>
    <row r="98" spans="1:7" x14ac:dyDescent="0.3">
      <c r="A98" s="17" t="s">
        <v>134</v>
      </c>
      <c r="B98" s="110" t="s">
        <v>32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 t="s">
        <v>32</v>
      </c>
      <c r="C101" s="94"/>
      <c r="D101" s="95"/>
      <c r="E101" s="94"/>
      <c r="F101" s="94"/>
    </row>
    <row r="102" spans="1:7" x14ac:dyDescent="0.3">
      <c r="A102" s="340" t="s">
        <v>36</v>
      </c>
      <c r="B102" s="341"/>
      <c r="C102" s="342"/>
      <c r="D102" s="248">
        <f>SUM(B88:C101)</f>
        <v>0</v>
      </c>
    </row>
    <row r="103" spans="1:7" x14ac:dyDescent="0.3">
      <c r="A103" s="340" t="s">
        <v>295</v>
      </c>
      <c r="B103" s="341"/>
      <c r="C103" s="342"/>
      <c r="D103" s="33" t="e">
        <f>D102/(COUNT(B88:C101)*2)</f>
        <v>#DIV/0!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8" t="s">
        <v>212</v>
      </c>
      <c r="B106" s="339"/>
      <c r="C106" s="339"/>
      <c r="D106" s="339"/>
      <c r="E106" s="339"/>
      <c r="F106" s="339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 t="s">
        <v>32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ht="49.5" x14ac:dyDescent="0.3">
      <c r="A113" s="21" t="s">
        <v>165</v>
      </c>
      <c r="B113" s="110">
        <v>1</v>
      </c>
      <c r="C113" s="94"/>
      <c r="D113" s="95" t="s">
        <v>447</v>
      </c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448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0" t="s">
        <v>36</v>
      </c>
      <c r="B118" s="341"/>
      <c r="C118" s="342"/>
      <c r="D118" s="248">
        <f>SUM(B107:C117)</f>
        <v>17</v>
      </c>
      <c r="E118" s="13"/>
      <c r="F118" s="13"/>
      <c r="G118" s="126"/>
    </row>
    <row r="119" spans="1:7" s="22" customFormat="1" x14ac:dyDescent="0.3">
      <c r="A119" s="340" t="s">
        <v>295</v>
      </c>
      <c r="B119" s="341"/>
      <c r="C119" s="342"/>
      <c r="D119" s="33">
        <f>D118/(COUNT(B107:C117)*2)</f>
        <v>0.94444444444444442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8" t="s">
        <v>185</v>
      </c>
      <c r="B121" s="339"/>
      <c r="C121" s="339"/>
      <c r="D121" s="339"/>
      <c r="E121" s="339"/>
      <c r="F121" s="339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0" t="s">
        <v>36</v>
      </c>
      <c r="B133" s="341"/>
      <c r="C133" s="342"/>
      <c r="D133" s="248">
        <f>SUM(B122:C132)</f>
        <v>0</v>
      </c>
    </row>
    <row r="134" spans="1:7" x14ac:dyDescent="0.3">
      <c r="A134" s="340" t="s">
        <v>295</v>
      </c>
      <c r="B134" s="341"/>
      <c r="C134" s="342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8" t="s">
        <v>71</v>
      </c>
      <c r="B136" s="339"/>
      <c r="C136" s="339"/>
      <c r="D136" s="339"/>
      <c r="E136" s="339"/>
      <c r="F136" s="339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14"/>
      <c r="E139" s="94"/>
      <c r="F139" s="94"/>
    </row>
    <row r="140" spans="1:7" x14ac:dyDescent="0.3">
      <c r="A140" s="52" t="s">
        <v>278</v>
      </c>
      <c r="B140" s="110" t="s">
        <v>32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 t="s">
        <v>32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 t="s">
        <v>32</v>
      </c>
      <c r="C142" s="95"/>
      <c r="D142" s="98"/>
      <c r="E142" s="94"/>
      <c r="F142" s="94"/>
    </row>
    <row r="143" spans="1:7" x14ac:dyDescent="0.3">
      <c r="A143" s="23" t="s">
        <v>304</v>
      </c>
      <c r="B143" s="110" t="s">
        <v>32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40" t="s">
        <v>36</v>
      </c>
      <c r="B149" s="341"/>
      <c r="C149" s="342"/>
      <c r="D149" s="248">
        <f>SUM(B137:C148)</f>
        <v>0</v>
      </c>
    </row>
    <row r="150" spans="1:7" x14ac:dyDescent="0.3">
      <c r="A150" s="340" t="s">
        <v>295</v>
      </c>
      <c r="B150" s="341"/>
      <c r="C150" s="342"/>
      <c r="D150" s="33" t="e">
        <f>D149/(COUNT(B137:C148)*2)</f>
        <v>#DIV/0!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8" t="s">
        <v>217</v>
      </c>
      <c r="B152" s="339"/>
      <c r="C152" s="339"/>
      <c r="D152" s="339"/>
      <c r="E152" s="339"/>
      <c r="F152" s="339"/>
    </row>
    <row r="153" spans="1:7" x14ac:dyDescent="0.3">
      <c r="A153" s="50" t="s">
        <v>279</v>
      </c>
      <c r="B153" s="94">
        <v>1</v>
      </c>
      <c r="C153" s="94"/>
      <c r="D153" s="95" t="s">
        <v>470</v>
      </c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33.75" x14ac:dyDescent="0.35">
      <c r="A156" s="40" t="s">
        <v>307</v>
      </c>
      <c r="B156" s="94">
        <v>1</v>
      </c>
      <c r="C156" s="120" t="str">
        <f>IF(B156=0, -5, "0")</f>
        <v>0</v>
      </c>
      <c r="D156" s="95" t="s">
        <v>469</v>
      </c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0" t="s">
        <v>36</v>
      </c>
      <c r="B161" s="345"/>
      <c r="C161" s="346"/>
      <c r="D161" s="250">
        <f>SUM(B153:C160)</f>
        <v>14</v>
      </c>
    </row>
    <row r="162" spans="1:7" x14ac:dyDescent="0.3">
      <c r="A162" s="340" t="s">
        <v>295</v>
      </c>
      <c r="B162" s="341"/>
      <c r="C162" s="342"/>
      <c r="D162" s="33">
        <f>D161/(COUNT(B153:C160)*2)</f>
        <v>0.875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8" t="s">
        <v>77</v>
      </c>
      <c r="B164" s="339"/>
      <c r="C164" s="339"/>
      <c r="D164" s="339"/>
      <c r="E164" s="339"/>
      <c r="F164" s="339"/>
    </row>
    <row r="165" spans="1:7" ht="66.75" x14ac:dyDescent="0.35">
      <c r="A165" s="40" t="s">
        <v>286</v>
      </c>
      <c r="B165" s="94">
        <v>1</v>
      </c>
      <c r="C165" s="120" t="str">
        <f>IF(B165=0, -5, "0")</f>
        <v>0</v>
      </c>
      <c r="D165" s="95" t="s">
        <v>518</v>
      </c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0" t="s">
        <v>36</v>
      </c>
      <c r="B169" s="341"/>
      <c r="C169" s="342"/>
      <c r="D169" s="248">
        <f>SUM(B165:C168)</f>
        <v>7</v>
      </c>
    </row>
    <row r="170" spans="1:7" x14ac:dyDescent="0.3">
      <c r="A170" s="340" t="s">
        <v>295</v>
      </c>
      <c r="B170" s="341"/>
      <c r="C170" s="342"/>
      <c r="D170" s="33">
        <f>D169/(COUNT(B165:C168)*2)</f>
        <v>0.875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3" t="s">
        <v>17</v>
      </c>
      <c r="B172" s="344"/>
      <c r="C172" s="344"/>
      <c r="D172" s="344"/>
      <c r="E172" s="344"/>
      <c r="F172" s="344"/>
    </row>
    <row r="173" spans="1:7" ht="49.5" x14ac:dyDescent="0.3">
      <c r="A173" s="20" t="s">
        <v>180</v>
      </c>
      <c r="B173" s="94">
        <v>1</v>
      </c>
      <c r="C173" s="94"/>
      <c r="D173" s="95" t="s">
        <v>473</v>
      </c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ht="99" x14ac:dyDescent="0.3">
      <c r="A175" s="44" t="s">
        <v>197</v>
      </c>
      <c r="B175" s="94">
        <v>0</v>
      </c>
      <c r="C175" s="94"/>
      <c r="D175" s="95" t="s">
        <v>471</v>
      </c>
      <c r="E175" s="95" t="s">
        <v>472</v>
      </c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0" t="s">
        <v>36</v>
      </c>
      <c r="B177" s="341"/>
      <c r="C177" s="342"/>
      <c r="D177" s="248">
        <f>SUM(B173:C176)</f>
        <v>5</v>
      </c>
    </row>
    <row r="178" spans="1:7" x14ac:dyDescent="0.3">
      <c r="A178" s="340" t="s">
        <v>295</v>
      </c>
      <c r="B178" s="341"/>
      <c r="C178" s="342"/>
      <c r="D178" s="33">
        <f>D177/(COUNT(B173:C176)*2)</f>
        <v>0.625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8" t="s">
        <v>78</v>
      </c>
      <c r="B180" s="339"/>
      <c r="C180" s="339"/>
      <c r="D180" s="339"/>
      <c r="E180" s="339"/>
      <c r="F180" s="339"/>
    </row>
    <row r="181" spans="1:7" ht="77.25" customHeight="1" x14ac:dyDescent="0.3">
      <c r="A181" s="44" t="s">
        <v>315</v>
      </c>
      <c r="B181" s="94">
        <v>1</v>
      </c>
      <c r="C181" s="94"/>
      <c r="D181" s="95" t="s">
        <v>516</v>
      </c>
      <c r="E181" s="95"/>
      <c r="F181" s="94"/>
    </row>
    <row r="182" spans="1:7" ht="33" x14ac:dyDescent="0.3">
      <c r="A182" s="52" t="s">
        <v>220</v>
      </c>
      <c r="B182" s="94">
        <v>1</v>
      </c>
      <c r="C182" s="94"/>
      <c r="D182" s="95" t="s">
        <v>483</v>
      </c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0" t="s">
        <v>36</v>
      </c>
      <c r="B186" s="341"/>
      <c r="C186" s="342"/>
      <c r="D186" s="248">
        <f>SUM(B181:C185)</f>
        <v>8</v>
      </c>
    </row>
    <row r="187" spans="1:7" x14ac:dyDescent="0.3">
      <c r="A187" s="340" t="s">
        <v>295</v>
      </c>
      <c r="B187" s="341"/>
      <c r="C187" s="342"/>
      <c r="D187" s="33">
        <f>D186/(COUNT(B181:C185)*2)</f>
        <v>0.8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8" t="s">
        <v>216</v>
      </c>
      <c r="B189" s="339"/>
      <c r="C189" s="339"/>
      <c r="D189" s="339"/>
      <c r="E189" s="339"/>
      <c r="F189" s="339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40" t="s">
        <v>36</v>
      </c>
      <c r="B194" s="341"/>
      <c r="C194" s="342"/>
      <c r="D194" s="54">
        <f>SUM(B190:C193)</f>
        <v>4</v>
      </c>
    </row>
    <row r="195" spans="1:6" x14ac:dyDescent="0.3">
      <c r="A195" s="340" t="s">
        <v>295</v>
      </c>
      <c r="B195" s="341"/>
      <c r="C195" s="342"/>
      <c r="D195" s="33">
        <f>D194/(COUNT(B190:C193)*2)</f>
        <v>1</v>
      </c>
    </row>
    <row r="197" spans="1:6" ht="18" x14ac:dyDescent="0.35">
      <c r="A197" s="64" t="s">
        <v>517</v>
      </c>
      <c r="B197" s="63"/>
      <c r="C197" s="63"/>
      <c r="D197" s="294">
        <f>E197/F197</f>
        <v>0.4</v>
      </c>
      <c r="E197" s="304">
        <f>COUNTIF('A1 Technique'!F17:F193,"ok")</f>
        <v>2</v>
      </c>
      <c r="F197" s="304">
        <f>COUNTA('A1 Technique'!F17:F193)</f>
        <v>5</v>
      </c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101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0.80158730158730163</v>
      </c>
    </row>
  </sheetData>
  <sheetProtection algorithmName="SHA-512" hashValue="Vocje7B3ntQ133RzFMJkgjzp9tbX8VNHpGS9MtCYdl/OF2P+jGdH25N+fYuiZ0Jxv/qt9I/6FS1LgGsvytk1oQ==" saltValue="tOgWJe5viXPlcr8+/HnWIg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293" zoomScale="60" workbookViewId="0">
      <selection activeCell="B293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3"/>
      <c r="E1" s="333"/>
      <c r="F1" s="333"/>
      <c r="G1" s="333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34" t="s">
        <v>179</v>
      </c>
      <c r="B7" s="334"/>
      <c r="C7" s="334"/>
      <c r="D7" s="334"/>
      <c r="E7" s="334"/>
      <c r="F7" s="334"/>
      <c r="G7" s="125"/>
    </row>
    <row r="8" spans="1:7" ht="29.25" x14ac:dyDescent="0.45">
      <c r="A8" s="335" t="str">
        <f>'Page de garde'!D18</f>
        <v>Teniour</v>
      </c>
      <c r="B8" s="335"/>
      <c r="C8" s="335"/>
      <c r="D8" s="335"/>
      <c r="E8" s="335"/>
      <c r="F8" s="335"/>
      <c r="G8" s="125"/>
    </row>
    <row r="9" spans="1:7" ht="24" x14ac:dyDescent="0.45">
      <c r="A9" s="14" t="s">
        <v>42</v>
      </c>
      <c r="B9" s="336"/>
      <c r="C9" s="336"/>
      <c r="D9" s="336"/>
      <c r="E9" s="336"/>
      <c r="F9" s="336"/>
      <c r="G9" s="125"/>
    </row>
    <row r="10" spans="1:7" ht="24" x14ac:dyDescent="0.45">
      <c r="A10" s="15" t="s">
        <v>44</v>
      </c>
      <c r="B10" s="337"/>
      <c r="C10" s="337"/>
      <c r="D10" s="337"/>
      <c r="E10" s="337"/>
      <c r="F10" s="337"/>
      <c r="G10" s="125"/>
    </row>
    <row r="11" spans="1:7" ht="24" x14ac:dyDescent="0.45">
      <c r="A11" s="14" t="s">
        <v>43</v>
      </c>
      <c r="B11" s="332"/>
      <c r="C11" s="332"/>
      <c r="D11" s="332"/>
      <c r="E11" s="332"/>
      <c r="F11" s="332"/>
      <c r="G11" s="125"/>
    </row>
    <row r="12" spans="1:7" ht="24" x14ac:dyDescent="0.45">
      <c r="A12" s="14" t="s">
        <v>239</v>
      </c>
      <c r="B12" s="330">
        <f>D549</f>
        <v>0</v>
      </c>
      <c r="C12" s="330"/>
      <c r="D12" s="330"/>
      <c r="E12" s="330"/>
      <c r="F12" s="330"/>
      <c r="G12" s="125"/>
    </row>
    <row r="13" spans="1:7" ht="22.5" x14ac:dyDescent="0.45">
      <c r="D13" s="331"/>
      <c r="E13" s="331"/>
      <c r="F13" s="331"/>
      <c r="G13" s="33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6" t="s">
        <v>310</v>
      </c>
      <c r="F17" s="316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6"/>
      <c r="F18" s="31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4" t="s">
        <v>379</v>
      </c>
      <c r="B38" s="325"/>
      <c r="C38" s="325"/>
      <c r="D38" s="325"/>
      <c r="E38" s="325"/>
      <c r="F38" s="32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3" t="s">
        <v>30</v>
      </c>
      <c r="B50" s="314" t="s">
        <v>31</v>
      </c>
      <c r="C50" s="314"/>
      <c r="D50" s="314" t="s">
        <v>46</v>
      </c>
      <c r="E50" s="316" t="s">
        <v>310</v>
      </c>
      <c r="F50" s="316" t="s">
        <v>360</v>
      </c>
      <c r="G50" s="127"/>
    </row>
    <row r="51" spans="1:7" x14ac:dyDescent="0.3">
      <c r="A51" s="313"/>
      <c r="B51" s="41" t="s">
        <v>34</v>
      </c>
      <c r="C51" s="41" t="s">
        <v>33</v>
      </c>
      <c r="D51" s="314"/>
      <c r="E51" s="316"/>
      <c r="F51" s="31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4" t="s">
        <v>379</v>
      </c>
      <c r="B94" s="325"/>
      <c r="C94" s="325"/>
      <c r="D94" s="325"/>
      <c r="E94" s="325"/>
      <c r="F94" s="32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3" t="s">
        <v>30</v>
      </c>
      <c r="B107" s="314" t="s">
        <v>31</v>
      </c>
      <c r="C107" s="314"/>
      <c r="D107" s="314" t="s">
        <v>46</v>
      </c>
      <c r="E107" s="316" t="s">
        <v>310</v>
      </c>
      <c r="F107" s="316" t="s">
        <v>360</v>
      </c>
    </row>
    <row r="108" spans="1:7" x14ac:dyDescent="0.3">
      <c r="A108" s="313"/>
      <c r="B108" s="41" t="s">
        <v>34</v>
      </c>
      <c r="C108" s="41" t="s">
        <v>33</v>
      </c>
      <c r="D108" s="314"/>
      <c r="E108" s="316"/>
      <c r="F108" s="31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7" t="s">
        <v>379</v>
      </c>
      <c r="B148" s="328"/>
      <c r="C148" s="328"/>
      <c r="D148" s="32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3" t="s">
        <v>30</v>
      </c>
      <c r="B162" s="314" t="s">
        <v>31</v>
      </c>
      <c r="C162" s="314"/>
      <c r="D162" s="314" t="s">
        <v>46</v>
      </c>
      <c r="E162" s="316" t="s">
        <v>310</v>
      </c>
      <c r="F162" s="316" t="s">
        <v>360</v>
      </c>
      <c r="G162" s="127"/>
    </row>
    <row r="163" spans="1:7" x14ac:dyDescent="0.3">
      <c r="A163" s="313"/>
      <c r="B163" s="41" t="s">
        <v>34</v>
      </c>
      <c r="C163" s="41" t="s">
        <v>33</v>
      </c>
      <c r="D163" s="314"/>
      <c r="E163" s="316"/>
      <c r="F163" s="31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0" t="s">
        <v>379</v>
      </c>
      <c r="B195" s="320"/>
      <c r="C195" s="320"/>
      <c r="D195" s="320"/>
      <c r="E195" s="320"/>
      <c r="F195" s="32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3" t="s">
        <v>30</v>
      </c>
      <c r="B209" s="314" t="s">
        <v>31</v>
      </c>
      <c r="C209" s="314"/>
      <c r="D209" s="314" t="s">
        <v>46</v>
      </c>
      <c r="E209" s="316" t="s">
        <v>310</v>
      </c>
      <c r="F209" s="316" t="s">
        <v>360</v>
      </c>
      <c r="G209" s="127"/>
    </row>
    <row r="210" spans="1:7" x14ac:dyDescent="0.3">
      <c r="A210" s="313"/>
      <c r="B210" s="41" t="s">
        <v>34</v>
      </c>
      <c r="C210" s="41" t="s">
        <v>33</v>
      </c>
      <c r="D210" s="314"/>
      <c r="E210" s="316"/>
      <c r="F210" s="31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0" t="s">
        <v>379</v>
      </c>
      <c r="B256" s="320"/>
      <c r="C256" s="320"/>
      <c r="D256" s="320"/>
      <c r="E256" s="320"/>
      <c r="F256" s="32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3" t="s">
        <v>30</v>
      </c>
      <c r="B270" s="314" t="s">
        <v>31</v>
      </c>
      <c r="C270" s="314"/>
      <c r="D270" s="314" t="s">
        <v>46</v>
      </c>
      <c r="E270" s="316" t="s">
        <v>310</v>
      </c>
      <c r="F270" s="316" t="s">
        <v>360</v>
      </c>
      <c r="G270" s="214"/>
    </row>
    <row r="271" spans="1:7" s="16" customFormat="1" x14ac:dyDescent="0.3">
      <c r="A271" s="313"/>
      <c r="B271" s="41" t="s">
        <v>34</v>
      </c>
      <c r="C271" s="41" t="s">
        <v>33</v>
      </c>
      <c r="D271" s="314"/>
      <c r="E271" s="316"/>
      <c r="F271" s="31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1" t="s">
        <v>396</v>
      </c>
      <c r="B308" s="322"/>
      <c r="C308" s="322"/>
      <c r="D308" s="322"/>
      <c r="E308" s="322"/>
      <c r="F308" s="32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3" t="s">
        <v>30</v>
      </c>
      <c r="B322" s="314" t="s">
        <v>31</v>
      </c>
      <c r="C322" s="314"/>
      <c r="D322" s="314" t="s">
        <v>46</v>
      </c>
      <c r="E322" s="316" t="s">
        <v>310</v>
      </c>
      <c r="F322" s="316" t="s">
        <v>360</v>
      </c>
      <c r="G322" s="127"/>
    </row>
    <row r="323" spans="1:7" x14ac:dyDescent="0.3">
      <c r="A323" s="313"/>
      <c r="B323" s="41" t="s">
        <v>34</v>
      </c>
      <c r="C323" s="41" t="s">
        <v>33</v>
      </c>
      <c r="D323" s="314"/>
      <c r="E323" s="316"/>
      <c r="F323" s="31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1" t="s">
        <v>379</v>
      </c>
      <c r="B349" s="322"/>
      <c r="C349" s="322"/>
      <c r="D349" s="322"/>
      <c r="E349" s="322"/>
      <c r="F349" s="32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3" t="s">
        <v>30</v>
      </c>
      <c r="B362" s="314" t="s">
        <v>31</v>
      </c>
      <c r="C362" s="314"/>
      <c r="D362" s="314" t="s">
        <v>46</v>
      </c>
      <c r="E362" s="316" t="s">
        <v>310</v>
      </c>
      <c r="F362" s="316" t="s">
        <v>360</v>
      </c>
      <c r="G362" s="127"/>
    </row>
    <row r="363" spans="1:7" x14ac:dyDescent="0.3">
      <c r="A363" s="313"/>
      <c r="B363" s="41" t="s">
        <v>34</v>
      </c>
      <c r="C363" s="41" t="s">
        <v>33</v>
      </c>
      <c r="D363" s="314"/>
      <c r="E363" s="316"/>
      <c r="F363" s="31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0" t="s">
        <v>379</v>
      </c>
      <c r="B383" s="320"/>
      <c r="C383" s="320"/>
      <c r="D383" s="320"/>
      <c r="E383" s="320"/>
      <c r="F383" s="32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3" t="s">
        <v>30</v>
      </c>
      <c r="B395" s="314" t="s">
        <v>31</v>
      </c>
      <c r="C395" s="314"/>
      <c r="D395" s="314" t="s">
        <v>46</v>
      </c>
      <c r="E395" s="316" t="s">
        <v>310</v>
      </c>
      <c r="F395" s="316" t="s">
        <v>360</v>
      </c>
      <c r="G395" s="127"/>
    </row>
    <row r="396" spans="1:7" x14ac:dyDescent="0.3">
      <c r="A396" s="313"/>
      <c r="B396" s="41" t="s">
        <v>34</v>
      </c>
      <c r="C396" s="41" t="s">
        <v>33</v>
      </c>
      <c r="D396" s="314"/>
      <c r="E396" s="316"/>
      <c r="F396" s="31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0" t="s">
        <v>379</v>
      </c>
      <c r="B435" s="320"/>
      <c r="C435" s="320"/>
      <c r="D435" s="320"/>
      <c r="E435" s="320"/>
      <c r="F435" s="32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3" t="s">
        <v>30</v>
      </c>
      <c r="B448" s="314" t="s">
        <v>31</v>
      </c>
      <c r="C448" s="314"/>
      <c r="D448" s="314" t="s">
        <v>46</v>
      </c>
      <c r="E448" s="316" t="s">
        <v>310</v>
      </c>
      <c r="F448" s="316" t="s">
        <v>360</v>
      </c>
      <c r="G448" s="127"/>
    </row>
    <row r="449" spans="1:6" x14ac:dyDescent="0.3">
      <c r="A449" s="313"/>
      <c r="B449" s="41" t="s">
        <v>34</v>
      </c>
      <c r="C449" s="41" t="s">
        <v>33</v>
      </c>
      <c r="D449" s="314"/>
      <c r="E449" s="316"/>
      <c r="F449" s="31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7" t="s">
        <v>379</v>
      </c>
      <c r="B471" s="318"/>
      <c r="C471" s="318"/>
      <c r="D471" s="318"/>
      <c r="E471" s="318"/>
      <c r="F471" s="31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3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9" t="s">
        <v>367</v>
      </c>
      <c r="B483" s="319"/>
      <c r="C483" s="319"/>
      <c r="D483" s="31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3" t="s">
        <v>30</v>
      </c>
      <c r="B485" s="314" t="s">
        <v>31</v>
      </c>
      <c r="C485" s="314"/>
      <c r="D485" s="314" t="s">
        <v>46</v>
      </c>
      <c r="E485" s="316" t="s">
        <v>310</v>
      </c>
      <c r="F485" s="316" t="s">
        <v>360</v>
      </c>
      <c r="G485" s="127"/>
    </row>
    <row r="486" spans="1:7" x14ac:dyDescent="0.3">
      <c r="A486" s="313"/>
      <c r="B486" s="41" t="s">
        <v>34</v>
      </c>
      <c r="C486" s="41" t="s">
        <v>33</v>
      </c>
      <c r="D486" s="314"/>
      <c r="E486" s="316"/>
      <c r="F486" s="31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3" t="s">
        <v>30</v>
      </c>
      <c r="B507" s="314" t="s">
        <v>31</v>
      </c>
      <c r="C507" s="314"/>
      <c r="D507" s="314" t="s">
        <v>46</v>
      </c>
      <c r="E507" s="316" t="s">
        <v>310</v>
      </c>
      <c r="F507" s="316" t="s">
        <v>360</v>
      </c>
      <c r="G507" s="127"/>
    </row>
    <row r="508" spans="1:7" x14ac:dyDescent="0.3">
      <c r="A508" s="313"/>
      <c r="B508" s="41" t="s">
        <v>34</v>
      </c>
      <c r="C508" s="41" t="s">
        <v>33</v>
      </c>
      <c r="D508" s="314"/>
      <c r="E508" s="316"/>
      <c r="F508" s="31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3" t="s">
        <v>30</v>
      </c>
      <c r="B518" s="314" t="s">
        <v>31</v>
      </c>
      <c r="C518" s="314"/>
      <c r="D518" s="314" t="s">
        <v>46</v>
      </c>
      <c r="E518" s="316" t="s">
        <v>310</v>
      </c>
      <c r="F518" s="316" t="s">
        <v>360</v>
      </c>
      <c r="G518" s="127"/>
    </row>
    <row r="519" spans="1:7" x14ac:dyDescent="0.3">
      <c r="A519" s="313"/>
      <c r="B519" s="41" t="s">
        <v>34</v>
      </c>
      <c r="C519" s="41" t="s">
        <v>33</v>
      </c>
      <c r="D519" s="314"/>
      <c r="E519" s="316"/>
      <c r="F519" s="31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5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3" t="s">
        <v>30</v>
      </c>
      <c r="B538" s="314" t="s">
        <v>31</v>
      </c>
      <c r="C538" s="314"/>
      <c r="D538" s="314" t="s">
        <v>46</v>
      </c>
      <c r="E538" s="316" t="s">
        <v>310</v>
      </c>
      <c r="F538" s="316" t="s">
        <v>360</v>
      </c>
      <c r="G538" s="127"/>
    </row>
    <row r="539" spans="1:7" x14ac:dyDescent="0.3">
      <c r="A539" s="313"/>
      <c r="B539" s="41" t="s">
        <v>34</v>
      </c>
      <c r="C539" s="41" t="s">
        <v>33</v>
      </c>
      <c r="D539" s="314"/>
      <c r="E539" s="316"/>
      <c r="F539" s="31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et0N76Nn4zQkM1GZqCErsIqOa0Wu0ZMzXBduaVi4zd3+3vW/9Z3MfFq2aWY+Uh5+a6D85YmC13LSWCau4F91A==" saltValue="/5ndfOM799sAMb2kCtnI6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D198" sqref="D19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3"/>
      <c r="E1" s="333"/>
      <c r="F1" s="333"/>
      <c r="G1" s="333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54" t="s">
        <v>50</v>
      </c>
      <c r="B6" s="354"/>
      <c r="C6" s="354"/>
      <c r="D6" s="354"/>
      <c r="E6" s="354"/>
      <c r="F6" s="354"/>
      <c r="G6" s="125"/>
    </row>
    <row r="7" spans="1:7" s="12" customFormat="1" ht="21.75" customHeight="1" x14ac:dyDescent="0.45">
      <c r="A7" s="335" t="str">
        <f>'A3 Exploitation'!A8:F8</f>
        <v>Teniour</v>
      </c>
      <c r="B7" s="335"/>
      <c r="C7" s="335"/>
      <c r="D7" s="335"/>
      <c r="E7" s="335"/>
      <c r="F7" s="335"/>
      <c r="G7" s="125"/>
    </row>
    <row r="8" spans="1:7" s="12" customFormat="1" ht="24" x14ac:dyDescent="0.45">
      <c r="A8" s="14" t="s">
        <v>42</v>
      </c>
      <c r="B8" s="355">
        <f>'A3 Exploitation'!B9:F9</f>
        <v>0</v>
      </c>
      <c r="C8" s="355"/>
      <c r="D8" s="355"/>
      <c r="E8" s="355"/>
      <c r="F8" s="355"/>
      <c r="G8" s="125"/>
    </row>
    <row r="9" spans="1:7" s="12" customFormat="1" ht="24" x14ac:dyDescent="0.45">
      <c r="A9" s="15" t="s">
        <v>44</v>
      </c>
      <c r="B9" s="356">
        <f>'A3 Exploitation'!B10:F10</f>
        <v>0</v>
      </c>
      <c r="C9" s="356"/>
      <c r="D9" s="356"/>
      <c r="E9" s="356"/>
      <c r="F9" s="356"/>
      <c r="G9" s="125"/>
    </row>
    <row r="10" spans="1:7" s="12" customFormat="1" ht="24" x14ac:dyDescent="0.45">
      <c r="A10" s="14" t="s">
        <v>43</v>
      </c>
      <c r="B10" s="353">
        <f>'A3 Exploitation'!B11:F11</f>
        <v>0</v>
      </c>
      <c r="C10" s="353"/>
      <c r="D10" s="353"/>
      <c r="E10" s="353"/>
      <c r="F10" s="353"/>
      <c r="G10" s="125"/>
    </row>
    <row r="11" spans="1:7" s="12" customFormat="1" ht="24" x14ac:dyDescent="0.45">
      <c r="A11" s="14" t="s">
        <v>294</v>
      </c>
      <c r="B11" s="352">
        <f>D199</f>
        <v>0</v>
      </c>
      <c r="C11" s="352"/>
      <c r="D11" s="352"/>
      <c r="E11" s="352"/>
      <c r="F11" s="352"/>
      <c r="G11" s="125"/>
    </row>
    <row r="12" spans="1:7" s="12" customFormat="1" ht="22.5" x14ac:dyDescent="0.45">
      <c r="A12" s="11"/>
      <c r="D12" s="331"/>
      <c r="E12" s="331"/>
      <c r="F12" s="331"/>
      <c r="G12" s="331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7" t="s">
        <v>0</v>
      </c>
      <c r="B16" s="348"/>
      <c r="C16" s="348"/>
      <c r="D16" s="348"/>
      <c r="E16" s="348"/>
      <c r="F16" s="34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9" t="s">
        <v>36</v>
      </c>
      <c r="B22" s="345"/>
      <c r="C22" s="346"/>
      <c r="D22" s="92">
        <f>SUM(B17:C21)</f>
        <v>0</v>
      </c>
    </row>
    <row r="23" spans="1:7" x14ac:dyDescent="0.3">
      <c r="A23" s="340" t="s">
        <v>295</v>
      </c>
      <c r="B23" s="341"/>
      <c r="C23" s="34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8" t="s">
        <v>4</v>
      </c>
      <c r="B25" s="339"/>
      <c r="C25" s="339"/>
      <c r="D25" s="339"/>
      <c r="E25" s="339"/>
      <c r="F25" s="33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0" t="s">
        <v>36</v>
      </c>
      <c r="B33" s="341"/>
      <c r="C33" s="342"/>
      <c r="D33" s="91">
        <f>SUM(B26:C32)</f>
        <v>0</v>
      </c>
    </row>
    <row r="34" spans="1:7" x14ac:dyDescent="0.3">
      <c r="A34" s="340" t="s">
        <v>295</v>
      </c>
      <c r="B34" s="341"/>
      <c r="C34" s="34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8" t="s">
        <v>219</v>
      </c>
      <c r="B36" s="339"/>
      <c r="C36" s="339"/>
      <c r="D36" s="339"/>
      <c r="E36" s="339"/>
      <c r="F36" s="33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0" t="s">
        <v>36</v>
      </c>
      <c r="B42" s="341"/>
      <c r="C42" s="342"/>
      <c r="D42" s="91">
        <f>SUM(B37:C41)</f>
        <v>0</v>
      </c>
      <c r="E42" s="13"/>
      <c r="F42" s="13"/>
      <c r="G42" s="126"/>
    </row>
    <row r="43" spans="1:7" s="22" customFormat="1" x14ac:dyDescent="0.3">
      <c r="A43" s="340" t="s">
        <v>295</v>
      </c>
      <c r="B43" s="341"/>
      <c r="C43" s="34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0" t="s">
        <v>21</v>
      </c>
      <c r="B45" s="351"/>
      <c r="C45" s="351"/>
      <c r="D45" s="351"/>
      <c r="E45" s="351"/>
      <c r="F45" s="35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0" t="s">
        <v>36</v>
      </c>
      <c r="B52" s="341"/>
      <c r="C52" s="342"/>
      <c r="D52" s="91">
        <f>SUM(B46:C51)</f>
        <v>0</v>
      </c>
    </row>
    <row r="53" spans="1:7" x14ac:dyDescent="0.3">
      <c r="A53" s="340" t="s">
        <v>295</v>
      </c>
      <c r="B53" s="341"/>
      <c r="C53" s="34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8" t="s">
        <v>8</v>
      </c>
      <c r="B55" s="339"/>
      <c r="C55" s="339"/>
      <c r="D55" s="339"/>
      <c r="E55" s="339"/>
      <c r="F55" s="33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0" t="s">
        <v>36</v>
      </c>
      <c r="B63" s="341"/>
      <c r="C63" s="342"/>
      <c r="D63" s="91">
        <f>SUM(B56:C62)</f>
        <v>0</v>
      </c>
    </row>
    <row r="64" spans="1:7" x14ac:dyDescent="0.3">
      <c r="A64" s="340" t="s">
        <v>295</v>
      </c>
      <c r="B64" s="341"/>
      <c r="C64" s="34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8" t="s">
        <v>130</v>
      </c>
      <c r="B66" s="339"/>
      <c r="C66" s="339"/>
      <c r="D66" s="339"/>
      <c r="E66" s="339"/>
      <c r="F66" s="33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0" t="s">
        <v>36</v>
      </c>
      <c r="B84" s="341"/>
      <c r="C84" s="342"/>
      <c r="D84" s="91">
        <f>SUM(B67:C83)</f>
        <v>0</v>
      </c>
    </row>
    <row r="85" spans="1:7" x14ac:dyDescent="0.3">
      <c r="A85" s="340" t="s">
        <v>295</v>
      </c>
      <c r="B85" s="341"/>
      <c r="C85" s="34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8" t="s">
        <v>211</v>
      </c>
      <c r="B87" s="339"/>
      <c r="C87" s="339"/>
      <c r="D87" s="339"/>
      <c r="E87" s="339"/>
      <c r="F87" s="33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0" t="s">
        <v>36</v>
      </c>
      <c r="B102" s="341"/>
      <c r="C102" s="342"/>
      <c r="D102" s="91">
        <f>SUM(B88:C101)</f>
        <v>0</v>
      </c>
    </row>
    <row r="103" spans="1:7" x14ac:dyDescent="0.3">
      <c r="A103" s="340" t="s">
        <v>295</v>
      </c>
      <c r="B103" s="341"/>
      <c r="C103" s="34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8" t="s">
        <v>212</v>
      </c>
      <c r="B106" s="339"/>
      <c r="C106" s="339"/>
      <c r="D106" s="339"/>
      <c r="E106" s="339"/>
      <c r="F106" s="33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0" t="s">
        <v>36</v>
      </c>
      <c r="B118" s="341"/>
      <c r="C118" s="342"/>
      <c r="D118" s="91">
        <f>SUM(B107:C117)</f>
        <v>0</v>
      </c>
      <c r="E118" s="13"/>
      <c r="F118" s="13"/>
      <c r="G118" s="126"/>
    </row>
    <row r="119" spans="1:7" s="22" customFormat="1" x14ac:dyDescent="0.3">
      <c r="A119" s="340" t="s">
        <v>295</v>
      </c>
      <c r="B119" s="341"/>
      <c r="C119" s="34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8" t="s">
        <v>185</v>
      </c>
      <c r="B121" s="339"/>
      <c r="C121" s="339"/>
      <c r="D121" s="339"/>
      <c r="E121" s="339"/>
      <c r="F121" s="33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0" t="s">
        <v>36</v>
      </c>
      <c r="B133" s="341"/>
      <c r="C133" s="342"/>
      <c r="D133" s="91">
        <f>SUM(B122:C132)</f>
        <v>0</v>
      </c>
    </row>
    <row r="134" spans="1:7" x14ac:dyDescent="0.3">
      <c r="A134" s="340" t="s">
        <v>295</v>
      </c>
      <c r="B134" s="341"/>
      <c r="C134" s="34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8" t="s">
        <v>71</v>
      </c>
      <c r="B136" s="339"/>
      <c r="C136" s="339"/>
      <c r="D136" s="339"/>
      <c r="E136" s="339"/>
      <c r="F136" s="33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0" t="s">
        <v>36</v>
      </c>
      <c r="B149" s="341"/>
      <c r="C149" s="342"/>
      <c r="D149" s="91">
        <f>SUM(B137:C148)</f>
        <v>0</v>
      </c>
    </row>
    <row r="150" spans="1:7" x14ac:dyDescent="0.3">
      <c r="A150" s="340" t="s">
        <v>295</v>
      </c>
      <c r="B150" s="341"/>
      <c r="C150" s="34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8" t="s">
        <v>217</v>
      </c>
      <c r="B152" s="339"/>
      <c r="C152" s="339"/>
      <c r="D152" s="339"/>
      <c r="E152" s="339"/>
      <c r="F152" s="33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0" t="s">
        <v>36</v>
      </c>
      <c r="B161" s="345"/>
      <c r="C161" s="346"/>
      <c r="D161" s="92">
        <f>SUM(B153:C160)</f>
        <v>0</v>
      </c>
    </row>
    <row r="162" spans="1:7" x14ac:dyDescent="0.3">
      <c r="A162" s="340" t="s">
        <v>295</v>
      </c>
      <c r="B162" s="341"/>
      <c r="C162" s="34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8" t="s">
        <v>77</v>
      </c>
      <c r="B164" s="339"/>
      <c r="C164" s="339"/>
      <c r="D164" s="339"/>
      <c r="E164" s="339"/>
      <c r="F164" s="33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0" t="s">
        <v>36</v>
      </c>
      <c r="B169" s="341"/>
      <c r="C169" s="342"/>
      <c r="D169" s="91">
        <f>SUM(B165:C168)</f>
        <v>0</v>
      </c>
    </row>
    <row r="170" spans="1:7" x14ac:dyDescent="0.3">
      <c r="A170" s="340" t="s">
        <v>295</v>
      </c>
      <c r="B170" s="341"/>
      <c r="C170" s="34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3" t="s">
        <v>17</v>
      </c>
      <c r="B172" s="344"/>
      <c r="C172" s="344"/>
      <c r="D172" s="344"/>
      <c r="E172" s="344"/>
      <c r="F172" s="34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0" t="s">
        <v>36</v>
      </c>
      <c r="B177" s="341"/>
      <c r="C177" s="342"/>
      <c r="D177" s="91">
        <f>SUM(B173:C176)</f>
        <v>0</v>
      </c>
    </row>
    <row r="178" spans="1:7" x14ac:dyDescent="0.3">
      <c r="A178" s="340" t="s">
        <v>295</v>
      </c>
      <c r="B178" s="341"/>
      <c r="C178" s="34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8" t="s">
        <v>78</v>
      </c>
      <c r="B180" s="339"/>
      <c r="C180" s="339"/>
      <c r="D180" s="339"/>
      <c r="E180" s="339"/>
      <c r="F180" s="33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0" t="s">
        <v>36</v>
      </c>
      <c r="B186" s="341"/>
      <c r="C186" s="342"/>
      <c r="D186" s="91">
        <f>SUM(B181:C185)</f>
        <v>0</v>
      </c>
    </row>
    <row r="187" spans="1:7" x14ac:dyDescent="0.3">
      <c r="A187" s="340" t="s">
        <v>295</v>
      </c>
      <c r="B187" s="341"/>
      <c r="C187" s="34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8" t="s">
        <v>216</v>
      </c>
      <c r="B189" s="339"/>
      <c r="C189" s="339"/>
      <c r="D189" s="339"/>
      <c r="E189" s="339"/>
      <c r="F189" s="33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0" t="s">
        <v>36</v>
      </c>
      <c r="B194" s="341"/>
      <c r="C194" s="342"/>
      <c r="D194" s="54">
        <f>SUM(B190:C193)</f>
        <v>0</v>
      </c>
    </row>
    <row r="195" spans="1:6" x14ac:dyDescent="0.3">
      <c r="A195" s="340" t="s">
        <v>295</v>
      </c>
      <c r="B195" s="341"/>
      <c r="C195" s="34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304">
        <f>COUNTIF('A2 Technique'!F17:F193,"ok")</f>
        <v>0</v>
      </c>
      <c r="F197" s="304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24" zoomScale="70" zoomScaleSheetLayoutView="70" workbookViewId="0">
      <selection activeCell="B424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3"/>
      <c r="E1" s="333"/>
      <c r="F1" s="333"/>
      <c r="G1" s="333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34" t="s">
        <v>179</v>
      </c>
      <c r="B7" s="334"/>
      <c r="C7" s="334"/>
      <c r="D7" s="334"/>
      <c r="E7" s="334"/>
      <c r="F7" s="334"/>
      <c r="G7" s="125"/>
    </row>
    <row r="8" spans="1:7" ht="29.25" x14ac:dyDescent="0.45">
      <c r="A8" s="335" t="str">
        <f>'Page de garde'!D18</f>
        <v>Teniour</v>
      </c>
      <c r="B8" s="335"/>
      <c r="C8" s="335"/>
      <c r="D8" s="335"/>
      <c r="E8" s="335"/>
      <c r="F8" s="335"/>
      <c r="G8" s="125"/>
    </row>
    <row r="9" spans="1:7" ht="24" x14ac:dyDescent="0.45">
      <c r="A9" s="14" t="s">
        <v>42</v>
      </c>
      <c r="B9" s="336"/>
      <c r="C9" s="336"/>
      <c r="D9" s="336"/>
      <c r="E9" s="336"/>
      <c r="F9" s="336"/>
      <c r="G9" s="125"/>
    </row>
    <row r="10" spans="1:7" ht="24" x14ac:dyDescent="0.45">
      <c r="A10" s="15" t="s">
        <v>44</v>
      </c>
      <c r="B10" s="337"/>
      <c r="C10" s="337"/>
      <c r="D10" s="337"/>
      <c r="E10" s="337"/>
      <c r="F10" s="337"/>
      <c r="G10" s="125"/>
    </row>
    <row r="11" spans="1:7" ht="24" x14ac:dyDescent="0.45">
      <c r="A11" s="14" t="s">
        <v>43</v>
      </c>
      <c r="B11" s="332"/>
      <c r="C11" s="332"/>
      <c r="D11" s="332"/>
      <c r="E11" s="332"/>
      <c r="F11" s="332"/>
      <c r="G11" s="125"/>
    </row>
    <row r="12" spans="1:7" ht="24" x14ac:dyDescent="0.45">
      <c r="A12" s="14" t="s">
        <v>239</v>
      </c>
      <c r="B12" s="330">
        <f>D549</f>
        <v>0</v>
      </c>
      <c r="C12" s="330"/>
      <c r="D12" s="330"/>
      <c r="E12" s="330"/>
      <c r="F12" s="330"/>
      <c r="G12" s="125"/>
    </row>
    <row r="13" spans="1:7" ht="22.5" x14ac:dyDescent="0.45">
      <c r="D13" s="331"/>
      <c r="E13" s="331"/>
      <c r="F13" s="331"/>
      <c r="G13" s="33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6" t="s">
        <v>310</v>
      </c>
      <c r="F17" s="316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6"/>
      <c r="F18" s="31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4" t="s">
        <v>379</v>
      </c>
      <c r="B38" s="325"/>
      <c r="C38" s="325"/>
      <c r="D38" s="325"/>
      <c r="E38" s="325"/>
      <c r="F38" s="32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3" t="s">
        <v>30</v>
      </c>
      <c r="B50" s="314" t="s">
        <v>31</v>
      </c>
      <c r="C50" s="314"/>
      <c r="D50" s="314" t="s">
        <v>46</v>
      </c>
      <c r="E50" s="316" t="s">
        <v>310</v>
      </c>
      <c r="F50" s="316" t="s">
        <v>360</v>
      </c>
      <c r="G50" s="127"/>
    </row>
    <row r="51" spans="1:7" ht="16.5" customHeight="1" x14ac:dyDescent="0.3">
      <c r="A51" s="313"/>
      <c r="B51" s="41" t="s">
        <v>34</v>
      </c>
      <c r="C51" s="41" t="s">
        <v>33</v>
      </c>
      <c r="D51" s="314"/>
      <c r="E51" s="316"/>
      <c r="F51" s="31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4" t="s">
        <v>379</v>
      </c>
      <c r="B94" s="325"/>
      <c r="C94" s="325"/>
      <c r="D94" s="325"/>
      <c r="E94" s="325"/>
      <c r="F94" s="32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3" t="s">
        <v>30</v>
      </c>
      <c r="B107" s="314" t="s">
        <v>31</v>
      </c>
      <c r="C107" s="314"/>
      <c r="D107" s="314" t="s">
        <v>46</v>
      </c>
      <c r="E107" s="316" t="s">
        <v>310</v>
      </c>
      <c r="F107" s="316" t="s">
        <v>360</v>
      </c>
    </row>
    <row r="108" spans="1:7" ht="16.5" customHeight="1" x14ac:dyDescent="0.3">
      <c r="A108" s="313"/>
      <c r="B108" s="41" t="s">
        <v>34</v>
      </c>
      <c r="C108" s="41" t="s">
        <v>33</v>
      </c>
      <c r="D108" s="314"/>
      <c r="E108" s="316"/>
      <c r="F108" s="31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7" t="s">
        <v>379</v>
      </c>
      <c r="B148" s="328"/>
      <c r="C148" s="328"/>
      <c r="D148" s="32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3" t="s">
        <v>30</v>
      </c>
      <c r="B162" s="314" t="s">
        <v>31</v>
      </c>
      <c r="C162" s="314"/>
      <c r="D162" s="314" t="s">
        <v>46</v>
      </c>
      <c r="E162" s="316" t="s">
        <v>310</v>
      </c>
      <c r="F162" s="316" t="s">
        <v>360</v>
      </c>
      <c r="G162" s="127"/>
    </row>
    <row r="163" spans="1:7" ht="16.5" customHeight="1" x14ac:dyDescent="0.3">
      <c r="A163" s="313"/>
      <c r="B163" s="41" t="s">
        <v>34</v>
      </c>
      <c r="C163" s="41" t="s">
        <v>33</v>
      </c>
      <c r="D163" s="314"/>
      <c r="E163" s="316"/>
      <c r="F163" s="31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0" t="s">
        <v>379</v>
      </c>
      <c r="B195" s="320"/>
      <c r="C195" s="320"/>
      <c r="D195" s="320"/>
      <c r="E195" s="320"/>
      <c r="F195" s="32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3" t="s">
        <v>30</v>
      </c>
      <c r="B209" s="314" t="s">
        <v>31</v>
      </c>
      <c r="C209" s="314"/>
      <c r="D209" s="314" t="s">
        <v>46</v>
      </c>
      <c r="E209" s="316" t="s">
        <v>310</v>
      </c>
      <c r="F209" s="316" t="s">
        <v>360</v>
      </c>
      <c r="G209" s="127"/>
    </row>
    <row r="210" spans="1:7" ht="16.5" customHeight="1" x14ac:dyDescent="0.3">
      <c r="A210" s="313"/>
      <c r="B210" s="41" t="s">
        <v>34</v>
      </c>
      <c r="C210" s="41" t="s">
        <v>33</v>
      </c>
      <c r="D210" s="314"/>
      <c r="E210" s="316"/>
      <c r="F210" s="31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0" t="s">
        <v>379</v>
      </c>
      <c r="B256" s="320"/>
      <c r="C256" s="320"/>
      <c r="D256" s="320"/>
      <c r="E256" s="320"/>
      <c r="F256" s="32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3" t="s">
        <v>30</v>
      </c>
      <c r="B270" s="314" t="s">
        <v>31</v>
      </c>
      <c r="C270" s="314"/>
      <c r="D270" s="314" t="s">
        <v>46</v>
      </c>
      <c r="E270" s="316" t="s">
        <v>310</v>
      </c>
      <c r="F270" s="316" t="s">
        <v>360</v>
      </c>
      <c r="G270" s="214"/>
    </row>
    <row r="271" spans="1:7" s="16" customFormat="1" ht="16.5" customHeight="1" x14ac:dyDescent="0.3">
      <c r="A271" s="313"/>
      <c r="B271" s="41" t="s">
        <v>34</v>
      </c>
      <c r="C271" s="41" t="s">
        <v>33</v>
      </c>
      <c r="D271" s="314"/>
      <c r="E271" s="316"/>
      <c r="F271" s="31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1" t="s">
        <v>396</v>
      </c>
      <c r="B308" s="322"/>
      <c r="C308" s="322"/>
      <c r="D308" s="322"/>
      <c r="E308" s="322"/>
      <c r="F308" s="32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3" t="s">
        <v>30</v>
      </c>
      <c r="B322" s="314" t="s">
        <v>31</v>
      </c>
      <c r="C322" s="314"/>
      <c r="D322" s="314" t="s">
        <v>46</v>
      </c>
      <c r="E322" s="316" t="s">
        <v>310</v>
      </c>
      <c r="F322" s="316" t="s">
        <v>360</v>
      </c>
      <c r="G322" s="127"/>
    </row>
    <row r="323" spans="1:7" ht="16.5" customHeight="1" x14ac:dyDescent="0.3">
      <c r="A323" s="313"/>
      <c r="B323" s="41" t="s">
        <v>34</v>
      </c>
      <c r="C323" s="41" t="s">
        <v>33</v>
      </c>
      <c r="D323" s="314"/>
      <c r="E323" s="316"/>
      <c r="F323" s="31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1" t="s">
        <v>379</v>
      </c>
      <c r="B349" s="322"/>
      <c r="C349" s="322"/>
      <c r="D349" s="322"/>
      <c r="E349" s="322"/>
      <c r="F349" s="32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3" t="s">
        <v>30</v>
      </c>
      <c r="B362" s="314" t="s">
        <v>31</v>
      </c>
      <c r="C362" s="314"/>
      <c r="D362" s="314" t="s">
        <v>46</v>
      </c>
      <c r="E362" s="316" t="s">
        <v>310</v>
      </c>
      <c r="F362" s="316" t="s">
        <v>360</v>
      </c>
      <c r="G362" s="127"/>
    </row>
    <row r="363" spans="1:7" ht="16.5" customHeight="1" x14ac:dyDescent="0.3">
      <c r="A363" s="313"/>
      <c r="B363" s="41" t="s">
        <v>34</v>
      </c>
      <c r="C363" s="41" t="s">
        <v>33</v>
      </c>
      <c r="D363" s="314"/>
      <c r="E363" s="316"/>
      <c r="F363" s="31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0" t="s">
        <v>379</v>
      </c>
      <c r="B383" s="320"/>
      <c r="C383" s="320"/>
      <c r="D383" s="320"/>
      <c r="E383" s="320"/>
      <c r="F383" s="32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3" t="s">
        <v>30</v>
      </c>
      <c r="B395" s="314" t="s">
        <v>31</v>
      </c>
      <c r="C395" s="314"/>
      <c r="D395" s="314" t="s">
        <v>46</v>
      </c>
      <c r="E395" s="316" t="s">
        <v>310</v>
      </c>
      <c r="F395" s="316" t="s">
        <v>360</v>
      </c>
      <c r="G395" s="127"/>
    </row>
    <row r="396" spans="1:7" ht="16.5" customHeight="1" x14ac:dyDescent="0.3">
      <c r="A396" s="313"/>
      <c r="B396" s="41" t="s">
        <v>34</v>
      </c>
      <c r="C396" s="41" t="s">
        <v>33</v>
      </c>
      <c r="D396" s="314"/>
      <c r="E396" s="316"/>
      <c r="F396" s="31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0" t="s">
        <v>379</v>
      </c>
      <c r="B435" s="320"/>
      <c r="C435" s="320"/>
      <c r="D435" s="320"/>
      <c r="E435" s="320"/>
      <c r="F435" s="32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3" t="s">
        <v>30</v>
      </c>
      <c r="B448" s="314" t="s">
        <v>31</v>
      </c>
      <c r="C448" s="314"/>
      <c r="D448" s="314" t="s">
        <v>46</v>
      </c>
      <c r="E448" s="316" t="s">
        <v>310</v>
      </c>
      <c r="F448" s="316" t="s">
        <v>360</v>
      </c>
      <c r="G448" s="127"/>
    </row>
    <row r="449" spans="1:6" ht="16.5" customHeight="1" x14ac:dyDescent="0.3">
      <c r="A449" s="313"/>
      <c r="B449" s="41" t="s">
        <v>34</v>
      </c>
      <c r="C449" s="41" t="s">
        <v>33</v>
      </c>
      <c r="D449" s="314"/>
      <c r="E449" s="316"/>
      <c r="F449" s="31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7" t="s">
        <v>379</v>
      </c>
      <c r="B471" s="318"/>
      <c r="C471" s="318"/>
      <c r="D471" s="318"/>
      <c r="E471" s="318"/>
      <c r="F471" s="31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3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9" t="s">
        <v>367</v>
      </c>
      <c r="B483" s="319"/>
      <c r="C483" s="319"/>
      <c r="D483" s="31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3" t="s">
        <v>30</v>
      </c>
      <c r="B485" s="314" t="s">
        <v>31</v>
      </c>
      <c r="C485" s="314"/>
      <c r="D485" s="314" t="s">
        <v>46</v>
      </c>
      <c r="E485" s="316" t="s">
        <v>310</v>
      </c>
      <c r="F485" s="316" t="s">
        <v>360</v>
      </c>
      <c r="G485" s="127"/>
    </row>
    <row r="486" spans="1:7" ht="16.5" customHeight="1" x14ac:dyDescent="0.3">
      <c r="A486" s="313"/>
      <c r="B486" s="41" t="s">
        <v>34</v>
      </c>
      <c r="C486" s="41" t="s">
        <v>33</v>
      </c>
      <c r="D486" s="314"/>
      <c r="E486" s="316"/>
      <c r="F486" s="31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3" t="s">
        <v>30</v>
      </c>
      <c r="B507" s="314" t="s">
        <v>31</v>
      </c>
      <c r="C507" s="314"/>
      <c r="D507" s="314" t="s">
        <v>46</v>
      </c>
      <c r="E507" s="316" t="s">
        <v>310</v>
      </c>
      <c r="F507" s="316" t="s">
        <v>360</v>
      </c>
      <c r="G507" s="127"/>
    </row>
    <row r="508" spans="1:7" ht="16.5" customHeight="1" x14ac:dyDescent="0.3">
      <c r="A508" s="313"/>
      <c r="B508" s="41" t="s">
        <v>34</v>
      </c>
      <c r="C508" s="41" t="s">
        <v>33</v>
      </c>
      <c r="D508" s="314"/>
      <c r="E508" s="316"/>
      <c r="F508" s="31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3" t="s">
        <v>30</v>
      </c>
      <c r="B518" s="314" t="s">
        <v>31</v>
      </c>
      <c r="C518" s="314"/>
      <c r="D518" s="314" t="s">
        <v>46</v>
      </c>
      <c r="E518" s="316" t="s">
        <v>310</v>
      </c>
      <c r="F518" s="316" t="s">
        <v>360</v>
      </c>
      <c r="G518" s="127"/>
    </row>
    <row r="519" spans="1:7" ht="16.5" customHeight="1" x14ac:dyDescent="0.3">
      <c r="A519" s="313"/>
      <c r="B519" s="41" t="s">
        <v>34</v>
      </c>
      <c r="C519" s="41" t="s">
        <v>33</v>
      </c>
      <c r="D519" s="314"/>
      <c r="E519" s="316"/>
      <c r="F519" s="31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5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3" t="s">
        <v>30</v>
      </c>
      <c r="B538" s="314" t="s">
        <v>31</v>
      </c>
      <c r="C538" s="314"/>
      <c r="D538" s="314" t="s">
        <v>46</v>
      </c>
      <c r="E538" s="316" t="s">
        <v>310</v>
      </c>
      <c r="F538" s="316" t="s">
        <v>360</v>
      </c>
      <c r="G538" s="127"/>
    </row>
    <row r="539" spans="1:7" ht="16.5" customHeight="1" x14ac:dyDescent="0.3">
      <c r="A539" s="313"/>
      <c r="B539" s="41" t="s">
        <v>34</v>
      </c>
      <c r="C539" s="41" t="s">
        <v>33</v>
      </c>
      <c r="D539" s="314"/>
      <c r="E539" s="316"/>
      <c r="F539" s="31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ndWwcx0CcNSBovpsH/E6F43oLNzuxsuffiL/okVvy/rd3OMSL8qmGKBlUUE+vT/1xGwdzQfFoz1FVDvUuwLWkg==" saltValue="XeqNqHpBOJdlssjgIMrd8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8" sqref="D19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3"/>
      <c r="E1" s="333"/>
      <c r="F1" s="333"/>
      <c r="G1" s="333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54" t="s">
        <v>50</v>
      </c>
      <c r="B6" s="354"/>
      <c r="C6" s="354"/>
      <c r="D6" s="354"/>
      <c r="E6" s="354"/>
      <c r="F6" s="354"/>
      <c r="G6" s="125"/>
    </row>
    <row r="7" spans="1:7" s="12" customFormat="1" ht="21.75" customHeight="1" x14ac:dyDescent="0.45">
      <c r="A7" s="335" t="e">
        <f>#REF!</f>
        <v>#REF!</v>
      </c>
      <c r="B7" s="335"/>
      <c r="C7" s="335"/>
      <c r="D7" s="335"/>
      <c r="E7" s="335"/>
      <c r="F7" s="335"/>
      <c r="G7" s="125"/>
    </row>
    <row r="8" spans="1:7" s="12" customFormat="1" ht="24" x14ac:dyDescent="0.45">
      <c r="A8" s="14" t="s">
        <v>42</v>
      </c>
      <c r="B8" s="355">
        <f>'A4 Exploitation'!B9:F9</f>
        <v>0</v>
      </c>
      <c r="C8" s="355"/>
      <c r="D8" s="355"/>
      <c r="E8" s="355"/>
      <c r="F8" s="355"/>
      <c r="G8" s="125"/>
    </row>
    <row r="9" spans="1:7" s="12" customFormat="1" ht="24" x14ac:dyDescent="0.45">
      <c r="A9" s="15" t="s">
        <v>44</v>
      </c>
      <c r="B9" s="356">
        <f>'A4 Exploitation'!B10:F10</f>
        <v>0</v>
      </c>
      <c r="C9" s="356"/>
      <c r="D9" s="356"/>
      <c r="E9" s="356"/>
      <c r="F9" s="356"/>
      <c r="G9" s="125"/>
    </row>
    <row r="10" spans="1:7" s="12" customFormat="1" ht="24" x14ac:dyDescent="0.45">
      <c r="A10" s="14" t="s">
        <v>43</v>
      </c>
      <c r="B10" s="353">
        <f>'A4 Exploitation'!A8:F8</f>
        <v>0</v>
      </c>
      <c r="C10" s="353"/>
      <c r="D10" s="353"/>
      <c r="E10" s="353"/>
      <c r="F10" s="353"/>
      <c r="G10" s="125"/>
    </row>
    <row r="11" spans="1:7" s="12" customFormat="1" ht="24" x14ac:dyDescent="0.45">
      <c r="A11" s="14" t="s">
        <v>294</v>
      </c>
      <c r="B11" s="352">
        <f>D199</f>
        <v>0</v>
      </c>
      <c r="C11" s="352"/>
      <c r="D11" s="352"/>
      <c r="E11" s="352"/>
      <c r="F11" s="352"/>
      <c r="G11" s="125"/>
    </row>
    <row r="12" spans="1:7" s="12" customFormat="1" ht="22.5" x14ac:dyDescent="0.45">
      <c r="A12" s="11"/>
      <c r="D12" s="331"/>
      <c r="E12" s="331"/>
      <c r="F12" s="331"/>
      <c r="G12" s="331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7" t="s">
        <v>0</v>
      </c>
      <c r="B16" s="348"/>
      <c r="C16" s="348"/>
      <c r="D16" s="348"/>
      <c r="E16" s="348"/>
      <c r="F16" s="34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9" t="s">
        <v>36</v>
      </c>
      <c r="B22" s="345"/>
      <c r="C22" s="346"/>
      <c r="D22" s="245">
        <f>SUM(B17:C21)</f>
        <v>0</v>
      </c>
    </row>
    <row r="23" spans="1:7" x14ac:dyDescent="0.3">
      <c r="A23" s="340" t="s">
        <v>295</v>
      </c>
      <c r="B23" s="341"/>
      <c r="C23" s="34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8" t="s">
        <v>4</v>
      </c>
      <c r="B25" s="339"/>
      <c r="C25" s="339"/>
      <c r="D25" s="339"/>
      <c r="E25" s="339"/>
      <c r="F25" s="33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0" t="s">
        <v>36</v>
      </c>
      <c r="B33" s="341"/>
      <c r="C33" s="342"/>
      <c r="D33" s="244">
        <f>SUM(B26:C32)</f>
        <v>0</v>
      </c>
    </row>
    <row r="34" spans="1:7" x14ac:dyDescent="0.3">
      <c r="A34" s="340" t="s">
        <v>295</v>
      </c>
      <c r="B34" s="341"/>
      <c r="C34" s="34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8" t="s">
        <v>219</v>
      </c>
      <c r="B36" s="339"/>
      <c r="C36" s="339"/>
      <c r="D36" s="339"/>
      <c r="E36" s="339"/>
      <c r="F36" s="33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0" t="s">
        <v>36</v>
      </c>
      <c r="B42" s="341"/>
      <c r="C42" s="342"/>
      <c r="D42" s="244">
        <f>SUM(B37:C41)</f>
        <v>0</v>
      </c>
      <c r="E42" s="13"/>
      <c r="F42" s="13"/>
      <c r="G42" s="126"/>
    </row>
    <row r="43" spans="1:7" s="22" customFormat="1" x14ac:dyDescent="0.3">
      <c r="A43" s="340" t="s">
        <v>295</v>
      </c>
      <c r="B43" s="341"/>
      <c r="C43" s="34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0" t="s">
        <v>21</v>
      </c>
      <c r="B45" s="351"/>
      <c r="C45" s="351"/>
      <c r="D45" s="351"/>
      <c r="E45" s="351"/>
      <c r="F45" s="35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0" t="s">
        <v>36</v>
      </c>
      <c r="B52" s="341"/>
      <c r="C52" s="342"/>
      <c r="D52" s="244">
        <f>SUM(B46:C51)</f>
        <v>0</v>
      </c>
    </row>
    <row r="53" spans="1:7" x14ac:dyDescent="0.3">
      <c r="A53" s="340" t="s">
        <v>295</v>
      </c>
      <c r="B53" s="341"/>
      <c r="C53" s="34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8" t="s">
        <v>8</v>
      </c>
      <c r="B55" s="339"/>
      <c r="C55" s="339"/>
      <c r="D55" s="339"/>
      <c r="E55" s="339"/>
      <c r="F55" s="33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0" t="s">
        <v>36</v>
      </c>
      <c r="B63" s="341"/>
      <c r="C63" s="342"/>
      <c r="D63" s="244">
        <f>SUM(B56:C62)</f>
        <v>0</v>
      </c>
    </row>
    <row r="64" spans="1:7" x14ac:dyDescent="0.3">
      <c r="A64" s="340" t="s">
        <v>295</v>
      </c>
      <c r="B64" s="341"/>
      <c r="C64" s="34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8" t="s">
        <v>130</v>
      </c>
      <c r="B66" s="339"/>
      <c r="C66" s="339"/>
      <c r="D66" s="339"/>
      <c r="E66" s="339"/>
      <c r="F66" s="33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0" t="s">
        <v>36</v>
      </c>
      <c r="B84" s="341"/>
      <c r="C84" s="342"/>
      <c r="D84" s="244">
        <f>SUM(B67:C83)</f>
        <v>0</v>
      </c>
    </row>
    <row r="85" spans="1:7" x14ac:dyDescent="0.3">
      <c r="A85" s="340" t="s">
        <v>295</v>
      </c>
      <c r="B85" s="341"/>
      <c r="C85" s="34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8" t="s">
        <v>211</v>
      </c>
      <c r="B87" s="339"/>
      <c r="C87" s="339"/>
      <c r="D87" s="339"/>
      <c r="E87" s="339"/>
      <c r="F87" s="33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0" t="s">
        <v>36</v>
      </c>
      <c r="B102" s="341"/>
      <c r="C102" s="342"/>
      <c r="D102" s="244">
        <f>SUM(B88:C101)</f>
        <v>0</v>
      </c>
    </row>
    <row r="103" spans="1:7" x14ac:dyDescent="0.3">
      <c r="A103" s="340" t="s">
        <v>295</v>
      </c>
      <c r="B103" s="341"/>
      <c r="C103" s="34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8" t="s">
        <v>212</v>
      </c>
      <c r="B106" s="339"/>
      <c r="C106" s="339"/>
      <c r="D106" s="339"/>
      <c r="E106" s="339"/>
      <c r="F106" s="33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0" t="s">
        <v>36</v>
      </c>
      <c r="B118" s="341"/>
      <c r="C118" s="342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40" t="s">
        <v>295</v>
      </c>
      <c r="B119" s="341"/>
      <c r="C119" s="34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8" t="s">
        <v>185</v>
      </c>
      <c r="B121" s="339"/>
      <c r="C121" s="339"/>
      <c r="D121" s="339"/>
      <c r="E121" s="339"/>
      <c r="F121" s="33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0" t="s">
        <v>36</v>
      </c>
      <c r="B133" s="341"/>
      <c r="C133" s="342"/>
      <c r="D133" s="244">
        <f>SUM(B122:C132)</f>
        <v>0</v>
      </c>
    </row>
    <row r="134" spans="1:7" x14ac:dyDescent="0.3">
      <c r="A134" s="340" t="s">
        <v>295</v>
      </c>
      <c r="B134" s="341"/>
      <c r="C134" s="34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8" t="s">
        <v>71</v>
      </c>
      <c r="B136" s="339"/>
      <c r="C136" s="339"/>
      <c r="D136" s="339"/>
      <c r="E136" s="339"/>
      <c r="F136" s="33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0" t="s">
        <v>36</v>
      </c>
      <c r="B149" s="341"/>
      <c r="C149" s="342"/>
      <c r="D149" s="244">
        <f>SUM(B137:C148)</f>
        <v>0</v>
      </c>
    </row>
    <row r="150" spans="1:7" x14ac:dyDescent="0.3">
      <c r="A150" s="340" t="s">
        <v>295</v>
      </c>
      <c r="B150" s="341"/>
      <c r="C150" s="34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8" t="s">
        <v>217</v>
      </c>
      <c r="B152" s="339"/>
      <c r="C152" s="339"/>
      <c r="D152" s="339"/>
      <c r="E152" s="339"/>
      <c r="F152" s="33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0" t="s">
        <v>36</v>
      </c>
      <c r="B161" s="345"/>
      <c r="C161" s="346"/>
      <c r="D161" s="245">
        <f>SUM(B153:C160)</f>
        <v>0</v>
      </c>
    </row>
    <row r="162" spans="1:7" x14ac:dyDescent="0.3">
      <c r="A162" s="340" t="s">
        <v>295</v>
      </c>
      <c r="B162" s="341"/>
      <c r="C162" s="34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8" t="s">
        <v>77</v>
      </c>
      <c r="B164" s="339"/>
      <c r="C164" s="339"/>
      <c r="D164" s="339"/>
      <c r="E164" s="339"/>
      <c r="F164" s="33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0" t="s">
        <v>36</v>
      </c>
      <c r="B169" s="341"/>
      <c r="C169" s="342"/>
      <c r="D169" s="244">
        <f>SUM(B165:C168)</f>
        <v>0</v>
      </c>
    </row>
    <row r="170" spans="1:7" x14ac:dyDescent="0.3">
      <c r="A170" s="340" t="s">
        <v>295</v>
      </c>
      <c r="B170" s="341"/>
      <c r="C170" s="34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3" t="s">
        <v>17</v>
      </c>
      <c r="B172" s="344"/>
      <c r="C172" s="344"/>
      <c r="D172" s="344"/>
      <c r="E172" s="344"/>
      <c r="F172" s="34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0" t="s">
        <v>36</v>
      </c>
      <c r="B177" s="341"/>
      <c r="C177" s="342"/>
      <c r="D177" s="244">
        <f>SUM(B173:C176)</f>
        <v>0</v>
      </c>
    </row>
    <row r="178" spans="1:7" x14ac:dyDescent="0.3">
      <c r="A178" s="340" t="s">
        <v>295</v>
      </c>
      <c r="B178" s="341"/>
      <c r="C178" s="34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8" t="s">
        <v>78</v>
      </c>
      <c r="B180" s="339"/>
      <c r="C180" s="339"/>
      <c r="D180" s="339"/>
      <c r="E180" s="339"/>
      <c r="F180" s="33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0" t="s">
        <v>36</v>
      </c>
      <c r="B186" s="341"/>
      <c r="C186" s="342"/>
      <c r="D186" s="244">
        <f>SUM(B181:C185)</f>
        <v>0</v>
      </c>
    </row>
    <row r="187" spans="1:7" x14ac:dyDescent="0.3">
      <c r="A187" s="340" t="s">
        <v>295</v>
      </c>
      <c r="B187" s="341"/>
      <c r="C187" s="34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8" t="s">
        <v>216</v>
      </c>
      <c r="B189" s="339"/>
      <c r="C189" s="339"/>
      <c r="D189" s="339"/>
      <c r="E189" s="339"/>
      <c r="F189" s="33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0" t="s">
        <v>36</v>
      </c>
      <c r="B194" s="341"/>
      <c r="C194" s="342"/>
      <c r="D194" s="54">
        <f>SUM(B190:C193)</f>
        <v>0</v>
      </c>
    </row>
    <row r="195" spans="1:6" x14ac:dyDescent="0.3">
      <c r="A195" s="340" t="s">
        <v>295</v>
      </c>
      <c r="B195" s="341"/>
      <c r="C195" s="34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304">
        <f>COUNTIF('A3 Technique'!F17:F193,"ok")</f>
        <v>0</v>
      </c>
      <c r="F197" s="304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2018-02-22T14:54:44Z</cp:lastPrinted>
  <dcterms:created xsi:type="dcterms:W3CDTF">2015-10-03T07:44:26Z</dcterms:created>
  <dcterms:modified xsi:type="dcterms:W3CDTF">2018-06-02T12:59:33Z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