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0490" windowHeight="7755" tabRatio="765" activeTab="3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11" i="29" l="1"/>
  <c r="B10" i="47" l="1"/>
  <c r="B9" i="47"/>
  <c r="B8" i="47"/>
  <c r="B10" i="45"/>
  <c r="B9" i="45"/>
  <c r="B8" i="45"/>
  <c r="E710" i="48"/>
  <c r="E657" i="48"/>
  <c r="E43" i="48"/>
  <c r="F710" i="48" l="1"/>
  <c r="E689" i="48"/>
  <c r="F689" i="48"/>
  <c r="F657" i="48"/>
  <c r="F595" i="48"/>
  <c r="E595" i="48"/>
  <c r="D595" i="48" s="1"/>
  <c r="B595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C615" i="48"/>
  <c r="C612" i="48"/>
  <c r="D616" i="48" s="1"/>
  <c r="D617" i="48" s="1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D385" i="48" s="1"/>
  <c r="D386" i="48" s="1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78" i="48" l="1"/>
  <c r="D579" i="48" s="1"/>
  <c r="D596" i="48"/>
  <c r="D629" i="48"/>
  <c r="D630" i="48" s="1"/>
  <c r="D199" i="48"/>
  <c r="D200" i="48" s="1"/>
  <c r="D261" i="48"/>
  <c r="D262" i="48" s="1"/>
  <c r="D223" i="48"/>
  <c r="D224" i="48" s="1"/>
  <c r="D339" i="48"/>
  <c r="D340" i="48" s="1"/>
  <c r="D710" i="48"/>
  <c r="B710" i="48" s="1"/>
  <c r="D711" i="48" s="1"/>
  <c r="D689" i="48"/>
  <c r="B689" i="48" s="1"/>
  <c r="D690" i="48" s="1"/>
  <c r="D691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420" i="48"/>
  <c r="C124" i="44"/>
  <c r="C96" i="44"/>
  <c r="D712" i="48" l="1"/>
  <c r="D714" i="48"/>
  <c r="D715" i="48" s="1"/>
  <c r="D244" i="48"/>
  <c r="D245" i="48" s="1"/>
  <c r="B56" i="29" s="1"/>
  <c r="B102" i="29"/>
  <c r="D597" i="48"/>
  <c r="D599" i="48"/>
  <c r="D600" i="48" s="1"/>
  <c r="B91" i="29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D59" i="45" s="1"/>
  <c r="C37" i="45"/>
  <c r="D42" i="45" s="1"/>
  <c r="D43" i="45" s="1"/>
  <c r="C26" i="45"/>
  <c r="D33" i="45" s="1"/>
  <c r="D34" i="45" s="1"/>
  <c r="D22" i="45"/>
  <c r="D23" i="45" s="1"/>
  <c r="A7" i="45"/>
  <c r="D361" i="44"/>
  <c r="B361" i="44" s="1"/>
  <c r="D43" i="44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165" i="47" l="1"/>
  <c r="D166" i="47" s="1"/>
  <c r="D385" i="44"/>
  <c r="D386" i="44" s="1"/>
  <c r="D213" i="45"/>
  <c r="D134" i="45"/>
  <c r="D135" i="45" s="1"/>
  <c r="D79" i="45"/>
  <c r="D80" i="45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B43" i="44"/>
  <c r="D44" i="44" s="1"/>
  <c r="D181" i="44"/>
  <c r="B181" i="44" s="1"/>
  <c r="D182" i="44" s="1"/>
  <c r="B12" i="48"/>
  <c r="B31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B36" i="29" s="1"/>
  <c r="D211" i="47"/>
  <c r="D657" i="44"/>
  <c r="B657" i="44" s="1"/>
  <c r="D658" i="44" s="1"/>
  <c r="D659" i="44" s="1"/>
  <c r="D240" i="44"/>
  <c r="B240" i="44" s="1"/>
  <c r="D241" i="44" s="1"/>
  <c r="D242" i="44" s="1"/>
  <c r="D295" i="44"/>
  <c r="B295" i="44" s="1"/>
  <c r="D296" i="44" s="1"/>
  <c r="D297" i="44" s="1"/>
  <c r="D419" i="44"/>
  <c r="B419" i="44" s="1"/>
  <c r="D420" i="44" s="1"/>
  <c r="D466" i="44"/>
  <c r="B466" i="44" s="1"/>
  <c r="D467" i="44" s="1"/>
  <c r="D468" i="44" s="1"/>
  <c r="D595" i="44"/>
  <c r="D689" i="44"/>
  <c r="B689" i="44" s="1"/>
  <c r="D690" i="44" s="1"/>
  <c r="D710" i="44"/>
  <c r="B710" i="44" s="1"/>
  <c r="D711" i="44" s="1"/>
  <c r="D555" i="44"/>
  <c r="B555" i="44" s="1"/>
  <c r="D556" i="44" s="1"/>
  <c r="D557" i="44" s="1"/>
  <c r="D515" i="44"/>
  <c r="B515" i="44" s="1"/>
  <c r="D516" i="44" s="1"/>
  <c r="D362" i="44"/>
  <c r="D363" i="44" s="1"/>
  <c r="D127" i="44"/>
  <c r="B127" i="44" s="1"/>
  <c r="D128" i="44" s="1"/>
  <c r="D129" i="44" l="1"/>
  <c r="B45" i="29" s="1"/>
  <c r="D517" i="44"/>
  <c r="B80" i="29" s="1"/>
  <c r="D714" i="44"/>
  <c r="D715" i="44" s="1"/>
  <c r="B106" i="29" s="1"/>
  <c r="D712" i="44"/>
  <c r="D691" i="44"/>
  <c r="B101" i="29" s="1"/>
  <c r="D423" i="44"/>
  <c r="D424" i="44" s="1"/>
  <c r="B70" i="29" s="1"/>
  <c r="D421" i="44"/>
  <c r="D183" i="44"/>
  <c r="B50" i="29" s="1"/>
  <c r="D47" i="44"/>
  <c r="D48" i="44" s="1"/>
  <c r="B40" i="29" s="1"/>
  <c r="D45" i="44"/>
  <c r="D599" i="44"/>
  <c r="D600" i="44" s="1"/>
  <c r="D214" i="47"/>
  <c r="D215" i="47" s="1"/>
  <c r="D717" i="44"/>
  <c r="B35" i="29" s="1"/>
  <c r="D214" i="45"/>
  <c r="D215" i="45" s="1"/>
  <c r="D244" i="44"/>
  <c r="D661" i="44"/>
  <c r="D299" i="44"/>
  <c r="D559" i="44"/>
  <c r="D470" i="44"/>
  <c r="D365" i="44"/>
  <c r="B11" i="47" l="1"/>
  <c r="B112" i="29"/>
  <c r="B25" i="29"/>
  <c r="D662" i="44"/>
  <c r="B95" i="29" s="1"/>
  <c r="D471" i="44"/>
  <c r="B75" i="29" s="1"/>
  <c r="D366" i="44"/>
  <c r="B65" i="29" s="1"/>
  <c r="D300" i="44"/>
  <c r="B60" i="29" s="1"/>
  <c r="D245" i="44"/>
  <c r="B5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<sst xmlns="http://schemas.openxmlformats.org/spreadsheetml/2006/main" count="2242" uniqueCount="572">
  <si>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</si>
  <si>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</si>
  <si>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</si>
  <si>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</si>
  <si>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</si>
  <si>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</si>
  <si>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</si>
  <si>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</si>
  <si>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</si>
  <si>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</si>
  <si>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</si>
  <si>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</si>
  <si>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</si>
  <si>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</si>
  <si>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</si>
  <si>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</si>
  <si>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</si>
  <si>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</si>
  <si>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</si>
  <si>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</si>
  <si>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</si>
  <si>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</si>
  <si>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</si>
  <si>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</si>
  <si>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</si>
  <si>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</si>
  <si>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</si>
  <si>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</si>
  <si>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</si>
  <si>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</si>
  <si>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</si>
  <si>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</si>
  <si>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</si>
  <si>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</si>
  <si>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</si>
  <si>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</si>
  <si>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</si>
  <si>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</si>
  <si>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</si>
  <si>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</si>
  <si>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</si>
  <si>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</si>
  <si>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</si>
  <si>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</si>
  <si>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</si>
  <si>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</si>
  <si>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</si>
  <si>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</si>
  <si>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</si>
  <si>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</si>
  <si>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</si>
  <si>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</si>
  <si>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</si>
  <si>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</si>
  <si>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</si>
  <si>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</si>
  <si>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</si>
  <si>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</si>
  <si>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</si>
  <si>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</si>
  <si>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</si>
  <si>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</si>
  <si>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</si>
  <si>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</si>
  <si>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</si>
  <si>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</si>
  <si>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</si>
  <si>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</si>
  <si>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</si>
  <si>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</si>
  <si>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</si>
  <si>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</si>
  <si>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</si>
  <si>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</si>
  <si>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</si>
  <si>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</si>
  <si>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</si>
  <si>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</si>
  <si>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</si>
  <si>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</si>
  <si>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</si>
  <si>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</si>
  <si>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</si>
  <si>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</si>
  <si>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</si>
  <si>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</si>
  <si>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</si>
  <si>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</si>
  <si>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</si>
  <si>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</si>
  <si>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</si>
  <si>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</si>
  <si>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</si>
  <si>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</si>
  <si>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</si>
  <si>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</si>
  <si>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</si>
  <si>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</si>
  <si>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</si>
  <si>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</si>
  <si>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</si>
  <si>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</si>
  <si>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</si>
  <si>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</si>
  <si>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</si>
  <si>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</si>
  <si>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</si>
  <si>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</si>
  <si>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</si>
  <si>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</si>
  <si>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</si>
  <si>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</si>
  <si>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</si>
  <si>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</si>
  <si>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</si>
  <si>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</si>
  <si>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</si>
  <si>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</si>
  <si>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</si>
  <si>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</si>
  <si>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</si>
  <si>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</si>
  <si>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</si>
  <si>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</si>
  <si>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</si>
  <si>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</si>
  <si>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</si>
  <si>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</si>
  <si>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</si>
  <si>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</si>
  <si>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</si>
  <si>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</si>
  <si>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</si>
  <si>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</si>
  <si>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</si>
  <si>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</si>
  <si>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</si>
  <si>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</si>
  <si>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</si>
  <si>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</si>
  <si>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</si>
  <si>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</si>
  <si>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</si>
  <si>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</si>
  <si>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</si>
  <si>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</si>
  <si>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</si>
  <si>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</si>
  <si>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</si>
  <si>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</si>
  <si>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</si>
  <si>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</si>
  <si>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</si>
  <si>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</si>
  <si>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</si>
  <si>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</si>
  <si>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</si>
  <si>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</si>
  <si>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</si>
  <si>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</si>
  <si>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</si>
  <si>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</si>
  <si>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</si>
  <si>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</si>
  <si>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</si>
  <si>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</si>
  <si>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</si>
  <si>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</si>
  <si>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</si>
  <si>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</si>
  <si>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</si>
  <si>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</si>
  <si>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</si>
  <si>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</si>
  <si>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</si>
  <si>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</si>
  <si>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</si>
  <si>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</si>
  <si>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</si>
  <si>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</si>
  <si>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</si>
  <si>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</si>
  <si>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</si>
  <si>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</si>
  <si>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</si>
  <si>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</si>
  <si>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</si>
  <si>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</si>
  <si>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</si>
  <si>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</si>
  <si>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</si>
  <si>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</si>
  <si>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</si>
  <si>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</si>
  <si>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</si>
  <si>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</si>
  <si>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</si>
  <si>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</si>
  <si>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</si>
  <si>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</si>
  <si>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</si>
  <si>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</si>
  <si>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</si>
  <si>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</si>
  <si>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</si>
  <si>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</si>
  <si>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</si>
  <si>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</si>
  <si>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</si>
  <si>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</si>
  <si>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</si>
  <si>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</si>
  <si>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</si>
  <si>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</si>
  <si>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</si>
  <si>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</si>
  <si>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</si>
  <si>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</si>
  <si>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</si>
  <si>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</si>
  <si>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</si>
  <si>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</si>
  <si>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</si>
  <si>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</si>
  <si>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</si>
  <si>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</si>
  <si>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</si>
  <si>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</si>
  <si>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</si>
  <si>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</si>
  <si>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</si>
  <si>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</si>
  <si>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</si>
  <si>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</si>
  <si>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</si>
  <si>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</si>
  <si>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</si>
  <si>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</si>
  <si>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</si>
  <si>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</si>
  <si>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</si>
  <si>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</si>
  <si>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</si>
  <si>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</si>
  <si>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</si>
  <si>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</si>
  <si>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</si>
  <si>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</si>
  <si>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</si>
  <si>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</si>
  <si>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</si>
  <si>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</si>
  <si>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</si>
  <si>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</si>
  <si>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</si>
  <si>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</si>
  <si>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</si>
  <si>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</si>
  <si>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</si>
  <si>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</si>
  <si>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</si>
  <si>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</si>
  <si>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</si>
  <si>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</si>
  <si>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</si>
  <si>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</si>
  <si>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</si>
  <si>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</si>
  <si>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</si>
  <si>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</si>
  <si>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</si>
  <si>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</si>
  <si>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</si>
  <si>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</si>
  <si>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</si>
  <si>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</si>
  <si>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</si>
  <si>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</si>
  <si>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</si>
  <si>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</si>
  <si>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</si>
  <si>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</si>
  <si>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</si>
  <si>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</si>
  <si>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</si>
  <si>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</si>
  <si>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</si>
  <si>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</si>
  <si>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</si>
  <si>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</si>
  <si>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</si>
  <si>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</si>
  <si>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</si>
  <si>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</si>
  <si>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</si>
  <si>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</si>
  <si>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</si>
  <si>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</si>
  <si>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</si>
  <si>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</si>
  <si>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</si>
  <si>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</si>
  <si>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</si>
  <si>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</si>
  <si>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</si>
  <si>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</si>
  <si>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</si>
  <si>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</si>
  <si>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</si>
  <si>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</si>
  <si>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</si>
  <si>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</si>
  <si>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</si>
  <si>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</si>
  <si>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</si>
  <si>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</si>
  <si>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</si>
  <si>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</si>
  <si>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</si>
  <si>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</si>
  <si>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</si>
  <si>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</si>
  <si>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</si>
  <si>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</si>
  <si>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</si>
  <si>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</si>
  <si>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</si>
  <si>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</si>
  <si>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</si>
  <si>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</si>
  <si>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</si>
  <si>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</si>
  <si>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</si>
  <si>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</si>
  <si>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</si>
  <si>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</si>
  <si>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</si>
  <si>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</si>
  <si>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</si>
  <si>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</si>
  <si>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</si>
  <si>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</si>
  <si>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</si>
  <si>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</si>
  <si>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</si>
  <si>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</si>
  <si>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</si>
  <si>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</si>
  <si>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</si>
  <si>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</si>
  <si>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</si>
  <si>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</si>
  <si>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</si>
  <si>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</si>
  <si>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</si>
  <si>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</si>
  <si>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</si>
  <si>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</si>
  <si>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</si>
  <si>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</si>
  <si>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</si>
  <si>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</si>
  <si>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</si>
  <si>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</si>
  <si>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</si>
  <si>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</si>
  <si>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</si>
  <si>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</si>
  <si>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</si>
  <si>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</si>
  <si>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</si>
  <si>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</si>
  <si>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</si>
  <si>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</si>
  <si>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</si>
  <si>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</si>
  <si>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</si>
  <si>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</si>
  <si>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</si>
  <si>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</si>
  <si>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</si>
  <si>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</si>
  <si>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</si>
  <si>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</si>
  <si>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</si>
  <si>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</si>
  <si>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</si>
  <si>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</si>
  <si>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</si>
  <si>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</si>
  <si>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</si>
  <si>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</si>
  <si>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</si>
  <si>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</si>
  <si>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</si>
  <si>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</si>
  <si>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</si>
  <si>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</si>
  <si>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</si>
  <si>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</si>
  <si>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</si>
  <si>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</si>
  <si>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</si>
  <si>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</si>
  <si>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</si>
  <si>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</si>
  <si>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</si>
  <si>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</si>
  <si>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</si>
  <si>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</si>
  <si>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</si>
  <si>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</si>
  <si>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</si>
  <si>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</si>
  <si>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</si>
  <si>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</si>
  <si>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</si>
  <si>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</si>
  <si>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</si>
  <si>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</si>
  <si>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</si>
  <si>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</si>
  <si>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</si>
  <si>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</si>
  <si>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</si>
  <si>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</si>
  <si>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</si>
  <si>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</si>
  <si>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</si>
  <si>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</si>
  <si>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</si>
  <si>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</si>
  <si>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</si>
  <si>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</si>
  <si>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</si>
  <si>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</si>
  <si>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</si>
  <si>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</si>
  <si>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</si>
  <si>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</si>
  <si>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</si>
  <si>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</si>
  <si>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</si>
  <si>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</si>
  <si>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</si>
  <si>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</si>
  <si>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</si>
  <si>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</si>
  <si>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</si>
  <si>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</si>
  <si>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</si>
  <si>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</si>
  <si>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</si>
  <si>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</si>
  <si>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</si>
  <si>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</si>
  <si>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</si>
  <si>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</si>
  <si>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</si>
  <si>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</si>
  <si>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</si>
  <si>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</si>
  <si>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</si>
  <si>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</si>
  <si>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</si>
  <si>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Mr Yassine ELLOUMI</t>
  </si>
  <si>
    <t>Dir Magasin</t>
  </si>
  <si>
    <t xml:space="preserve">Assurer le suivi de la traçabilité </t>
  </si>
  <si>
    <t>Absence de sac de récupération dans la poubelle</t>
  </si>
  <si>
    <t>Assurer l'enregistrement</t>
  </si>
  <si>
    <t>Appliquer le référentiel</t>
  </si>
  <si>
    <t xml:space="preserve">Décollement du sol </t>
  </si>
  <si>
    <t>Décollement du sol</t>
  </si>
  <si>
    <t>Réparation du sol</t>
  </si>
  <si>
    <t>Un quai sans préau de protection</t>
  </si>
  <si>
    <t>prévoir un préau</t>
  </si>
  <si>
    <t>Plans fissurés</t>
  </si>
  <si>
    <t>Traiter les plans</t>
  </si>
  <si>
    <t>Sidi Mansour</t>
  </si>
  <si>
    <t>Absence d'enregistrement</t>
  </si>
  <si>
    <t>Des portions de pizella exposées avec une date de retrait expirée le jour de l'audit</t>
  </si>
  <si>
    <t>Mettre les produits à disposition</t>
  </si>
  <si>
    <t>Plusieurs articles exposés sans date d'entame: salami de dinde, jambon de dinde fumé et Hot dog</t>
  </si>
  <si>
    <t>Renforcer le glaçage</t>
  </si>
  <si>
    <t>Pas de vérification mensuelle de la température à cœur d'un produit au niveau du linéaire crèmerie pour plusieurs mois</t>
  </si>
  <si>
    <t>Entreposage des déchets en dehors du local</t>
  </si>
  <si>
    <t>Entretenir le sol</t>
  </si>
  <si>
    <t>Local étroit</t>
  </si>
  <si>
    <t>Réaménager le labo</t>
  </si>
  <si>
    <t>Présence de rouille sur quelques équipements</t>
  </si>
  <si>
    <t>L'environnement derrière le quai de réception présente un désordre : palettes mal-stockées, reste de matériau de construction, chariot client, etc.</t>
  </si>
  <si>
    <t>Veiller à l'organisation de cette zone et procéder à son rangement et son nettoyage</t>
  </si>
  <si>
    <t>Appliquer la procédure du 
 référentiel
pour les contrôles sur tous les produits d'une façon systématique quelque soit l'heure de la réception</t>
  </si>
  <si>
    <t xml:space="preserve">Procéder à l'enregistrement à chaque décontamination des œufs </t>
  </si>
  <si>
    <t>Absence d'enregistrement pour l'article "chicken wings" fabriqué le 16/07</t>
  </si>
  <si>
    <t>Renforcer le suivi</t>
  </si>
  <si>
    <t>Appliquer la procédure pour les dates d'entame des produits</t>
  </si>
  <si>
    <t>Utilisation des produits non référencés</t>
  </si>
  <si>
    <t>Réception le jour de l'audit d'une carcasse  d'agneau qui a trainé dans le couloir pendant 25 min ( t° ambiante de 35°c) à cause du blocage des  palettes devant les chambres froides</t>
  </si>
  <si>
    <t>Dégagement des couloires pour assurer la chaine de froid des produits réceptionnés</t>
  </si>
  <si>
    <t>Le test de traçabilité : Perte de traçabilité de 3,300 Kg pour une réception d'agneau le 18/07/2019</t>
  </si>
  <si>
    <t xml:space="preserve">Maintenir la
 vérification journalière  de la traçabilité </t>
  </si>
  <si>
    <t>Absence de l'égouttoir pour les abats</t>
  </si>
  <si>
    <t>Disposer d'une égouttoir</t>
  </si>
  <si>
    <t>Un glaçage insuffisant pour les poissons exposés</t>
  </si>
  <si>
    <t xml:space="preserve">Renforcer le tri </t>
  </si>
  <si>
    <t>Obligation d'avoir des sacs à l'intérieur des poubelles</t>
  </si>
  <si>
    <t>Le rangement est insatisfaisant : Désordre</t>
  </si>
  <si>
    <t xml:space="preserve">Revoir l'emplacement des
produits selon les rotations et dégager l'emplacement des produits casses à l'entrée de la réserve </t>
  </si>
  <si>
    <t>Une propreté insuffisante pour les rayons de sucre et de couscous</t>
  </si>
  <si>
    <t>Renforcer le nettoyage</t>
  </si>
  <si>
    <t>Présence excessive de givre dans les sachets de crevettes, poulpes et au niveau des pots de glaces .</t>
  </si>
  <si>
    <t>Réagir rapidement et procéder à la réclamation chaque fois que le phénomène décrit se présente</t>
  </si>
  <si>
    <t>Absence de plan de dératisation après le remodeling du magasin</t>
  </si>
  <si>
    <t>Demander une mise à jour du plan après le remodeling</t>
  </si>
  <si>
    <t>Respecter les bonnes pratiques  de gestion des déchets</t>
  </si>
  <si>
    <t>Absence d'enregistrement des paramètres de contrôle 
à la réception du poisson reçu le 12/07. Le responsable de la réception a déclaré que les réceptions ayant lieu les fins d'après-midi de l'entrepôt ne subissent pas le contrôle à la réception</t>
  </si>
  <si>
    <t>Mauvais état de fraicheur pour les pèches et kiwis</t>
  </si>
  <si>
    <t>Mauvais état de fraicheur pour les tomates et betteraves</t>
  </si>
  <si>
    <t>Le local ne possède pas un plafond , il est communiquant avec l'extérieur</t>
  </si>
  <si>
    <t>Munir le local d'un plafond</t>
  </si>
  <si>
    <t>Entretenir les équipements</t>
  </si>
  <si>
    <t>Plusieurs écarts non encore clôturés</t>
  </si>
  <si>
    <t>Présence de givre sur l'élément 
d'exposition des produits surgelés (voir plus haut)</t>
  </si>
  <si>
    <t>Des tubes-néons défaillants au niveau du meuble d'exposition des yaourts</t>
  </si>
  <si>
    <t>Changement / réparation des tubes-néons défaillants</t>
  </si>
  <si>
    <t>Dr Hatem KARAA</t>
  </si>
  <si>
    <t>Mme Samiha Loumi</t>
  </si>
  <si>
    <t>Absence du dernier rapport et le plan d'action correspondant</t>
  </si>
  <si>
    <t>Renforcer les opérations de dépoussièrage du linéaire</t>
  </si>
  <si>
    <t>carton de gateaux entamés non identifiés par la date de leur première utilisation</t>
  </si>
  <si>
    <t>Carton de gateaux à même le sol en chambre froide positive</t>
  </si>
  <si>
    <t>Renforcer les opérations de nettoyage au dessus du four et de l'armoire UV</t>
  </si>
  <si>
    <t>Renforcer les opérations de nettoyage du rigole d'évacuation des eaux usées situé au niveau du laboratoire</t>
  </si>
  <si>
    <t>Perte de traçabilité de 03 pièces de l'article gateaux chocolat x1 lot 8324702062019 (27 pièces sur 30 ont été tracées sur la période du 01/07 au 26/11)</t>
  </si>
  <si>
    <t>suivi irrégulier du poids des produits finis (pas de contrôle du poids pour la semaine du 18 novembre 2019)</t>
  </si>
  <si>
    <t>contrôle du poids fait le jour de l'audit: pains sans sel 170g au lieu de 200g, flute 230g au lieu de 200g</t>
  </si>
  <si>
    <t>Aviser le fournisseurs de ces écarts de poids</t>
  </si>
  <si>
    <t>pas de vérification à la thermosonde des températures d'ambiance de la chambre froide et du linéaire pour les mois de septembre et d'octobre 2019</t>
  </si>
  <si>
    <t>assurer la vérification des températures d'ambiance en chambre froide et au linéaire</t>
  </si>
  <si>
    <t>assurer la protection des plaques de pizza entreposées en chambre froide négative</t>
  </si>
  <si>
    <t>Renforcer les opérations de nettoyage des meubles d'exposition</t>
  </si>
  <si>
    <t>Suivi de décontamination arrêté depuis le 13/10</t>
  </si>
  <si>
    <t xml:space="preserve">Assurer un suivi rigoureux de la décontamination des légumes destinés au pizza </t>
  </si>
  <si>
    <t>Eviter de manipuler à la main le couvercle de la poubelle à pédale</t>
  </si>
  <si>
    <t>Ne pas inscrire d'avance les durées d'exposition des produits (cas du 27/11/2019)
ne pas mettre systématiquement 4 heures comme durée d'exposition</t>
  </si>
  <si>
    <t>Indiquer sur les cadenciers les durées réelles d'exposition des produits</t>
  </si>
  <si>
    <t>entreposage des plateaux en chambre froide (voir photo)</t>
  </si>
  <si>
    <t>Prévoir l'identification du couteau jaune utilisé à ce rayon (usage de couteau jaune à la volaillerie)</t>
  </si>
  <si>
    <t>Assurer l'identification de la ricotta Meriah déconditionnée et présentée à la vente le jour de l'audit</t>
  </si>
  <si>
    <t>Renforcer les opérations de nettoyage de la table de déssouvidage</t>
  </si>
  <si>
    <t>pas de produits de nettoyage disponible au laboratoire le jour de l'audit</t>
  </si>
  <si>
    <t>Traçabilité des volailles présentées à la vente: sur 12 articles vendus le 26/11 (d'après le Hit Parade), 06 articles seulement sont enregistrés sur la fiche de traçabilité</t>
  </si>
  <si>
    <t>Pas de vérification à la thermosonde des ambiances de chambre froide et à coeur d'un produit en chambre froide</t>
  </si>
  <si>
    <t>Drainer régulièrement les eaux issues de la fonte de la glace</t>
  </si>
  <si>
    <t>Caisses de kiwi sales</t>
  </si>
  <si>
    <t>renforcer les opérations de nettoyage de l'étagère réservée aux salaisons</t>
  </si>
  <si>
    <t>Auto contrôle de nettoyage arrêté au 16/11/2019</t>
  </si>
  <si>
    <t>Renforcer les opérations de nettoyage de la réserve.
Présence d'un oiseau à la réserve</t>
  </si>
  <si>
    <t>Dépoussièrer les linéaires</t>
  </si>
  <si>
    <t>non respect de la date limite de retrait d'un pot de yaourt nature Délice (DLC:28/11/2019)</t>
  </si>
  <si>
    <t>pas de vérification mensuelle à la thermosonde des températures d'ambiance de la chambre froide et des linéaires</t>
  </si>
  <si>
    <t>Renforcer les opérations de nettoyage du DEIV du rayon traiteur</t>
  </si>
  <si>
    <t>Décollement du sol de la réserve</t>
  </si>
  <si>
    <t>Réparer le sol de la réserve</t>
  </si>
  <si>
    <t>Meubles sandwichs sans porte</t>
  </si>
  <si>
    <t>Présence de givre en chambre froide négative</t>
  </si>
  <si>
    <t>stagnation d'eau en chambre froide poissonnerie</t>
  </si>
  <si>
    <t>local déchets non conformes (porte non étanche, absence de climatisation)</t>
  </si>
  <si>
    <t>Porte réception manque d'étanchéité</t>
  </si>
  <si>
    <t>relevé mensuel des températures d’ambiance des meubles LS et chambre froide à la thermosonde non réalisé pour les mois de septembre et octobre 2019</t>
  </si>
  <si>
    <t>Mettre de l'ordre au niveau du coin réservé à l'entreposage des produits casses et retours (voir photo)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</si>
</sst>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04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166" fontId="6" fillId="0" borderId="1" xfId="0" applyNumberFormat="1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165" fontId="37" fillId="0" borderId="1" xfId="0" applyNumberFormat="1" applyFont="1" applyBorder="1" applyAlignment="1" applyProtection="1">
      <alignment horizontal="left" vertical="center" wrapText="1"/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37" fillId="0" borderId="0" xfId="0" applyFont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166" fontId="6" fillId="0" borderId="1" xfId="0" applyNumberFormat="1" applyFont="1" applyBorder="1" applyAlignment="1">
      <alignment wrapText="1"/>
    </xf>
    <xf numFmtId="0" fontId="33" fillId="0" borderId="1" xfId="0" applyFont="1" applyBorder="1" applyAlignment="1">
      <alignment wrapText="1"/>
    </xf>
    <xf numFmtId="0" fontId="35" fillId="0" borderId="1" xfId="1" applyFont="1" applyBorder="1" applyAlignment="1">
      <alignment wrapText="1"/>
    </xf>
    <xf numFmtId="0" fontId="35" fillId="0" borderId="1" xfId="1" applyFont="1" applyBorder="1" applyAlignment="1">
      <alignment vertical="center" wrapText="1"/>
    </xf>
    <xf numFmtId="0" fontId="35" fillId="0" borderId="0" xfId="1" applyFont="1" applyAlignment="1">
      <alignment horizontal="center" vertical="center" wrapText="1"/>
    </xf>
    <xf numFmtId="0" fontId="35" fillId="0" borderId="1" xfId="1" applyFont="1" applyBorder="1" applyAlignment="1">
      <alignment horizontal="center" vertical="center" wrapText="1"/>
    </xf>
    <xf numFmtId="0" fontId="37" fillId="0" borderId="2" xfId="0" applyFont="1" applyBorder="1" applyAlignment="1" applyProtection="1">
      <alignment wrapText="1"/>
      <protection locked="0"/>
    </xf>
    <xf numFmtId="0" fontId="37" fillId="0" borderId="5" xfId="0" applyFont="1" applyBorder="1" applyAlignment="1" applyProtection="1">
      <alignment wrapText="1"/>
      <protection locked="0"/>
    </xf>
    <xf numFmtId="0" fontId="11" fillId="2" borderId="0" xfId="0" applyFont="1" applyFill="1" applyAlignment="1">
      <alignment wrapText="1"/>
    </xf>
    <xf numFmtId="165" fontId="6" fillId="14" borderId="1" xfId="0" applyNumberFormat="1" applyFont="1" applyFill="1" applyBorder="1" applyAlignment="1" applyProtection="1">
      <alignment wrapText="1"/>
      <protection locked="0"/>
    </xf>
    <xf numFmtId="0" fontId="23" fillId="7" borderId="1" xfId="0" applyFont="1" applyFill="1" applyBorder="1" applyAlignment="1" applyProtection="1">
      <alignment horizontal="center" wrapText="1"/>
      <protection hidden="1"/>
    </xf>
    <xf numFmtId="165" fontId="23" fillId="7" borderId="1" xfId="0" applyNumberFormat="1" applyFont="1" applyFill="1" applyBorder="1" applyAlignment="1" applyProtection="1">
      <alignment horizontal="center" wrapText="1"/>
      <protection hidden="1"/>
    </xf>
    <xf numFmtId="165" fontId="37" fillId="0" borderId="1" xfId="0" applyNumberFormat="1" applyFont="1" applyBorder="1" applyAlignment="1" applyProtection="1">
      <alignment horizontal="left" wrapText="1"/>
      <protection locked="0"/>
    </xf>
    <xf numFmtId="0" fontId="21" fillId="0" borderId="1" xfId="0" applyFont="1" applyBorder="1" applyAlignment="1" applyProtection="1">
      <alignment wrapText="1"/>
      <protection locked="0"/>
    </xf>
    <xf numFmtId="0" fontId="45" fillId="2" borderId="0" xfId="0" applyFont="1" applyFill="1" applyAlignment="1">
      <alignment wrapText="1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6" fillId="4" borderId="0" xfId="0" applyFont="1" applyFill="1" applyAlignment="1" applyProtection="1">
      <alignment horizontal="center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0.58333333333333337</c:v>
                </c:pt>
                <c:pt idx="1">
                  <c:v>0.94117647058823528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0800256"/>
        <c:axId val="40801792"/>
      </c:barChart>
      <c:catAx>
        <c:axId val="4080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0801792"/>
        <c:crosses val="autoZero"/>
        <c:auto val="1"/>
        <c:lblAlgn val="ctr"/>
        <c:lblOffset val="100"/>
        <c:noMultiLvlLbl val="0"/>
      </c:catAx>
      <c:valAx>
        <c:axId val="40801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080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0.97826086956521741</c:v>
                </c:pt>
                <c:pt idx="1">
                  <c:v>0.91304347826086951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472896"/>
        <c:axId val="161474432"/>
      </c:barChart>
      <c:catAx>
        <c:axId val="16147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474432"/>
        <c:crosses val="autoZero"/>
        <c:auto val="1"/>
        <c:lblAlgn val="ctr"/>
        <c:lblOffset val="100"/>
        <c:noMultiLvlLbl val="0"/>
      </c:catAx>
      <c:valAx>
        <c:axId val="1614744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472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0.95454545454545459</c:v>
                </c:pt>
                <c:pt idx="1">
                  <c:v>0.70454545454545459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497088"/>
        <c:axId val="161498624"/>
      </c:barChart>
      <c:catAx>
        <c:axId val="161497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498624"/>
        <c:crosses val="autoZero"/>
        <c:auto val="1"/>
        <c:lblAlgn val="ctr"/>
        <c:lblOffset val="100"/>
        <c:noMultiLvlLbl val="0"/>
      </c:catAx>
      <c:valAx>
        <c:axId val="161498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497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0.85135135135135132</c:v>
                </c:pt>
                <c:pt idx="1">
                  <c:v>0.85135135135135132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541504"/>
        <c:axId val="165024896"/>
      </c:barChart>
      <c:catAx>
        <c:axId val="161541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024896"/>
        <c:crosses val="autoZero"/>
        <c:auto val="1"/>
        <c:lblAlgn val="ctr"/>
        <c:lblOffset val="100"/>
        <c:noMultiLvlLbl val="0"/>
      </c:catAx>
      <c:valAx>
        <c:axId val="165024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541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0.88235294117647056</c:v>
                </c:pt>
                <c:pt idx="1">
                  <c:v>0.95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071872"/>
        <c:axId val="165077760"/>
      </c:barChart>
      <c:catAx>
        <c:axId val="16507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077760"/>
        <c:crosses val="autoZero"/>
        <c:auto val="1"/>
        <c:lblAlgn val="ctr"/>
        <c:lblOffset val="100"/>
        <c:noMultiLvlLbl val="0"/>
      </c:catAx>
      <c:valAx>
        <c:axId val="165077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0718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378688"/>
        <c:axId val="165388672"/>
      </c:barChart>
      <c:catAx>
        <c:axId val="16537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388672"/>
        <c:crosses val="autoZero"/>
        <c:auto val="1"/>
        <c:lblAlgn val="ctr"/>
        <c:lblOffset val="100"/>
        <c:noMultiLvlLbl val="0"/>
      </c:catAx>
      <c:valAx>
        <c:axId val="165388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37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0.93478260869565222</c:v>
                </c:pt>
                <c:pt idx="1">
                  <c:v>0.9247787610619469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009088"/>
        <c:axId val="166010880"/>
      </c:barChart>
      <c:catAx>
        <c:axId val="16600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10880"/>
        <c:crosses val="autoZero"/>
        <c:auto val="1"/>
        <c:lblAlgn val="ctr"/>
        <c:lblOffset val="100"/>
        <c:noMultiLvlLbl val="0"/>
      </c:catAx>
      <c:valAx>
        <c:axId val="16601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009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0.83050847457627119</c:v>
                </c:pt>
                <c:pt idx="1">
                  <c:v>0.79639889196675895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6061952"/>
        <c:axId val="166063488"/>
      </c:barChart>
      <c:catAx>
        <c:axId val="16606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6063488"/>
        <c:crosses val="autoZero"/>
        <c:auto val="1"/>
        <c:lblAlgn val="ctr"/>
        <c:lblOffset val="100"/>
        <c:noMultiLvlLbl val="0"/>
      </c:catAx>
      <c:valAx>
        <c:axId val="166063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6061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0.88264554163596176</c:v>
                </c:pt>
                <c:pt idx="1">
                  <c:v>0.86058882651435287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5774464"/>
        <c:axId val="165776000"/>
        <c:extLst xmlns:c16r2="http://schemas.microsoft.com/office/drawing/2015/06/chart"/>
      </c:barChart>
      <c:catAx>
        <c:axId val="165774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776000"/>
        <c:crosses val="autoZero"/>
        <c:auto val="1"/>
        <c:lblAlgn val="ctr"/>
        <c:lblOffset val="100"/>
        <c:noMultiLvlLbl val="0"/>
      </c:catAx>
      <c:valAx>
        <c:axId val="16577600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774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0.47986111111111107</c:v>
                </c:pt>
                <c:pt idx="1">
                  <c:v>0.45833333333333331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5893632"/>
        <c:axId val="165895168"/>
        <c:extLst xmlns:c16r2="http://schemas.microsoft.com/office/drawing/2015/06/chart"/>
      </c:barChart>
      <c:catAx>
        <c:axId val="16589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895168"/>
        <c:crosses val="autoZero"/>
        <c:auto val="1"/>
        <c:lblAlgn val="ctr"/>
        <c:lblOffset val="100"/>
        <c:noMultiLvlLbl val="0"/>
      </c:catAx>
      <c:valAx>
        <c:axId val="1658951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893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37305472"/>
        <c:axId val="165217408"/>
      </c:barChart>
      <c:catAx>
        <c:axId val="137305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217408"/>
        <c:crosses val="autoZero"/>
        <c:auto val="1"/>
        <c:lblAlgn val="ctr"/>
        <c:lblOffset val="100"/>
        <c:noMultiLvlLbl val="0"/>
      </c:catAx>
      <c:valAx>
        <c:axId val="165217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37305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0.83333333333333337</c:v>
                </c:pt>
                <c:pt idx="1">
                  <c:v>0.53846153846153844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239808"/>
        <c:axId val="165262080"/>
      </c:barChart>
      <c:catAx>
        <c:axId val="16523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262080"/>
        <c:crosses val="autoZero"/>
        <c:auto val="1"/>
        <c:lblAlgn val="ctr"/>
        <c:lblOffset val="100"/>
        <c:noMultiLvlLbl val="0"/>
      </c:catAx>
      <c:valAx>
        <c:axId val="165262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239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0.78048780487804881</c:v>
                </c:pt>
                <c:pt idx="1">
                  <c:v>0.59302325581395354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296768"/>
        <c:axId val="165314944"/>
      </c:barChart>
      <c:catAx>
        <c:axId val="16529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314944"/>
        <c:crosses val="autoZero"/>
        <c:auto val="1"/>
        <c:lblAlgn val="ctr"/>
        <c:lblOffset val="100"/>
        <c:noMultiLvlLbl val="0"/>
      </c:catAx>
      <c:valAx>
        <c:axId val="165314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296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0.72972972972972971</c:v>
                </c:pt>
                <c:pt idx="1">
                  <c:v>0.82894736842105265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5439744"/>
        <c:axId val="165445632"/>
      </c:barChart>
      <c:catAx>
        <c:axId val="165439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5445632"/>
        <c:crosses val="autoZero"/>
        <c:auto val="1"/>
        <c:lblAlgn val="ctr"/>
        <c:lblOffset val="100"/>
        <c:noMultiLvlLbl val="0"/>
      </c:catAx>
      <c:valAx>
        <c:axId val="165445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5439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0.64772727272727271</c:v>
                </c:pt>
                <c:pt idx="1">
                  <c:v>0.78888888888888886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572416"/>
        <c:axId val="148573568"/>
      </c:barChart>
      <c:catAx>
        <c:axId val="148572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573568"/>
        <c:crosses val="autoZero"/>
        <c:auto val="1"/>
        <c:lblAlgn val="ctr"/>
        <c:lblOffset val="100"/>
        <c:noMultiLvlLbl val="0"/>
      </c:catAx>
      <c:valAx>
        <c:axId val="148573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572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0.98750000000000004</c:v>
                </c:pt>
                <c:pt idx="1">
                  <c:v>0.86585365853658536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600320"/>
        <c:axId val="148601856"/>
      </c:barChart>
      <c:catAx>
        <c:axId val="148600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601856"/>
        <c:crosses val="autoZero"/>
        <c:auto val="1"/>
        <c:lblAlgn val="ctr"/>
        <c:lblOffset val="100"/>
        <c:noMultiLvlLbl val="0"/>
      </c:catAx>
      <c:valAx>
        <c:axId val="148601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600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0.9285714285714286</c:v>
                </c:pt>
                <c:pt idx="1">
                  <c:v>0.98275862068965514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657280"/>
        <c:axId val="148658816"/>
      </c:barChart>
      <c:catAx>
        <c:axId val="14865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658816"/>
        <c:crosses val="autoZero"/>
        <c:auto val="1"/>
        <c:lblAlgn val="ctr"/>
        <c:lblOffset val="100"/>
        <c:noMultiLvlLbl val="0"/>
      </c:catAx>
      <c:valAx>
        <c:axId val="148658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65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693760"/>
        <c:axId val="148695296"/>
      </c:barChart>
      <c:catAx>
        <c:axId val="14869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695296"/>
        <c:crosses val="autoZero"/>
        <c:auto val="1"/>
        <c:lblAlgn val="ctr"/>
        <c:lblOffset val="100"/>
        <c:noMultiLvlLbl val="0"/>
      </c:catAx>
      <c:valAx>
        <c:axId val="148695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69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57" zoomScaleSheetLayoutView="100" workbookViewId="0">
      <selection activeCell="B113" sqref="B113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79" t="s">
        <v>275</v>
      </c>
      <c r="B18" s="379"/>
      <c r="C18" s="379"/>
      <c r="D18" s="380" t="s">
        <v>478</v>
      </c>
      <c r="E18" s="380"/>
      <c r="F18" s="380"/>
      <c r="G18" s="380"/>
      <c r="H18" s="380"/>
      <c r="I18" s="380"/>
      <c r="J18" s="380"/>
      <c r="K18" s="380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81" t="s">
        <v>276</v>
      </c>
      <c r="B21" s="381"/>
      <c r="C21" s="381"/>
      <c r="D21" s="381"/>
      <c r="E21" s="381"/>
      <c r="F21" s="381"/>
      <c r="G21" s="381"/>
      <c r="H21" s="381"/>
      <c r="I21" s="381"/>
      <c r="J21" s="381"/>
      <c r="K21" s="381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75" t="s">
        <v>278</v>
      </c>
      <c r="C23" s="375"/>
      <c r="D23" s="42"/>
      <c r="E23" s="42"/>
      <c r="F23" s="42"/>
      <c r="G23" s="42"/>
      <c r="H23" s="42"/>
      <c r="I23" s="42"/>
      <c r="J23" t="str">
        <f>D18</f>
        <v>Sidi Mansour</v>
      </c>
    </row>
    <row r="24" spans="1:11" ht="33" customHeight="1" x14ac:dyDescent="0.25">
      <c r="A24" s="50" t="s">
        <v>279</v>
      </c>
      <c r="B24" s="377">
        <f>AVERAGE('A3 Exploitation'!D719,'A3 Technique'!D215)</f>
        <v>0.88264554163596176</v>
      </c>
      <c r="C24" s="377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77">
        <f>AVERAGE('A4 Exploitation'!D719,'A4 Technique'!D215)</f>
        <v>0.86058882651435287</v>
      </c>
      <c r="C25" s="377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75" t="s">
        <v>281</v>
      </c>
      <c r="C29" s="375"/>
      <c r="D29" s="42"/>
      <c r="E29" s="42"/>
      <c r="F29" s="42"/>
      <c r="G29" s="42"/>
      <c r="H29" s="42"/>
      <c r="I29" s="42"/>
      <c r="J29" t="str">
        <f>D18</f>
        <v>Sidi Mansour</v>
      </c>
    </row>
    <row r="30" spans="1:11" ht="33" customHeight="1" x14ac:dyDescent="0.25">
      <c r="A30" s="50" t="s">
        <v>279</v>
      </c>
      <c r="B30" s="377">
        <f>'A3 Exploitation'!D719</f>
        <v>0.83050847457627119</v>
      </c>
      <c r="C30" s="377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77">
        <f>'A4 Exploitation'!D719</f>
        <v>0.79639889196675895</v>
      </c>
      <c r="C31" s="377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78" t="s">
        <v>282</v>
      </c>
      <c r="C34" s="378"/>
      <c r="D34" s="42"/>
      <c r="E34" s="42"/>
      <c r="F34" s="42"/>
      <c r="G34" s="42"/>
      <c r="H34" s="42"/>
      <c r="I34" s="42"/>
      <c r="J34" t="str">
        <f>D18</f>
        <v>Sidi Mansour</v>
      </c>
    </row>
    <row r="35" spans="1:10" ht="33" customHeight="1" x14ac:dyDescent="0.25">
      <c r="A35" s="50" t="s">
        <v>279</v>
      </c>
      <c r="B35" s="377">
        <f>AVERAGE('A3 Exploitation'!D717, 'A3 Technique'!D213)</f>
        <v>0.47986111111111107</v>
      </c>
      <c r="C35" s="377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77">
        <f>AVERAGE('A4 Exploitation'!D717, 'A4 Technique'!D213)</f>
        <v>0.45833333333333331</v>
      </c>
      <c r="C36" s="377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75" t="s">
        <v>283</v>
      </c>
      <c r="C39" s="375"/>
      <c r="D39" s="42"/>
      <c r="E39" s="42"/>
      <c r="F39" s="42"/>
      <c r="G39" s="42"/>
      <c r="H39" s="42"/>
      <c r="I39" s="42"/>
      <c r="J39" t="str">
        <f>D18</f>
        <v>Sidi Mansour</v>
      </c>
    </row>
    <row r="40" spans="1:10" ht="33" customHeight="1" x14ac:dyDescent="0.25">
      <c r="A40" s="50" t="s">
        <v>279</v>
      </c>
      <c r="B40" s="374">
        <f>'A3 Exploitation'!D48</f>
        <v>0.58333333333333337</v>
      </c>
      <c r="C40" s="374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74">
        <f>'A4 Exploitation'!D48</f>
        <v>0.94117647058823528</v>
      </c>
      <c r="C41" s="374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75" t="s">
        <v>284</v>
      </c>
      <c r="C44" s="375"/>
      <c r="D44" s="42"/>
      <c r="E44" s="42"/>
      <c r="F44" s="42"/>
      <c r="G44" s="42"/>
      <c r="H44" s="42"/>
      <c r="I44" s="42"/>
      <c r="J44" t="str">
        <f>D18</f>
        <v>Sidi Mansour</v>
      </c>
    </row>
    <row r="45" spans="1:10" ht="33" customHeight="1" x14ac:dyDescent="0.25">
      <c r="A45" s="50" t="s">
        <v>279</v>
      </c>
      <c r="B45" s="374" t="e">
        <f>'A3 Exploitation'!D129</f>
        <v>#DIV/0!</v>
      </c>
      <c r="C45" s="374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74" t="e">
        <f>'A4 Exploitation'!D129</f>
        <v>#DIV/0!</v>
      </c>
      <c r="C46" s="374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75" t="s">
        <v>444</v>
      </c>
      <c r="C49" s="375"/>
      <c r="D49" s="42"/>
      <c r="E49" s="42"/>
      <c r="F49" s="42"/>
      <c r="G49" s="42"/>
      <c r="H49" s="42"/>
      <c r="I49" s="42"/>
      <c r="J49" t="str">
        <f>D18</f>
        <v>Sidi Mansour</v>
      </c>
    </row>
    <row r="50" spans="1:10" ht="33" customHeight="1" x14ac:dyDescent="0.25">
      <c r="A50" s="50" t="s">
        <v>279</v>
      </c>
      <c r="B50" s="374">
        <f>'A3 Exploitation'!D183</f>
        <v>0.83333333333333337</v>
      </c>
      <c r="C50" s="374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74">
        <f>'A4 Exploitation'!D183</f>
        <v>0.53846153846153844</v>
      </c>
      <c r="C51" s="374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75" t="s">
        <v>445</v>
      </c>
      <c r="C54" s="375"/>
      <c r="D54" s="42"/>
      <c r="E54" s="42"/>
      <c r="F54" s="42"/>
      <c r="G54" s="42"/>
      <c r="H54" s="42"/>
      <c r="I54" s="42"/>
      <c r="J54" t="str">
        <f>D18</f>
        <v>Sidi Mansour</v>
      </c>
    </row>
    <row r="55" spans="1:10" ht="33" customHeight="1" x14ac:dyDescent="0.25">
      <c r="A55" s="50" t="s">
        <v>279</v>
      </c>
      <c r="B55" s="374">
        <f>'A3 Exploitation'!D245</f>
        <v>0.78048780487804881</v>
      </c>
      <c r="C55" s="374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74">
        <f>'A4 Exploitation'!D245</f>
        <v>0.59302325581395354</v>
      </c>
      <c r="C56" s="374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75" t="s">
        <v>446</v>
      </c>
      <c r="C59" s="375"/>
      <c r="D59" s="42"/>
      <c r="E59" s="42"/>
      <c r="F59" s="42"/>
      <c r="G59" s="42"/>
      <c r="H59" s="42"/>
      <c r="I59" s="42"/>
      <c r="J59" t="str">
        <f>D18</f>
        <v>Sidi Mansour</v>
      </c>
    </row>
    <row r="60" spans="1:10" ht="33" customHeight="1" x14ac:dyDescent="0.25">
      <c r="A60" s="50" t="s">
        <v>279</v>
      </c>
      <c r="B60" s="374">
        <f>'A3 Exploitation'!D300</f>
        <v>0.72972972972972971</v>
      </c>
      <c r="C60" s="374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74">
        <f>'A4 Exploitation'!D300</f>
        <v>0.82894736842105265</v>
      </c>
      <c r="C61" s="374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75" t="s">
        <v>447</v>
      </c>
      <c r="C64" s="375"/>
      <c r="D64" s="42"/>
      <c r="E64" s="42"/>
      <c r="F64" s="42"/>
      <c r="G64" s="42"/>
      <c r="H64" s="42"/>
      <c r="I64" s="42"/>
      <c r="J64" t="str">
        <f>D18</f>
        <v>Sidi Mansour</v>
      </c>
    </row>
    <row r="65" spans="1:10" ht="33" customHeight="1" x14ac:dyDescent="0.25">
      <c r="A65" s="50" t="s">
        <v>279</v>
      </c>
      <c r="B65" s="374">
        <f>'A3 Exploitation'!D366</f>
        <v>0.64772727272727271</v>
      </c>
      <c r="C65" s="374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74">
        <f>'A4 Exploitation'!D366</f>
        <v>0.78888888888888886</v>
      </c>
      <c r="C66" s="374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75" t="s">
        <v>448</v>
      </c>
      <c r="C69" s="375"/>
      <c r="D69" s="42"/>
      <c r="E69" s="42"/>
      <c r="F69" s="42"/>
      <c r="G69" s="42"/>
      <c r="H69" s="42"/>
      <c r="I69" s="42"/>
      <c r="J69" t="str">
        <f>D18</f>
        <v>Sidi Mansour</v>
      </c>
    </row>
    <row r="70" spans="1:10" ht="33" customHeight="1" x14ac:dyDescent="0.25">
      <c r="A70" s="50" t="s">
        <v>279</v>
      </c>
      <c r="B70" s="374">
        <f>'A3 Exploitation'!D424</f>
        <v>0.98750000000000004</v>
      </c>
      <c r="C70" s="374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74">
        <f>'A4 Exploitation'!D424</f>
        <v>0.86585365853658536</v>
      </c>
      <c r="C71" s="374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75" t="s">
        <v>449</v>
      </c>
      <c r="C74" s="375"/>
      <c r="D74" s="42"/>
      <c r="E74" s="42"/>
      <c r="F74" s="42"/>
      <c r="G74" s="42"/>
      <c r="H74" s="42"/>
      <c r="I74" s="42"/>
      <c r="J74" t="str">
        <f>D18</f>
        <v>Sidi Mansour</v>
      </c>
    </row>
    <row r="75" spans="1:10" ht="33" customHeight="1" x14ac:dyDescent="0.25">
      <c r="A75" s="50" t="s">
        <v>279</v>
      </c>
      <c r="B75" s="374">
        <f>'A3 Exploitation'!D471</f>
        <v>0.9285714285714286</v>
      </c>
      <c r="C75" s="374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74">
        <f>'A4 Exploitation'!D471</f>
        <v>0.98275862068965514</v>
      </c>
      <c r="C76" s="374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75" t="s">
        <v>450</v>
      </c>
      <c r="C79" s="375"/>
      <c r="D79" s="42"/>
      <c r="E79" s="42"/>
      <c r="F79" s="42"/>
      <c r="G79" s="42"/>
      <c r="H79" s="42"/>
      <c r="I79" s="42"/>
      <c r="J79" t="str">
        <f>D18</f>
        <v>Sidi Mansour</v>
      </c>
    </row>
    <row r="80" spans="1:10" ht="33" customHeight="1" x14ac:dyDescent="0.25">
      <c r="A80" s="50" t="s">
        <v>279</v>
      </c>
      <c r="B80" s="374" t="e">
        <f>'A3 Exploitation'!D517</f>
        <v>#DIV/0!</v>
      </c>
      <c r="C80" s="374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74" t="e">
        <f>'A4 Exploitation'!D517</f>
        <v>#DIV/0!</v>
      </c>
      <c r="C81" s="374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75" t="s">
        <v>451</v>
      </c>
      <c r="C84" s="375"/>
      <c r="D84" s="42"/>
      <c r="E84" s="42"/>
      <c r="F84" s="42"/>
      <c r="G84" s="42"/>
      <c r="H84" s="42"/>
      <c r="I84" s="42"/>
      <c r="J84" t="str">
        <f>D18</f>
        <v>Sidi Mansour</v>
      </c>
    </row>
    <row r="85" spans="1:10" ht="33" customHeight="1" x14ac:dyDescent="0.25">
      <c r="A85" s="50" t="s">
        <v>279</v>
      </c>
      <c r="B85" s="374">
        <f>'A3 Exploitation'!D560</f>
        <v>0.97826086956521741</v>
      </c>
      <c r="C85" s="374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74">
        <f>'A4 Exploitation'!D560</f>
        <v>0.91304347826086951</v>
      </c>
      <c r="C86" s="374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75" t="s">
        <v>285</v>
      </c>
      <c r="C89" s="375"/>
      <c r="D89" s="42"/>
      <c r="E89" s="42"/>
      <c r="F89" s="42"/>
      <c r="G89" s="42"/>
      <c r="H89" s="42"/>
      <c r="I89" s="42"/>
      <c r="J89" t="str">
        <f>D18</f>
        <v>Sidi Mansour</v>
      </c>
    </row>
    <row r="90" spans="1:10" ht="33" customHeight="1" x14ac:dyDescent="0.25">
      <c r="A90" s="50" t="s">
        <v>279</v>
      </c>
      <c r="B90" s="374">
        <f>'A3 Exploitation'!D600</f>
        <v>0.95454545454545459</v>
      </c>
      <c r="C90" s="374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74">
        <f>'A4 Exploitation'!D600</f>
        <v>0.70454545454545459</v>
      </c>
      <c r="C91" s="374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75" t="s">
        <v>286</v>
      </c>
      <c r="C94" s="375"/>
      <c r="D94" s="42"/>
      <c r="E94" s="42"/>
      <c r="F94" s="42"/>
      <c r="G94" s="42"/>
      <c r="H94" s="42"/>
      <c r="I94" s="42"/>
      <c r="J94" t="str">
        <f>D18</f>
        <v>Sidi Mansour</v>
      </c>
    </row>
    <row r="95" spans="1:10" ht="33" customHeight="1" x14ac:dyDescent="0.25">
      <c r="A95" s="50" t="s">
        <v>279</v>
      </c>
      <c r="B95" s="374">
        <f>'A3 Exploitation'!D662</f>
        <v>0.85135135135135132</v>
      </c>
      <c r="C95" s="374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74">
        <f>'A4 Exploitation'!D662</f>
        <v>0.85135135135135132</v>
      </c>
      <c r="C96" s="374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76"/>
      <c r="C99" s="376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75" t="s">
        <v>452</v>
      </c>
      <c r="C100" s="375"/>
      <c r="D100" s="42"/>
      <c r="E100" s="42"/>
      <c r="F100" s="42"/>
      <c r="G100" s="42"/>
      <c r="H100" s="42"/>
      <c r="I100" s="42"/>
      <c r="J100" t="str">
        <f>D18</f>
        <v>Sidi Mansour</v>
      </c>
    </row>
    <row r="101" spans="1:10" ht="33" customHeight="1" x14ac:dyDescent="0.25">
      <c r="A101" s="50" t="s">
        <v>279</v>
      </c>
      <c r="B101" s="374">
        <f>'A3 Exploitation'!D691</f>
        <v>0.88235294117647056</v>
      </c>
      <c r="C101" s="374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74">
        <f>'A4 Exploitation'!D691</f>
        <v>0.95</v>
      </c>
      <c r="C102" s="374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75" t="s">
        <v>453</v>
      </c>
      <c r="C105" s="375"/>
      <c r="J105" t="str">
        <f>D18</f>
        <v>Sidi Mansour</v>
      </c>
    </row>
    <row r="106" spans="1:10" ht="33" customHeight="1" x14ac:dyDescent="0.25">
      <c r="A106" s="50" t="s">
        <v>279</v>
      </c>
      <c r="B106" s="374">
        <f>'A3 Exploitation'!D715</f>
        <v>1</v>
      </c>
      <c r="C106" s="374"/>
    </row>
    <row r="107" spans="1:10" ht="33" customHeight="1" x14ac:dyDescent="0.25">
      <c r="A107" s="50" t="s">
        <v>280</v>
      </c>
      <c r="B107" s="374">
        <f>'A4 Exploitation'!D715</f>
        <v>1</v>
      </c>
      <c r="C107" s="374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75" t="s">
        <v>287</v>
      </c>
      <c r="C110" s="375"/>
      <c r="J110" t="str">
        <f>D18</f>
        <v>Sidi Mansour</v>
      </c>
    </row>
    <row r="111" spans="1:10" ht="33" customHeight="1" x14ac:dyDescent="0.25">
      <c r="A111" s="50" t="s">
        <v>279</v>
      </c>
      <c r="B111" s="374">
        <f>'A3 Technique'!D215</f>
        <v>0.93478260869565222</v>
      </c>
      <c r="C111" s="374"/>
    </row>
    <row r="112" spans="1:10" ht="33" customHeight="1" x14ac:dyDescent="0.25">
      <c r="A112" s="50" t="s">
        <v>280</v>
      </c>
      <c r="B112" s="374">
        <f>'A4 Technique'!D215</f>
        <v>0.9247787610619469</v>
      </c>
      <c r="C112" s="374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B707" zoomScale="80" zoomScaleNormal="100" zoomScaleSheetLayoutView="80" workbookViewId="0">
      <selection activeCell="F685" sqref="F68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62"/>
      <c r="E1" s="462"/>
      <c r="F1" s="462"/>
      <c r="G1" s="462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63" t="s">
        <v>149</v>
      </c>
      <c r="B7" s="463"/>
      <c r="C7" s="463"/>
      <c r="D7" s="463"/>
      <c r="E7" s="463"/>
      <c r="F7" s="463"/>
      <c r="G7" s="93"/>
    </row>
    <row r="8" spans="1:7" ht="22.5" x14ac:dyDescent="0.45">
      <c r="A8" s="464" t="str">
        <f>'Page de garde'!D18</f>
        <v>Sidi Mansour</v>
      </c>
      <c r="B8" s="464"/>
      <c r="C8" s="464"/>
      <c r="D8" s="464"/>
      <c r="E8" s="464"/>
      <c r="F8" s="464"/>
      <c r="G8" s="93"/>
    </row>
    <row r="9" spans="1:7" ht="22.5" x14ac:dyDescent="0.45">
      <c r="A9" s="94" t="s">
        <v>39</v>
      </c>
      <c r="B9" s="465" t="s">
        <v>465</v>
      </c>
      <c r="C9" s="465"/>
      <c r="D9" s="465"/>
      <c r="E9" s="465"/>
      <c r="F9" s="465"/>
      <c r="G9" s="93"/>
    </row>
    <row r="10" spans="1:7" ht="22.5" x14ac:dyDescent="0.45">
      <c r="A10" s="95" t="s">
        <v>41</v>
      </c>
      <c r="B10" s="466" t="s">
        <v>466</v>
      </c>
      <c r="C10" s="466"/>
      <c r="D10" s="466"/>
      <c r="E10" s="466"/>
      <c r="F10" s="466"/>
      <c r="G10" s="93"/>
    </row>
    <row r="11" spans="1:7" ht="22.5" x14ac:dyDescent="0.45">
      <c r="A11" s="94" t="s">
        <v>40</v>
      </c>
      <c r="B11" s="467">
        <v>43668</v>
      </c>
      <c r="C11" s="467"/>
      <c r="D11" s="467"/>
      <c r="E11" s="467"/>
      <c r="F11" s="467"/>
      <c r="G11" s="93"/>
    </row>
    <row r="12" spans="1:7" ht="22.5" x14ac:dyDescent="0.45">
      <c r="A12" s="94" t="s">
        <v>198</v>
      </c>
      <c r="B12" s="468">
        <f>D719</f>
        <v>0.83050847457627119</v>
      </c>
      <c r="C12" s="468"/>
      <c r="D12" s="468"/>
      <c r="E12" s="468"/>
      <c r="F12" s="468"/>
      <c r="G12" s="93"/>
    </row>
    <row r="13" spans="1:7" ht="22.5" x14ac:dyDescent="0.45">
      <c r="A13" s="92"/>
      <c r="B13" s="90"/>
      <c r="C13" s="90"/>
      <c r="D13" s="462"/>
      <c r="E13" s="462"/>
      <c r="F13" s="462"/>
      <c r="G13" s="462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43668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88" t="s">
        <v>28</v>
      </c>
      <c r="B17" s="390" t="s">
        <v>29</v>
      </c>
      <c r="C17" s="390"/>
      <c r="D17" s="390" t="s">
        <v>42</v>
      </c>
      <c r="E17" s="391" t="s">
        <v>264</v>
      </c>
      <c r="F17" s="391" t="s">
        <v>294</v>
      </c>
      <c r="G17" s="96"/>
    </row>
    <row r="18" spans="1:8" ht="16.5" customHeight="1" x14ac:dyDescent="0.4">
      <c r="A18" s="388"/>
      <c r="B18" s="100" t="s">
        <v>32</v>
      </c>
      <c r="C18" s="100" t="s">
        <v>31</v>
      </c>
      <c r="D18" s="390"/>
      <c r="E18" s="391"/>
      <c r="F18" s="391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126" x14ac:dyDescent="0.4">
      <c r="A23" s="103" t="s">
        <v>76</v>
      </c>
      <c r="B23" s="104">
        <v>1</v>
      </c>
      <c r="C23" s="104"/>
      <c r="D23" s="105" t="s">
        <v>490</v>
      </c>
      <c r="E23" s="105" t="s">
        <v>491</v>
      </c>
      <c r="F23" s="105" t="s">
        <v>292</v>
      </c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9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0.9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189" x14ac:dyDescent="0.4">
      <c r="A35" s="187" t="s">
        <v>454</v>
      </c>
      <c r="B35" s="104">
        <v>0</v>
      </c>
      <c r="C35" s="118">
        <f>IF(B35=0, -10, "0")</f>
        <v>-10</v>
      </c>
      <c r="D35" s="105" t="s">
        <v>516</v>
      </c>
      <c r="E35" s="105" t="s">
        <v>492</v>
      </c>
      <c r="F35" s="105" t="s">
        <v>292</v>
      </c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0</v>
      </c>
      <c r="C43" s="104"/>
      <c r="D43" s="319">
        <f>IFERROR(E43/F43,"N.A")</f>
        <v>0</v>
      </c>
      <c r="E43" s="353">
        <v>0</v>
      </c>
      <c r="F43" s="351">
        <v>1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12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0.46153846153846156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21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0.58333333333333337</v>
      </c>
      <c r="E48" s="90"/>
      <c r="F48" s="96"/>
      <c r="G48" s="96"/>
    </row>
    <row r="49" spans="1:7" ht="21" x14ac:dyDescent="0.3">
      <c r="A49" s="421"/>
      <c r="B49" s="421"/>
      <c r="C49" s="421"/>
      <c r="D49" s="421"/>
      <c r="E49" s="421"/>
      <c r="F49" s="421"/>
      <c r="G49" s="421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43668</v>
      </c>
      <c r="B51" s="96"/>
      <c r="C51" s="96"/>
      <c r="D51" s="96"/>
      <c r="E51" s="90"/>
      <c r="F51" s="96"/>
      <c r="G51" s="96"/>
    </row>
    <row r="52" spans="1:7" ht="21" x14ac:dyDescent="0.4">
      <c r="A52" s="388" t="s">
        <v>28</v>
      </c>
      <c r="B52" s="390" t="s">
        <v>29</v>
      </c>
      <c r="C52" s="390"/>
      <c r="D52" s="390" t="s">
        <v>42</v>
      </c>
      <c r="E52" s="391" t="s">
        <v>264</v>
      </c>
      <c r="F52" s="391" t="s">
        <v>295</v>
      </c>
      <c r="G52" s="96"/>
    </row>
    <row r="53" spans="1:7" ht="21" x14ac:dyDescent="0.4">
      <c r="A53" s="388"/>
      <c r="B53" s="100" t="s">
        <v>32</v>
      </c>
      <c r="C53" s="100" t="s">
        <v>31</v>
      </c>
      <c r="D53" s="390"/>
      <c r="E53" s="391"/>
      <c r="F53" s="391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59"/>
      <c r="B64" s="460"/>
      <c r="C64" s="460"/>
      <c r="D64" s="460"/>
      <c r="E64" s="460"/>
      <c r="F64" s="460"/>
      <c r="G64" s="460"/>
    </row>
    <row r="65" spans="1:7" ht="43.5" customHeight="1" x14ac:dyDescent="0.4">
      <c r="A65" s="455" t="s">
        <v>341</v>
      </c>
      <c r="B65" s="455"/>
      <c r="C65" s="455"/>
      <c r="D65" s="455"/>
      <c r="E65" s="455"/>
      <c r="F65" s="455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39"/>
      <c r="B83" s="439"/>
      <c r="C83" s="439"/>
      <c r="D83" s="439"/>
      <c r="E83" s="439"/>
      <c r="F83" s="439"/>
      <c r="G83" s="439"/>
    </row>
    <row r="84" spans="1:7" ht="45" customHeight="1" x14ac:dyDescent="0.45">
      <c r="A84" s="461" t="s">
        <v>342</v>
      </c>
      <c r="B84" s="461"/>
      <c r="C84" s="461"/>
      <c r="D84" s="461"/>
      <c r="E84" s="461"/>
      <c r="F84" s="461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7"/>
      <c r="B101" s="448"/>
      <c r="C101" s="448"/>
      <c r="D101" s="448"/>
      <c r="E101" s="448"/>
      <c r="F101" s="454"/>
      <c r="G101" s="96"/>
    </row>
    <row r="102" spans="1:7" ht="46.5" customHeight="1" x14ac:dyDescent="0.4">
      <c r="A102" s="455" t="s">
        <v>343</v>
      </c>
      <c r="B102" s="455"/>
      <c r="C102" s="455"/>
      <c r="D102" s="455"/>
      <c r="E102" s="455"/>
      <c r="F102" s="455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47"/>
      <c r="B109" s="448"/>
      <c r="C109" s="448"/>
      <c r="D109" s="448"/>
      <c r="E109" s="448"/>
      <c r="F109" s="454"/>
      <c r="G109" s="96"/>
    </row>
    <row r="110" spans="1:7" ht="39.75" customHeight="1" x14ac:dyDescent="0.4">
      <c r="A110" s="455" t="s">
        <v>375</v>
      </c>
      <c r="B110" s="455"/>
      <c r="C110" s="455"/>
      <c r="D110" s="455"/>
      <c r="E110" s="455"/>
      <c r="F110" s="455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48"/>
      <c r="B118" s="448"/>
      <c r="C118" s="448"/>
      <c r="D118" s="448"/>
      <c r="E118" s="448"/>
      <c r="F118" s="448"/>
      <c r="G118" s="96"/>
    </row>
    <row r="119" spans="1:7" ht="22.5" x14ac:dyDescent="0.4">
      <c r="A119" s="455" t="s">
        <v>304</v>
      </c>
      <c r="B119" s="455"/>
      <c r="C119" s="455"/>
      <c r="D119" s="455"/>
      <c r="E119" s="455"/>
      <c r="F119" s="455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1"/>
      <c r="F127" s="351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56"/>
      <c r="B130" s="456"/>
      <c r="C130" s="456"/>
      <c r="D130" s="456"/>
      <c r="E130" s="456"/>
      <c r="F130" s="456"/>
      <c r="G130" s="96"/>
    </row>
    <row r="131" spans="1:16384" ht="22.5" customHeight="1" x14ac:dyDescent="0.4">
      <c r="A131" s="457" t="s">
        <v>404</v>
      </c>
      <c r="B131" s="457"/>
      <c r="C131" s="457"/>
      <c r="D131" s="457"/>
      <c r="E131" s="457"/>
      <c r="F131" s="457"/>
      <c r="G131" s="96"/>
    </row>
    <row r="132" spans="1:16384" ht="22.5" customHeight="1" x14ac:dyDescent="0.4">
      <c r="A132" s="458"/>
      <c r="B132" s="458"/>
      <c r="C132" s="458"/>
      <c r="D132" s="458"/>
      <c r="E132" s="458"/>
      <c r="F132" s="458"/>
      <c r="G132" s="96"/>
    </row>
    <row r="133" spans="1:16384" s="258" customFormat="1" ht="22.5" customHeight="1" x14ac:dyDescent="0.25">
      <c r="A133" s="388" t="s">
        <v>28</v>
      </c>
      <c r="B133" s="390" t="s">
        <v>29</v>
      </c>
      <c r="C133" s="390"/>
      <c r="D133" s="390" t="s">
        <v>42</v>
      </c>
      <c r="E133" s="391" t="s">
        <v>264</v>
      </c>
      <c r="F133" s="391" t="s">
        <v>295</v>
      </c>
    </row>
    <row r="134" spans="1:16384" s="258" customFormat="1" ht="22.5" customHeight="1" x14ac:dyDescent="0.25">
      <c r="A134" s="388"/>
      <c r="B134" s="100" t="s">
        <v>32</v>
      </c>
      <c r="C134" s="100" t="s">
        <v>31</v>
      </c>
      <c r="D134" s="390"/>
      <c r="E134" s="391"/>
      <c r="F134" s="39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49" t="s">
        <v>441</v>
      </c>
      <c r="B137" s="449"/>
      <c r="C137" s="449"/>
      <c r="D137" s="449"/>
      <c r="E137" s="449"/>
      <c r="F137" s="449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6" t="s">
        <v>340</v>
      </c>
      <c r="B144" s="446"/>
      <c r="C144" s="446"/>
      <c r="D144" s="446"/>
      <c r="E144" s="446"/>
      <c r="F144" s="446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110.25" customHeight="1" x14ac:dyDescent="0.4">
      <c r="A150" s="233" t="s">
        <v>305</v>
      </c>
      <c r="B150" s="252">
        <v>0</v>
      </c>
      <c r="C150" s="140">
        <f>IF(B150=0, -5, "0")</f>
        <v>-5</v>
      </c>
      <c r="D150" s="107" t="s">
        <v>479</v>
      </c>
      <c r="E150" s="107" t="s">
        <v>493</v>
      </c>
      <c r="F150" s="209" t="s">
        <v>293</v>
      </c>
      <c r="G150" s="96"/>
    </row>
    <row r="151" spans="1:7" ht="21" x14ac:dyDescent="0.4">
      <c r="A151" s="107" t="s">
        <v>331</v>
      </c>
      <c r="B151" s="252">
        <v>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>
        <v>2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7"/>
      <c r="B161" s="448"/>
      <c r="C161" s="448"/>
      <c r="D161" s="448"/>
      <c r="E161" s="448"/>
      <c r="F161" s="448"/>
      <c r="G161" s="96"/>
    </row>
    <row r="162" spans="1:7" ht="32.25" customHeight="1" x14ac:dyDescent="0.4">
      <c r="A162" s="449" t="s">
        <v>442</v>
      </c>
      <c r="B162" s="449"/>
      <c r="C162" s="449"/>
      <c r="D162" s="449"/>
      <c r="E162" s="449"/>
      <c r="F162" s="449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>
        <v>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50"/>
      <c r="B172" s="451"/>
      <c r="C172" s="451"/>
      <c r="D172" s="451"/>
      <c r="E172" s="451"/>
      <c r="F172" s="451"/>
      <c r="G172" s="96"/>
    </row>
    <row r="173" spans="1:7" ht="32.25" customHeight="1" x14ac:dyDescent="0.4">
      <c r="A173" s="449" t="s">
        <v>304</v>
      </c>
      <c r="B173" s="449"/>
      <c r="C173" s="449"/>
      <c r="D173" s="449"/>
      <c r="E173" s="449"/>
      <c r="F173" s="449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21" x14ac:dyDescent="0.4">
      <c r="A181" s="107" t="s">
        <v>402</v>
      </c>
      <c r="B181" s="104">
        <f>IF(D181=1, 2, IF(AND(D181&lt;1,D181&gt;0), 1, IF(D181=0,"0","NA")))</f>
        <v>2</v>
      </c>
      <c r="C181" s="103"/>
      <c r="D181" s="319">
        <f>IFERROR(E181/F181,"N.A")</f>
        <v>1</v>
      </c>
      <c r="E181" s="351">
        <v>2</v>
      </c>
      <c r="F181" s="351">
        <v>2</v>
      </c>
      <c r="G181" s="96"/>
    </row>
    <row r="182" spans="1:7" ht="22.5" x14ac:dyDescent="0.4">
      <c r="A182" s="231" t="s">
        <v>418</v>
      </c>
      <c r="B182" s="452"/>
      <c r="C182" s="453"/>
      <c r="D182" s="243">
        <f>SUM(B145:C160,B174:C181,B163:C171,B138:C142)</f>
        <v>65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0.83333333333333337</v>
      </c>
      <c r="E183" s="90"/>
      <c r="F183" s="96"/>
      <c r="G183" s="96"/>
    </row>
    <row r="184" spans="1:7" ht="21" x14ac:dyDescent="0.4">
      <c r="A184" s="445"/>
      <c r="B184" s="445"/>
      <c r="C184" s="445"/>
      <c r="D184" s="445"/>
      <c r="E184" s="445"/>
      <c r="F184" s="445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43668</v>
      </c>
      <c r="B186" s="96"/>
      <c r="C186" s="96"/>
      <c r="D186" s="96"/>
      <c r="E186" s="90"/>
      <c r="F186" s="96"/>
      <c r="G186" s="96"/>
    </row>
    <row r="187" spans="1:7" ht="21" x14ac:dyDescent="0.4">
      <c r="A187" s="388" t="s">
        <v>28</v>
      </c>
      <c r="B187" s="390" t="s">
        <v>29</v>
      </c>
      <c r="C187" s="390"/>
      <c r="D187" s="390" t="s">
        <v>42</v>
      </c>
      <c r="E187" s="391" t="s">
        <v>264</v>
      </c>
      <c r="F187" s="391" t="s">
        <v>295</v>
      </c>
      <c r="G187" s="96"/>
    </row>
    <row r="188" spans="1:7" ht="21" x14ac:dyDescent="0.4">
      <c r="A188" s="388"/>
      <c r="B188" s="100" t="s">
        <v>32</v>
      </c>
      <c r="C188" s="100" t="s">
        <v>31</v>
      </c>
      <c r="D188" s="390"/>
      <c r="E188" s="391"/>
      <c r="F188" s="391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95" t="s">
        <v>34</v>
      </c>
      <c r="B199" s="396"/>
      <c r="C199" s="397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21"/>
      <c r="B201" s="421"/>
      <c r="C201" s="421"/>
      <c r="D201" s="421"/>
      <c r="E201" s="421"/>
      <c r="F201" s="421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67.5" customHeight="1" x14ac:dyDescent="0.4">
      <c r="A212" s="158" t="s">
        <v>393</v>
      </c>
      <c r="B212" s="104">
        <v>0</v>
      </c>
      <c r="C212" s="159">
        <f>IF(B212=0, -5, "0")</f>
        <v>-5</v>
      </c>
      <c r="D212" s="354" t="s">
        <v>494</v>
      </c>
      <c r="E212" s="105" t="s">
        <v>467</v>
      </c>
      <c r="F212" s="105" t="s">
        <v>293</v>
      </c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0</v>
      </c>
      <c r="C214" s="159">
        <f>IF(B214=0, -5, "0")</f>
        <v>-5</v>
      </c>
      <c r="D214" s="105" t="s">
        <v>479</v>
      </c>
      <c r="E214" s="105" t="s">
        <v>469</v>
      </c>
      <c r="F214" s="105" t="s">
        <v>293</v>
      </c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95" t="s">
        <v>34</v>
      </c>
      <c r="B223" s="396"/>
      <c r="C223" s="397"/>
      <c r="D223" s="123">
        <f>SUM(B203:C222)</f>
        <v>26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0.59090909090909094</v>
      </c>
      <c r="E224" s="90"/>
      <c r="F224" s="96"/>
      <c r="G224" s="96"/>
    </row>
    <row r="225" spans="1:7" ht="21" x14ac:dyDescent="0.4">
      <c r="A225" s="421"/>
      <c r="B225" s="421"/>
      <c r="C225" s="421"/>
      <c r="D225" s="421"/>
      <c r="E225" s="421"/>
      <c r="F225" s="421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42" t="s">
        <v>304</v>
      </c>
      <c r="B232" s="443"/>
      <c r="C232" s="443"/>
      <c r="D232" s="444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f>IF(D240=1, 2, IF(AND(D240&lt;1,D240&gt;0), 1, IF(D240=0,"0","NA")))</f>
        <v>2</v>
      </c>
      <c r="C240" s="137"/>
      <c r="D240" s="319">
        <f>IFERROR(E240/F240,"N.A")</f>
        <v>1</v>
      </c>
      <c r="E240" s="351">
        <v>1</v>
      </c>
      <c r="F240" s="351">
        <v>1</v>
      </c>
      <c r="G240" s="96"/>
    </row>
    <row r="241" spans="1:7" ht="21" x14ac:dyDescent="0.4">
      <c r="A241" s="395" t="s">
        <v>34</v>
      </c>
      <c r="B241" s="396"/>
      <c r="C241" s="397"/>
      <c r="D241" s="108">
        <f>SUM(B227:C231,B233:C240)</f>
        <v>22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1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64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0.78048780487804881</v>
      </c>
      <c r="E245" s="90"/>
      <c r="F245" s="96"/>
      <c r="G245" s="96"/>
    </row>
    <row r="246" spans="1:7" ht="21" x14ac:dyDescent="0.4">
      <c r="A246" s="421"/>
      <c r="B246" s="421"/>
      <c r="C246" s="421"/>
      <c r="D246" s="421"/>
      <c r="E246" s="421"/>
      <c r="F246" s="421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43668</v>
      </c>
      <c r="B248" s="96"/>
      <c r="C248" s="96"/>
      <c r="D248" s="96"/>
      <c r="E248" s="90"/>
      <c r="F248" s="96"/>
      <c r="G248" s="96"/>
    </row>
    <row r="249" spans="1:7" ht="21" x14ac:dyDescent="0.4">
      <c r="A249" s="388" t="s">
        <v>28</v>
      </c>
      <c r="B249" s="390" t="s">
        <v>29</v>
      </c>
      <c r="C249" s="390"/>
      <c r="D249" s="390" t="s">
        <v>42</v>
      </c>
      <c r="E249" s="391" t="s">
        <v>264</v>
      </c>
      <c r="F249" s="391" t="s">
        <v>295</v>
      </c>
      <c r="G249" s="96"/>
    </row>
    <row r="250" spans="1:7" ht="21" x14ac:dyDescent="0.4">
      <c r="A250" s="388"/>
      <c r="B250" s="100" t="s">
        <v>32</v>
      </c>
      <c r="C250" s="100" t="s">
        <v>31</v>
      </c>
      <c r="D250" s="390"/>
      <c r="E250" s="391"/>
      <c r="F250" s="391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95" t="s">
        <v>34</v>
      </c>
      <c r="B261" s="396"/>
      <c r="C261" s="397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63" x14ac:dyDescent="0.45">
      <c r="A271" s="134" t="s">
        <v>182</v>
      </c>
      <c r="B271" s="104">
        <v>0</v>
      </c>
      <c r="C271" s="118">
        <f>IF(B271=0, -10, "0")</f>
        <v>-10</v>
      </c>
      <c r="D271" s="157" t="s">
        <v>480</v>
      </c>
      <c r="E271" s="105" t="s">
        <v>495</v>
      </c>
      <c r="F271" s="105" t="s">
        <v>292</v>
      </c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84" x14ac:dyDescent="0.4">
      <c r="A273" s="168" t="s">
        <v>379</v>
      </c>
      <c r="B273" s="104">
        <v>1</v>
      </c>
      <c r="C273" s="140" t="str">
        <f>IF(B273=0, -5, "0")</f>
        <v>0</v>
      </c>
      <c r="D273" s="211" t="s">
        <v>482</v>
      </c>
      <c r="E273" s="105" t="s">
        <v>496</v>
      </c>
      <c r="F273" s="105" t="s">
        <v>292</v>
      </c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108.7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5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>
        <v>0</v>
      </c>
      <c r="C283" s="104"/>
      <c r="D283" s="105" t="s">
        <v>497</v>
      </c>
      <c r="E283" s="105" t="s">
        <v>481</v>
      </c>
      <c r="F283" s="105" t="s">
        <v>292</v>
      </c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405"/>
      <c r="B286" s="405"/>
      <c r="C286" s="405"/>
      <c r="D286" s="405"/>
      <c r="E286" s="405"/>
      <c r="F286" s="405"/>
      <c r="G286" s="96"/>
    </row>
    <row r="287" spans="1:7" ht="31.5" customHeight="1" x14ac:dyDescent="0.4">
      <c r="A287" s="441" t="s">
        <v>304</v>
      </c>
      <c r="B287" s="441"/>
      <c r="C287" s="441"/>
      <c r="D287" s="441"/>
      <c r="E287" s="441"/>
      <c r="F287" s="441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1</v>
      </c>
      <c r="C295" s="104"/>
      <c r="D295" s="319">
        <f>IFERROR(E295/F295,"N.A")</f>
        <v>0.25</v>
      </c>
      <c r="E295" s="351">
        <v>1</v>
      </c>
      <c r="F295" s="351">
        <v>4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38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0.65517241379310343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54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0.72972972972972971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43668</v>
      </c>
      <c r="B303" s="96"/>
      <c r="C303" s="96"/>
      <c r="D303" s="96"/>
      <c r="E303" s="90"/>
      <c r="F303" s="96"/>
      <c r="G303" s="96"/>
    </row>
    <row r="304" spans="1:7" ht="21" x14ac:dyDescent="0.4">
      <c r="A304" s="388" t="s">
        <v>28</v>
      </c>
      <c r="B304" s="390" t="s">
        <v>29</v>
      </c>
      <c r="C304" s="390"/>
      <c r="D304" s="390" t="s">
        <v>42</v>
      </c>
      <c r="E304" s="391" t="s">
        <v>264</v>
      </c>
      <c r="F304" s="391" t="s">
        <v>295</v>
      </c>
      <c r="G304" s="96"/>
    </row>
    <row r="305" spans="1:7" ht="21" x14ac:dyDescent="0.4">
      <c r="A305" s="388"/>
      <c r="B305" s="100" t="s">
        <v>32</v>
      </c>
      <c r="C305" s="100" t="s">
        <v>31</v>
      </c>
      <c r="D305" s="390"/>
      <c r="E305" s="391"/>
      <c r="F305" s="391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126" x14ac:dyDescent="0.45">
      <c r="A322" s="170" t="s">
        <v>309</v>
      </c>
      <c r="B322" s="104">
        <v>0</v>
      </c>
      <c r="C322" s="118">
        <f>IF(B322=0, -10, "0")</f>
        <v>-10</v>
      </c>
      <c r="D322" s="156" t="s">
        <v>498</v>
      </c>
      <c r="E322" s="105" t="s">
        <v>499</v>
      </c>
      <c r="F322" s="105" t="s">
        <v>292</v>
      </c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84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500</v>
      </c>
      <c r="E332" s="105" t="s">
        <v>501</v>
      </c>
      <c r="F332" s="105" t="s">
        <v>293</v>
      </c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12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0.3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38.25" customHeight="1" x14ac:dyDescent="0.4">
      <c r="A348" s="103" t="s">
        <v>212</v>
      </c>
      <c r="B348" s="104">
        <v>0</v>
      </c>
      <c r="C348" s="104"/>
      <c r="D348" s="175" t="s">
        <v>502</v>
      </c>
      <c r="E348" s="105" t="s">
        <v>503</v>
      </c>
      <c r="F348" s="105" t="s">
        <v>292</v>
      </c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26"/>
      <c r="B352" s="426"/>
      <c r="C352" s="426"/>
      <c r="D352" s="426"/>
      <c r="E352" s="426"/>
      <c r="F352" s="426"/>
      <c r="G352" s="426"/>
    </row>
    <row r="353" spans="1:7" ht="32.25" customHeight="1" x14ac:dyDescent="0.4">
      <c r="A353" s="440" t="s">
        <v>304</v>
      </c>
      <c r="B353" s="440"/>
      <c r="C353" s="440"/>
      <c r="D353" s="440"/>
      <c r="E353" s="440"/>
      <c r="F353" s="440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0.5</v>
      </c>
      <c r="E361" s="351">
        <v>2</v>
      </c>
      <c r="F361" s="351">
        <v>4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29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0.90625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57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0.64772727272727271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43668</v>
      </c>
      <c r="B369" s="96"/>
      <c r="C369" s="96"/>
      <c r="D369" s="96"/>
      <c r="E369" s="90"/>
      <c r="F369" s="96"/>
      <c r="G369" s="96"/>
    </row>
    <row r="370" spans="1:7" ht="21" x14ac:dyDescent="0.4">
      <c r="A370" s="388" t="s">
        <v>28</v>
      </c>
      <c r="B370" s="390" t="s">
        <v>29</v>
      </c>
      <c r="C370" s="390"/>
      <c r="D370" s="390" t="s">
        <v>42</v>
      </c>
      <c r="E370" s="391" t="s">
        <v>264</v>
      </c>
      <c r="F370" s="391" t="s">
        <v>295</v>
      </c>
      <c r="G370" s="96"/>
    </row>
    <row r="371" spans="1:7" ht="21" x14ac:dyDescent="0.4">
      <c r="A371" s="388"/>
      <c r="B371" s="100" t="s">
        <v>32</v>
      </c>
      <c r="C371" s="100" t="s">
        <v>31</v>
      </c>
      <c r="D371" s="390"/>
      <c r="E371" s="391"/>
      <c r="F371" s="391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48.75" customHeight="1" x14ac:dyDescent="0.4">
      <c r="A389" s="135" t="s">
        <v>355</v>
      </c>
      <c r="B389" s="104">
        <v>1</v>
      </c>
      <c r="C389" s="104"/>
      <c r="D389" s="96" t="s">
        <v>504</v>
      </c>
      <c r="E389" s="105" t="s">
        <v>483</v>
      </c>
      <c r="F389" s="105" t="s">
        <v>292</v>
      </c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38"/>
      <c r="B410" s="439"/>
      <c r="C410" s="439"/>
      <c r="D410" s="439"/>
      <c r="E410" s="439"/>
      <c r="F410" s="439"/>
      <c r="G410" s="439"/>
    </row>
    <row r="411" spans="1:7" ht="24.75" x14ac:dyDescent="0.4">
      <c r="A411" s="436" t="s">
        <v>313</v>
      </c>
      <c r="B411" s="436"/>
      <c r="C411" s="436"/>
      <c r="D411" s="436"/>
      <c r="E411" s="436"/>
      <c r="F411" s="436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6"/>
      <c r="F418" s="105"/>
      <c r="G418" s="96"/>
    </row>
    <row r="419" spans="1:7" ht="21" x14ac:dyDescent="0.4">
      <c r="A419" s="190" t="s">
        <v>427</v>
      </c>
      <c r="B419" s="104">
        <f>IF(D419=1, 2, IF(AND(D419&lt;1,D419&gt;0), 1, IF(D419=0,"0","NA")))</f>
        <v>2</v>
      </c>
      <c r="C419" s="104"/>
      <c r="D419" s="319">
        <f>IFERROR(E419/F419,"N.A")</f>
        <v>1</v>
      </c>
      <c r="E419" s="351">
        <v>2</v>
      </c>
      <c r="F419" s="351">
        <v>2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57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0.98275862068965514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79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0.98750000000000004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43668</v>
      </c>
      <c r="B427" s="96"/>
      <c r="C427" s="96"/>
      <c r="D427" s="96"/>
      <c r="E427" s="90"/>
      <c r="F427" s="96"/>
      <c r="G427" s="96"/>
    </row>
    <row r="428" spans="1:7" ht="21" x14ac:dyDescent="0.4">
      <c r="A428" s="388" t="s">
        <v>28</v>
      </c>
      <c r="B428" s="390" t="s">
        <v>29</v>
      </c>
      <c r="C428" s="390"/>
      <c r="D428" s="390" t="s">
        <v>42</v>
      </c>
      <c r="E428" s="391" t="s">
        <v>264</v>
      </c>
      <c r="F428" s="391" t="s">
        <v>295</v>
      </c>
      <c r="G428" s="96"/>
    </row>
    <row r="429" spans="1:7" ht="21" x14ac:dyDescent="0.4">
      <c r="A429" s="388"/>
      <c r="B429" s="100" t="s">
        <v>32</v>
      </c>
      <c r="C429" s="100" t="s">
        <v>31</v>
      </c>
      <c r="D429" s="390"/>
      <c r="E429" s="391"/>
      <c r="F429" s="391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1</v>
      </c>
      <c r="C447" s="118" t="str">
        <f>IF(B447=0, -5, "0")</f>
        <v>0</v>
      </c>
      <c r="D447" s="135" t="s">
        <v>517</v>
      </c>
      <c r="E447" s="106" t="s">
        <v>505</v>
      </c>
      <c r="F447" s="105" t="s">
        <v>292</v>
      </c>
      <c r="G447" s="96"/>
    </row>
    <row r="448" spans="1:7" ht="42" x14ac:dyDescent="0.4">
      <c r="A448" s="174" t="s">
        <v>352</v>
      </c>
      <c r="B448" s="104">
        <v>1</v>
      </c>
      <c r="C448" s="140" t="str">
        <f>IF(B448=0, -5, "0")</f>
        <v>0</v>
      </c>
      <c r="D448" s="135" t="s">
        <v>518</v>
      </c>
      <c r="E448" s="106" t="s">
        <v>505</v>
      </c>
      <c r="F448" s="105" t="s">
        <v>292</v>
      </c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84" x14ac:dyDescent="0.4">
      <c r="A456" s="161" t="s">
        <v>398</v>
      </c>
      <c r="B456" s="104">
        <v>1</v>
      </c>
      <c r="C456" s="104"/>
      <c r="D456" s="161" t="s">
        <v>468</v>
      </c>
      <c r="E456" s="105" t="s">
        <v>506</v>
      </c>
      <c r="F456" s="105" t="s">
        <v>292</v>
      </c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36" t="s">
        <v>304</v>
      </c>
      <c r="B459" s="436"/>
      <c r="C459" s="436"/>
      <c r="D459" s="436"/>
      <c r="E459" s="436"/>
      <c r="F459" s="436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1</v>
      </c>
      <c r="C466" s="104"/>
      <c r="D466" s="319">
        <f>IFERROR(E466/F466,"N.A")</f>
        <v>0.6</v>
      </c>
      <c r="E466" s="351">
        <v>3</v>
      </c>
      <c r="F466" s="351">
        <v>5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36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52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0.9285714285714286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37" t="s">
        <v>405</v>
      </c>
      <c r="B473" s="437"/>
      <c r="C473" s="437"/>
      <c r="D473" s="437"/>
      <c r="E473" s="437"/>
      <c r="F473" s="437"/>
      <c r="G473" s="96"/>
    </row>
    <row r="474" spans="1:7" ht="21" customHeight="1" x14ac:dyDescent="0.4">
      <c r="A474" s="191">
        <f>B11</f>
        <v>43668</v>
      </c>
      <c r="F474" s="2"/>
      <c r="G474" s="96"/>
    </row>
    <row r="475" spans="1:7" ht="21" x14ac:dyDescent="0.4">
      <c r="A475" s="422" t="s">
        <v>28</v>
      </c>
      <c r="B475" s="423" t="s">
        <v>29</v>
      </c>
      <c r="C475" s="423"/>
      <c r="D475" s="423" t="s">
        <v>42</v>
      </c>
      <c r="E475" s="424" t="s">
        <v>264</v>
      </c>
      <c r="F475" s="424" t="s">
        <v>295</v>
      </c>
      <c r="G475" s="96"/>
    </row>
    <row r="476" spans="1:7" ht="21" x14ac:dyDescent="0.4">
      <c r="A476" s="422"/>
      <c r="B476" s="254" t="s">
        <v>32</v>
      </c>
      <c r="C476" s="254" t="s">
        <v>31</v>
      </c>
      <c r="D476" s="423"/>
      <c r="E476" s="424"/>
      <c r="F476" s="424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0" t="s">
        <v>52</v>
      </c>
      <c r="B478" s="350"/>
      <c r="C478" s="350"/>
      <c r="D478" s="350"/>
      <c r="E478" s="350"/>
      <c r="F478" s="350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48" t="s">
        <v>443</v>
      </c>
      <c r="B484" s="349"/>
      <c r="C484" s="349"/>
      <c r="D484" s="349"/>
      <c r="E484" s="349"/>
      <c r="F484" s="349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5" t="s">
        <v>23</v>
      </c>
      <c r="B495" s="346"/>
      <c r="C495" s="346"/>
      <c r="D495" s="346"/>
      <c r="E495" s="346"/>
      <c r="F495" s="347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407"/>
      <c r="B507" s="407"/>
      <c r="C507" s="407"/>
      <c r="D507" s="407"/>
      <c r="E507" s="407"/>
      <c r="F507" s="407"/>
      <c r="G507" s="407"/>
    </row>
    <row r="508" spans="1:7" ht="26.25" customHeight="1" x14ac:dyDescent="0.5">
      <c r="A508" s="288" t="s">
        <v>304</v>
      </c>
      <c r="B508" s="434"/>
      <c r="C508" s="434"/>
      <c r="D508" s="434"/>
      <c r="E508" s="434"/>
      <c r="F508" s="43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1"/>
      <c r="F515" s="351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35" t="s">
        <v>97</v>
      </c>
      <c r="B520" s="435"/>
      <c r="C520" s="435"/>
      <c r="D520" s="435"/>
      <c r="E520" s="435"/>
      <c r="F520" s="435"/>
      <c r="G520" s="96"/>
    </row>
    <row r="521" spans="1:7" ht="22.5" customHeight="1" x14ac:dyDescent="0.4">
      <c r="A521" s="191">
        <f>B11</f>
        <v>43668</v>
      </c>
      <c r="B521" s="96"/>
      <c r="C521" s="96"/>
      <c r="D521" s="114"/>
      <c r="E521" s="114"/>
      <c r="F521" s="114"/>
      <c r="G521" s="96"/>
    </row>
    <row r="522" spans="1:7" ht="21" x14ac:dyDescent="0.4">
      <c r="A522" s="429" t="s">
        <v>28</v>
      </c>
      <c r="B522" s="389" t="s">
        <v>29</v>
      </c>
      <c r="C522" s="431"/>
      <c r="D522" s="390" t="s">
        <v>42</v>
      </c>
      <c r="E522" s="391" t="s">
        <v>264</v>
      </c>
      <c r="F522" s="391" t="s">
        <v>295</v>
      </c>
      <c r="G522" s="96"/>
    </row>
    <row r="523" spans="1:7" ht="21" x14ac:dyDescent="0.4">
      <c r="A523" s="430"/>
      <c r="B523" s="249" t="s">
        <v>32</v>
      </c>
      <c r="C523" s="250" t="s">
        <v>31</v>
      </c>
      <c r="D523" s="390"/>
      <c r="E523" s="391"/>
      <c r="F523" s="391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32"/>
      <c r="D525" s="432"/>
      <c r="E525" s="432"/>
      <c r="F525" s="433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95" t="s">
        <v>34</v>
      </c>
      <c r="B532" s="396"/>
      <c r="C532" s="397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95" t="s">
        <v>33</v>
      </c>
      <c r="B533" s="396"/>
      <c r="C533" s="397"/>
      <c r="D533" s="298">
        <f>D532/(COUNT(B526:C531)*2)</f>
        <v>1</v>
      </c>
      <c r="E533" s="202"/>
      <c r="F533" s="202"/>
      <c r="G533" s="96"/>
    </row>
    <row r="534" spans="1:7" ht="21" x14ac:dyDescent="0.4">
      <c r="A534" s="421"/>
      <c r="B534" s="421"/>
      <c r="C534" s="421"/>
      <c r="D534" s="421"/>
      <c r="E534" s="421"/>
      <c r="F534" s="421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25"/>
      <c r="B546" s="426"/>
      <c r="C546" s="426"/>
      <c r="D546" s="426"/>
      <c r="E546" s="426"/>
      <c r="F546" s="426"/>
      <c r="G546" s="426"/>
    </row>
    <row r="547" spans="1:7" ht="35.25" customHeight="1" x14ac:dyDescent="0.4">
      <c r="A547" s="290" t="s">
        <v>304</v>
      </c>
      <c r="B547" s="265"/>
      <c r="C547" s="427"/>
      <c r="D547" s="427"/>
      <c r="E547" s="427"/>
      <c r="F547" s="428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f>IF(D555=1, 2, IF(AND(D555&lt;1,D555&gt;0), 1, IF(D555=0,"0","NA")))</f>
        <v>1</v>
      </c>
      <c r="C555" s="104"/>
      <c r="D555" s="319">
        <f>IFERROR(E555/F555,"N.A")</f>
        <v>0.66666666666666663</v>
      </c>
      <c r="E555" s="351">
        <v>2</v>
      </c>
      <c r="F555" s="351">
        <v>3</v>
      </c>
      <c r="G555" s="96"/>
    </row>
    <row r="556" spans="1:7" ht="21" x14ac:dyDescent="0.4">
      <c r="A556" s="403" t="s">
        <v>34</v>
      </c>
      <c r="B556" s="403"/>
      <c r="C556" s="415"/>
      <c r="D556" s="327">
        <f>SUM(B548:C555,B536:C545)</f>
        <v>33</v>
      </c>
      <c r="E556" s="90"/>
      <c r="F556" s="96"/>
      <c r="G556" s="96"/>
    </row>
    <row r="557" spans="1:7" ht="21" x14ac:dyDescent="0.4">
      <c r="A557" s="403" t="s">
        <v>33</v>
      </c>
      <c r="B557" s="403"/>
      <c r="C557" s="403"/>
      <c r="D557" s="298">
        <f>D556/(COUNT(B548:C555,B536:C545)*2)</f>
        <v>0.97058823529411764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45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0.97826086956521741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21"/>
      <c r="B562" s="421"/>
      <c r="C562" s="421"/>
      <c r="D562" s="421"/>
      <c r="E562" s="421"/>
      <c r="F562" s="421"/>
      <c r="G562" s="96"/>
    </row>
    <row r="563" spans="1:7" ht="22.5" x14ac:dyDescent="0.45">
      <c r="A563" s="402" t="s">
        <v>19</v>
      </c>
      <c r="B563" s="402"/>
      <c r="C563" s="402"/>
      <c r="D563" s="402"/>
      <c r="E563" s="402"/>
      <c r="F563" s="402"/>
      <c r="G563" s="96"/>
    </row>
    <row r="564" spans="1:7" ht="22.5" x14ac:dyDescent="0.4">
      <c r="A564" s="198">
        <f>B11</f>
        <v>43668</v>
      </c>
      <c r="B564" s="96"/>
      <c r="C564" s="96"/>
      <c r="D564" s="280"/>
      <c r="E564" s="280"/>
      <c r="F564" s="280"/>
      <c r="G564" s="96"/>
    </row>
    <row r="565" spans="1:7" ht="21" x14ac:dyDescent="0.4">
      <c r="A565" s="422" t="s">
        <v>28</v>
      </c>
      <c r="B565" s="423" t="s">
        <v>29</v>
      </c>
      <c r="C565" s="423"/>
      <c r="D565" s="423" t="s">
        <v>42</v>
      </c>
      <c r="E565" s="424" t="s">
        <v>264</v>
      </c>
      <c r="F565" s="424" t="s">
        <v>295</v>
      </c>
      <c r="G565" s="96"/>
    </row>
    <row r="566" spans="1:7" ht="21" x14ac:dyDescent="0.4">
      <c r="A566" s="422"/>
      <c r="B566" s="254" t="s">
        <v>32</v>
      </c>
      <c r="C566" s="254" t="s">
        <v>31</v>
      </c>
      <c r="D566" s="423"/>
      <c r="E566" s="424"/>
      <c r="F566" s="424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412" t="s">
        <v>10</v>
      </c>
      <c r="B568" s="413"/>
      <c r="C568" s="413"/>
      <c r="D568" s="413"/>
      <c r="E568" s="413"/>
      <c r="F568" s="414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189" x14ac:dyDescent="0.4">
      <c r="A570" s="103" t="s">
        <v>45</v>
      </c>
      <c r="B570" s="104">
        <v>1</v>
      </c>
      <c r="C570" s="104"/>
      <c r="D570" s="105" t="s">
        <v>507</v>
      </c>
      <c r="E570" s="105" t="s">
        <v>508</v>
      </c>
      <c r="F570" s="105" t="s">
        <v>293</v>
      </c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3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403" t="s">
        <v>34</v>
      </c>
      <c r="B578" s="403"/>
      <c r="C578" s="415"/>
      <c r="D578" s="327">
        <f>SUM(B569:C577)</f>
        <v>17</v>
      </c>
      <c r="E578" s="90"/>
      <c r="F578" s="96"/>
      <c r="G578" s="96"/>
    </row>
    <row r="579" spans="1:7" ht="21" x14ac:dyDescent="0.4">
      <c r="A579" s="403" t="s">
        <v>33</v>
      </c>
      <c r="B579" s="403"/>
      <c r="C579" s="403"/>
      <c r="D579" s="298">
        <f>D578/(COUNT(B569:C577)*2)</f>
        <v>0.94444444444444442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16" t="s">
        <v>23</v>
      </c>
      <c r="B581" s="417"/>
      <c r="C581" s="417"/>
      <c r="D581" s="417"/>
      <c r="E581" s="417"/>
      <c r="F581" s="418"/>
      <c r="G581" s="96"/>
    </row>
    <row r="582" spans="1:7" ht="42" x14ac:dyDescent="0.4">
      <c r="A582" s="103" t="s">
        <v>87</v>
      </c>
      <c r="B582" s="104">
        <v>1</v>
      </c>
      <c r="C582" s="104"/>
      <c r="D582" s="105" t="s">
        <v>509</v>
      </c>
      <c r="E582" s="105" t="s">
        <v>510</v>
      </c>
      <c r="F582" s="105" t="s">
        <v>293</v>
      </c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19" t="s">
        <v>370</v>
      </c>
      <c r="B588" s="420"/>
      <c r="C588" s="420"/>
      <c r="D588" s="420"/>
      <c r="E588" s="420"/>
      <c r="F588" s="420"/>
      <c r="G588" s="420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21" x14ac:dyDescent="0.4">
      <c r="A595" s="133" t="s">
        <v>427</v>
      </c>
      <c r="B595" s="104">
        <v>2</v>
      </c>
      <c r="C595" s="104"/>
      <c r="D595" s="319">
        <f>IFERROR(E595/F595,"N.A")</f>
        <v>1</v>
      </c>
      <c r="E595" s="351">
        <v>3</v>
      </c>
      <c r="F595" s="351">
        <v>3</v>
      </c>
      <c r="G595" s="96"/>
    </row>
    <row r="596" spans="1:7" ht="21" x14ac:dyDescent="0.4">
      <c r="A596" s="403" t="s">
        <v>34</v>
      </c>
      <c r="B596" s="403"/>
      <c r="C596" s="415"/>
      <c r="D596" s="327">
        <f>SUM(B589:C595,B582:C587)</f>
        <v>25</v>
      </c>
      <c r="E596" s="90"/>
      <c r="F596" s="96"/>
      <c r="G596" s="96"/>
    </row>
    <row r="597" spans="1:7" ht="21" x14ac:dyDescent="0.4">
      <c r="A597" s="403" t="s">
        <v>33</v>
      </c>
      <c r="B597" s="403"/>
      <c r="C597" s="403"/>
      <c r="D597" s="298">
        <f>D596/(COUNT(B582:C587,B589:C595)*2)</f>
        <v>0.96153846153846156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42</v>
      </c>
      <c r="E599" s="239"/>
      <c r="F599" s="239"/>
      <c r="G599" s="96"/>
    </row>
    <row r="600" spans="1:7" ht="22.5" x14ac:dyDescent="0.45">
      <c r="A600" s="409" t="s">
        <v>168</v>
      </c>
      <c r="B600" s="410"/>
      <c r="C600" s="411"/>
      <c r="D600" s="127">
        <f>D599/(COUNT(B569:C577,B589:C595,B582:C587)*2)</f>
        <v>0.95454545454545459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02" t="s">
        <v>8</v>
      </c>
      <c r="B602" s="402"/>
      <c r="C602" s="402"/>
      <c r="D602" s="402"/>
      <c r="E602" s="402"/>
      <c r="F602" s="402"/>
      <c r="G602" s="96"/>
    </row>
    <row r="603" spans="1:7" ht="22.5" x14ac:dyDescent="0.4">
      <c r="A603" s="129">
        <f>B11</f>
        <v>43668</v>
      </c>
      <c r="B603" s="96"/>
      <c r="C603" s="96"/>
      <c r="D603" s="114"/>
      <c r="E603" s="114"/>
      <c r="F603" s="114"/>
      <c r="G603" s="96"/>
    </row>
    <row r="604" spans="1:7" ht="21" x14ac:dyDescent="0.4">
      <c r="A604" s="388" t="s">
        <v>28</v>
      </c>
      <c r="B604" s="390" t="s">
        <v>29</v>
      </c>
      <c r="C604" s="390"/>
      <c r="D604" s="390" t="s">
        <v>42</v>
      </c>
      <c r="E604" s="391" t="s">
        <v>264</v>
      </c>
      <c r="F604" s="391" t="s">
        <v>295</v>
      </c>
      <c r="G604" s="96"/>
    </row>
    <row r="605" spans="1:7" ht="18.75" customHeight="1" x14ac:dyDescent="0.4">
      <c r="A605" s="388"/>
      <c r="B605" s="100" t="s">
        <v>32</v>
      </c>
      <c r="C605" s="100" t="s">
        <v>31</v>
      </c>
      <c r="D605" s="390"/>
      <c r="E605" s="391"/>
      <c r="F605" s="391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93"/>
      <c r="D607" s="393"/>
      <c r="E607" s="393"/>
      <c r="F607" s="394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403" t="s">
        <v>34</v>
      </c>
      <c r="B616" s="403"/>
      <c r="C616" s="403"/>
      <c r="D616" s="327">
        <f>SUM(B608:C615)</f>
        <v>16</v>
      </c>
      <c r="E616" s="404"/>
      <c r="F616" s="405"/>
      <c r="G616" s="96"/>
    </row>
    <row r="617" spans="1:7" ht="21" x14ac:dyDescent="0.4">
      <c r="A617" s="403" t="s">
        <v>33</v>
      </c>
      <c r="B617" s="403"/>
      <c r="C617" s="403"/>
      <c r="D617" s="298">
        <f>D616/(COUNT(B608:C615)*2)</f>
        <v>1</v>
      </c>
      <c r="E617" s="406"/>
      <c r="F617" s="407"/>
      <c r="G617" s="96"/>
    </row>
    <row r="618" spans="1:7" ht="21" x14ac:dyDescent="0.4">
      <c r="A618" s="128"/>
      <c r="B618" s="96"/>
      <c r="C618" s="408"/>
      <c r="D618" s="408"/>
      <c r="E618" s="408"/>
      <c r="F618" s="408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95" t="s">
        <v>34</v>
      </c>
      <c r="B629" s="396"/>
      <c r="C629" s="397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93"/>
      <c r="D632" s="393"/>
      <c r="E632" s="393"/>
      <c r="F632" s="394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95" t="s">
        <v>34</v>
      </c>
      <c r="B639" s="396"/>
      <c r="C639" s="397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98"/>
      <c r="B641" s="398"/>
      <c r="C641" s="398"/>
      <c r="D641" s="398"/>
      <c r="E641" s="398"/>
      <c r="F641" s="398"/>
      <c r="G641" s="398"/>
    </row>
    <row r="642" spans="1:7" ht="24.75" x14ac:dyDescent="0.4">
      <c r="A642" s="284" t="s">
        <v>26</v>
      </c>
      <c r="B642" s="393"/>
      <c r="C642" s="393"/>
      <c r="D642" s="393"/>
      <c r="E642" s="393"/>
      <c r="F642" s="394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138" customHeight="1" x14ac:dyDescent="0.4">
      <c r="A644" s="163" t="s">
        <v>400</v>
      </c>
      <c r="B644" s="104">
        <v>1</v>
      </c>
      <c r="C644" s="118"/>
      <c r="D644" s="135" t="s">
        <v>511</v>
      </c>
      <c r="E644" s="105" t="s">
        <v>512</v>
      </c>
      <c r="F644" s="105" t="s">
        <v>293</v>
      </c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99" t="s">
        <v>304</v>
      </c>
      <c r="B650" s="400"/>
      <c r="C650" s="400"/>
      <c r="D650" s="400"/>
      <c r="E650" s="400"/>
      <c r="F650" s="401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84" x14ac:dyDescent="0.4">
      <c r="A654" s="310" t="s">
        <v>311</v>
      </c>
      <c r="B654" s="104">
        <v>0</v>
      </c>
      <c r="C654" s="118">
        <f>IF(B654=0, -5, "0")</f>
        <v>-5</v>
      </c>
      <c r="D654" s="355" t="s">
        <v>484</v>
      </c>
      <c r="E654" s="352" t="s">
        <v>470</v>
      </c>
      <c r="F654" s="105" t="s">
        <v>293</v>
      </c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21" x14ac:dyDescent="0.4">
      <c r="A657" s="103" t="s">
        <v>402</v>
      </c>
      <c r="B657" s="104">
        <f>IF(D657=1, 2, IF(AND(D657&lt;1,D657&gt;0), 1, IF(D657=0,"0","NA")))</f>
        <v>1</v>
      </c>
      <c r="C657" s="104"/>
      <c r="D657" s="319">
        <f>IFERROR(E657/F657,"N.A")</f>
        <v>0.5</v>
      </c>
      <c r="E657" s="351">
        <v>2</v>
      </c>
      <c r="F657" s="351">
        <v>4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17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0.6071428571428571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63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0.85135135135135132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02" t="s">
        <v>346</v>
      </c>
      <c r="B665" s="402"/>
      <c r="C665" s="402"/>
      <c r="D665" s="402"/>
      <c r="E665" s="402"/>
      <c r="F665" s="402"/>
      <c r="G665" s="96"/>
    </row>
    <row r="666" spans="1:7" ht="21" x14ac:dyDescent="0.4">
      <c r="A666" s="198">
        <f>B11</f>
        <v>43668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88" t="s">
        <v>28</v>
      </c>
      <c r="B667" s="390" t="s">
        <v>29</v>
      </c>
      <c r="C667" s="390"/>
      <c r="D667" s="390" t="s">
        <v>42</v>
      </c>
      <c r="E667" s="391" t="s">
        <v>264</v>
      </c>
      <c r="F667" s="391" t="s">
        <v>295</v>
      </c>
      <c r="G667" s="96"/>
    </row>
    <row r="668" spans="1:7" ht="21" x14ac:dyDescent="0.4">
      <c r="A668" s="388"/>
      <c r="B668" s="100" t="s">
        <v>32</v>
      </c>
      <c r="C668" s="100" t="s">
        <v>31</v>
      </c>
      <c r="D668" s="390"/>
      <c r="E668" s="391"/>
      <c r="F668" s="391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92.25" customHeight="1" x14ac:dyDescent="0.4">
      <c r="A680" s="192" t="s">
        <v>13</v>
      </c>
      <c r="B680" s="104">
        <v>0</v>
      </c>
      <c r="C680" s="216"/>
      <c r="D680" s="207" t="s">
        <v>513</v>
      </c>
      <c r="E680" s="105" t="s">
        <v>514</v>
      </c>
      <c r="F680" s="105" t="s">
        <v>292</v>
      </c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84" x14ac:dyDescent="0.4">
      <c r="A685" s="213" t="s">
        <v>374</v>
      </c>
      <c r="B685" s="104">
        <v>0</v>
      </c>
      <c r="C685" s="118"/>
      <c r="D685" s="355" t="s">
        <v>485</v>
      </c>
      <c r="E685" s="352" t="s">
        <v>515</v>
      </c>
      <c r="F685" s="105" t="s">
        <v>293</v>
      </c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21" x14ac:dyDescent="0.4">
      <c r="A689" s="107" t="s">
        <v>402</v>
      </c>
      <c r="B689" s="104">
        <f>IF(D689=1, 2, IF(AND(D689&lt;1,D689&gt;0), 1, IF(D689=0,"0","NA")))</f>
        <v>2</v>
      </c>
      <c r="C689" s="104"/>
      <c r="D689" s="319">
        <f>IFERROR(E689/F689,"N.A")</f>
        <v>1</v>
      </c>
      <c r="E689" s="351">
        <v>1</v>
      </c>
      <c r="F689" s="351">
        <v>1</v>
      </c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30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0.88235294117647056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92" t="s">
        <v>439</v>
      </c>
      <c r="B693" s="392"/>
      <c r="C693" s="392"/>
      <c r="D693" s="392"/>
      <c r="E693" s="392"/>
      <c r="F693" s="392"/>
      <c r="G693" s="215"/>
    </row>
    <row r="694" spans="1:7" ht="21" customHeight="1" x14ac:dyDescent="0.4">
      <c r="A694" s="198">
        <f>B11</f>
        <v>43668</v>
      </c>
      <c r="B694" s="96"/>
      <c r="C694" s="96"/>
      <c r="D694" s="214"/>
      <c r="E694" s="214"/>
      <c r="F694" s="214"/>
      <c r="G694" s="215"/>
    </row>
    <row r="695" spans="1:7" ht="21" x14ac:dyDescent="0.4">
      <c r="A695" s="387" t="s">
        <v>28</v>
      </c>
      <c r="B695" s="389" t="s">
        <v>29</v>
      </c>
      <c r="C695" s="389"/>
      <c r="D695" s="390" t="s">
        <v>42</v>
      </c>
      <c r="E695" s="391" t="s">
        <v>264</v>
      </c>
      <c r="F695" s="391" t="s">
        <v>295</v>
      </c>
      <c r="G695" s="215"/>
    </row>
    <row r="696" spans="1:7" ht="21" x14ac:dyDescent="0.4">
      <c r="A696" s="388"/>
      <c r="B696" s="100" t="s">
        <v>32</v>
      </c>
      <c r="C696" s="100" t="s">
        <v>31</v>
      </c>
      <c r="D696" s="390"/>
      <c r="E696" s="391"/>
      <c r="F696" s="391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84" t="s">
        <v>299</v>
      </c>
      <c r="B698" s="385"/>
      <c r="C698" s="385"/>
      <c r="D698" s="385"/>
      <c r="E698" s="385"/>
      <c r="F698" s="386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82"/>
      <c r="C704" s="383"/>
      <c r="D704" s="201">
        <f>SUM(B699:C703)</f>
        <v>10</v>
      </c>
      <c r="E704" s="90"/>
      <c r="F704" s="96"/>
      <c r="G704" s="96"/>
    </row>
    <row r="705" spans="1:7" ht="21" x14ac:dyDescent="0.4">
      <c r="A705" s="108" t="s">
        <v>33</v>
      </c>
      <c r="B705" s="382"/>
      <c r="C705" s="383"/>
      <c r="D705" s="306">
        <f>D704/(COUNT(B699:C703)*2)</f>
        <v>1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84" t="s">
        <v>300</v>
      </c>
      <c r="B707" s="385"/>
      <c r="C707" s="385"/>
      <c r="D707" s="385"/>
      <c r="E707" s="385"/>
      <c r="F707" s="386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21" x14ac:dyDescent="0.3">
      <c r="A710" s="205" t="s">
        <v>402</v>
      </c>
      <c r="B710" s="104">
        <f>IF(D710=1, 2, IF(AND(D710&lt;1,D710&gt;0), 1, IF(D710=0,"0","NA")))</f>
        <v>2</v>
      </c>
      <c r="C710" s="104"/>
      <c r="D710" s="319">
        <f>IFERROR(E710/F710,"N.A")</f>
        <v>1</v>
      </c>
      <c r="E710" s="321">
        <v>1</v>
      </c>
      <c r="F710" s="321">
        <v>1</v>
      </c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16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1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0.70972222222222214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588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0.83050847457627119</v>
      </c>
      <c r="E719" s="3"/>
      <c r="F719" s="3"/>
    </row>
  </sheetData>
  <sheetProtection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643:B645 B120:B126 B670:B689 B531 B308:B315 B345:B351 B460:B466 B509:B515 B412:B419 B288:B295 B708:B710 B651:B657 B395:B409 B66:B82 B230:B231 B272:B285 B174:B181 B500:B506 B635:B638 B260 B198 B699:B703 B63 B233:B240 B439 B518:B519 B30:B37 B569:B577 B633 B113:B117 B145:B160 B320:B338 B479:B483 B485:B494 B613:B615 B622:B628 B56:B61 B103 B111 B163:B164 B191:B196 B227:B228 B253:B258 B265:B270 B343 B374:B381 B389:B393 B432:B437 B444:B449 B496:B498 B526:B529 B647:B649 B582:B587 B608:B611 B620 B589:B59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646 B634 B612 B621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9" zoomScaleNormal="90" zoomScaleSheetLayoutView="100" workbookViewId="0">
      <selection activeCell="F208" sqref="F20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92"/>
      <c r="E1" s="492"/>
      <c r="F1" s="492"/>
      <c r="G1" s="492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93" t="s">
        <v>46</v>
      </c>
      <c r="B6" s="493"/>
      <c r="C6" s="493"/>
      <c r="D6" s="493"/>
      <c r="E6" s="493"/>
      <c r="F6" s="493"/>
      <c r="G6" s="79"/>
    </row>
    <row r="7" spans="1:7" s="2" customFormat="1" ht="21.75" customHeight="1" x14ac:dyDescent="0.45">
      <c r="A7" s="494" t="str">
        <f>'Page de garde'!D18</f>
        <v>Sidi Mansour</v>
      </c>
      <c r="B7" s="494"/>
      <c r="C7" s="494"/>
      <c r="D7" s="494"/>
      <c r="E7" s="494"/>
      <c r="F7" s="494"/>
      <c r="G7" s="79"/>
    </row>
    <row r="8" spans="1:7" s="2" customFormat="1" ht="24" x14ac:dyDescent="0.45">
      <c r="A8" s="4" t="s">
        <v>39</v>
      </c>
      <c r="B8" s="495" t="str">
        <f>'A3 Exploitation'!B9:F9</f>
        <v>Mr Yassine ELLOUMI</v>
      </c>
      <c r="C8" s="495"/>
      <c r="D8" s="495"/>
      <c r="E8" s="495"/>
      <c r="F8" s="495"/>
      <c r="G8" s="79"/>
    </row>
    <row r="9" spans="1:7" s="2" customFormat="1" ht="24" x14ac:dyDescent="0.45">
      <c r="A9" s="5" t="s">
        <v>41</v>
      </c>
      <c r="B9" s="496" t="str">
        <f>'A3 Exploitation'!B10:F10</f>
        <v>Dir Magasin</v>
      </c>
      <c r="C9" s="496"/>
      <c r="D9" s="496"/>
      <c r="E9" s="496"/>
      <c r="F9" s="496"/>
      <c r="G9" s="79"/>
    </row>
    <row r="10" spans="1:7" s="2" customFormat="1" ht="24" x14ac:dyDescent="0.45">
      <c r="A10" s="4" t="s">
        <v>40</v>
      </c>
      <c r="B10" s="491">
        <f>'A3 Exploitation'!B11:F11</f>
        <v>43668</v>
      </c>
      <c r="C10" s="491"/>
      <c r="D10" s="491"/>
      <c r="E10" s="491"/>
      <c r="F10" s="491"/>
      <c r="G10" s="79"/>
    </row>
    <row r="11" spans="1:7" s="2" customFormat="1" ht="24" x14ac:dyDescent="0.45">
      <c r="A11" s="4" t="s">
        <v>248</v>
      </c>
      <c r="B11" s="483">
        <f>D215</f>
        <v>0.93478260869565222</v>
      </c>
      <c r="C11" s="483"/>
      <c r="D11" s="483"/>
      <c r="E11" s="483"/>
      <c r="F11" s="483"/>
      <c r="G11" s="79"/>
    </row>
    <row r="12" spans="1:7" s="2" customFormat="1" ht="22.5" x14ac:dyDescent="0.45">
      <c r="A12" s="1"/>
      <c r="D12" s="462"/>
      <c r="E12" s="462"/>
      <c r="F12" s="462"/>
      <c r="G12" s="462"/>
    </row>
    <row r="13" spans="1:7" s="2" customFormat="1" ht="11.25" customHeight="1" x14ac:dyDescent="0.3">
      <c r="A13" s="484" t="s">
        <v>28</v>
      </c>
      <c r="B13" s="485" t="s">
        <v>29</v>
      </c>
      <c r="C13" s="485"/>
      <c r="D13" s="485" t="s">
        <v>42</v>
      </c>
      <c r="E13" s="485" t="s">
        <v>158</v>
      </c>
      <c r="F13" s="485" t="s">
        <v>159</v>
      </c>
    </row>
    <row r="14" spans="1:7" s="2" customFormat="1" ht="12.75" customHeight="1" x14ac:dyDescent="0.3">
      <c r="A14" s="484"/>
      <c r="B14" s="18" t="s">
        <v>32</v>
      </c>
      <c r="C14" s="18" t="s">
        <v>31</v>
      </c>
      <c r="D14" s="485"/>
      <c r="E14" s="485"/>
      <c r="F14" s="485"/>
      <c r="G14" s="78"/>
    </row>
    <row r="15" spans="1:7" x14ac:dyDescent="0.3">
      <c r="A15" s="486"/>
      <c r="B15" s="487"/>
      <c r="C15" s="487"/>
      <c r="D15" s="487"/>
      <c r="E15" s="487"/>
      <c r="F15" s="487"/>
    </row>
    <row r="16" spans="1:7" ht="19.5" x14ac:dyDescent="0.4">
      <c r="A16" s="488" t="s">
        <v>0</v>
      </c>
      <c r="B16" s="489"/>
      <c r="C16" s="489"/>
      <c r="D16" s="489"/>
      <c r="E16" s="489"/>
      <c r="F16" s="489"/>
      <c r="G16" s="80" t="s">
        <v>292</v>
      </c>
    </row>
    <row r="17" spans="1:7" x14ac:dyDescent="0.3">
      <c r="A17" s="6" t="s">
        <v>223</v>
      </c>
      <c r="B17" s="55">
        <v>1</v>
      </c>
      <c r="C17" s="55"/>
      <c r="D17" s="56" t="s">
        <v>474</v>
      </c>
      <c r="E17" s="55" t="s">
        <v>475</v>
      </c>
      <c r="F17" s="55" t="s">
        <v>293</v>
      </c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0</v>
      </c>
      <c r="C19" s="55"/>
      <c r="D19" s="56" t="s">
        <v>471</v>
      </c>
      <c r="E19" s="56" t="s">
        <v>486</v>
      </c>
      <c r="F19" s="55" t="s">
        <v>293</v>
      </c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90" t="s">
        <v>34</v>
      </c>
      <c r="B22" s="474"/>
      <c r="C22" s="475"/>
      <c r="D22" s="330">
        <f>SUM(B17:C21)</f>
        <v>7</v>
      </c>
    </row>
    <row r="23" spans="1:7" x14ac:dyDescent="0.3">
      <c r="A23" s="469" t="s">
        <v>249</v>
      </c>
      <c r="B23" s="470"/>
      <c r="C23" s="471"/>
      <c r="D23" s="17">
        <f>D22/(COUNT(B17:C21)*2)</f>
        <v>0.7</v>
      </c>
    </row>
    <row r="24" spans="1:7" x14ac:dyDescent="0.3">
      <c r="A24" s="10"/>
      <c r="B24" s="11"/>
      <c r="C24" s="11"/>
      <c r="D24" s="12"/>
    </row>
    <row r="25" spans="1:7" ht="19.5" x14ac:dyDescent="0.4">
      <c r="A25" s="472" t="s">
        <v>4</v>
      </c>
      <c r="B25" s="473"/>
      <c r="C25" s="473"/>
      <c r="D25" s="473"/>
      <c r="E25" s="473"/>
      <c r="F25" s="473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69" t="s">
        <v>34</v>
      </c>
      <c r="B33" s="470"/>
      <c r="C33" s="471"/>
      <c r="D33" s="329">
        <f>SUM(B26:C32)</f>
        <v>14</v>
      </c>
    </row>
    <row r="34" spans="1:6" x14ac:dyDescent="0.3">
      <c r="A34" s="469" t="s">
        <v>249</v>
      </c>
      <c r="B34" s="470"/>
      <c r="C34" s="471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2" t="s">
        <v>178</v>
      </c>
      <c r="B36" s="473"/>
      <c r="C36" s="473"/>
      <c r="D36" s="473"/>
      <c r="E36" s="473"/>
      <c r="F36" s="473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69" t="s">
        <v>34</v>
      </c>
      <c r="B42" s="470"/>
      <c r="C42" s="471"/>
      <c r="D42" s="329">
        <f>SUM(B37:C41)</f>
        <v>10</v>
      </c>
    </row>
    <row r="43" spans="1:6" x14ac:dyDescent="0.3">
      <c r="A43" s="469" t="s">
        <v>249</v>
      </c>
      <c r="B43" s="470"/>
      <c r="C43" s="471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8" t="s">
        <v>405</v>
      </c>
      <c r="B45" s="479"/>
      <c r="C45" s="479"/>
      <c r="D45" s="479"/>
      <c r="E45" s="479"/>
      <c r="F45" s="480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9" t="s">
        <v>34</v>
      </c>
      <c r="B58" s="470"/>
      <c r="C58" s="471"/>
      <c r="D58" s="341">
        <f>SUM(B46:C57)</f>
        <v>0</v>
      </c>
    </row>
    <row r="59" spans="1:6" x14ac:dyDescent="0.3">
      <c r="A59" s="469" t="s">
        <v>249</v>
      </c>
      <c r="B59" s="470"/>
      <c r="C59" s="471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1" t="s">
        <v>19</v>
      </c>
      <c r="B61" s="482"/>
      <c r="C61" s="482"/>
      <c r="D61" s="482"/>
      <c r="E61" s="482"/>
      <c r="F61" s="482"/>
    </row>
    <row r="62" spans="1:6" x14ac:dyDescent="0.3">
      <c r="A62" s="6" t="s">
        <v>224</v>
      </c>
      <c r="B62" s="55">
        <v>0</v>
      </c>
      <c r="C62" s="55"/>
      <c r="D62" s="55" t="s">
        <v>472</v>
      </c>
      <c r="E62" s="55" t="s">
        <v>473</v>
      </c>
      <c r="F62" s="55" t="s">
        <v>293</v>
      </c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69" t="s">
        <v>34</v>
      </c>
      <c r="B68" s="470"/>
      <c r="C68" s="471"/>
      <c r="D68" s="329">
        <f>SUM(B62:C67)</f>
        <v>10</v>
      </c>
    </row>
    <row r="69" spans="1:6" x14ac:dyDescent="0.3">
      <c r="A69" s="469" t="s">
        <v>249</v>
      </c>
      <c r="B69" s="470"/>
      <c r="C69" s="471"/>
      <c r="D69" s="17">
        <f>D68/(COUNT(B62:C67)*2)</f>
        <v>0.83333333333333337</v>
      </c>
    </row>
    <row r="70" spans="1:6" x14ac:dyDescent="0.3">
      <c r="A70" s="10"/>
      <c r="B70" s="11"/>
      <c r="C70" s="11"/>
      <c r="D70" s="12"/>
    </row>
    <row r="71" spans="1:6" ht="19.5" x14ac:dyDescent="0.4">
      <c r="A71" s="472" t="s">
        <v>8</v>
      </c>
      <c r="B71" s="473"/>
      <c r="C71" s="473"/>
      <c r="D71" s="473"/>
      <c r="E71" s="473"/>
      <c r="F71" s="473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ht="49.5" x14ac:dyDescent="0.3">
      <c r="A78" s="6" t="s">
        <v>247</v>
      </c>
      <c r="B78" s="55">
        <v>0</v>
      </c>
      <c r="C78" s="55"/>
      <c r="D78" s="56" t="s">
        <v>524</v>
      </c>
      <c r="E78" s="56" t="s">
        <v>525</v>
      </c>
      <c r="F78" s="55" t="s">
        <v>292</v>
      </c>
    </row>
    <row r="79" spans="1:6" x14ac:dyDescent="0.3">
      <c r="A79" s="469" t="s">
        <v>34</v>
      </c>
      <c r="B79" s="470"/>
      <c r="C79" s="471"/>
      <c r="D79" s="329">
        <f>SUM(B72:C78)</f>
        <v>12</v>
      </c>
    </row>
    <row r="80" spans="1:6" x14ac:dyDescent="0.3">
      <c r="A80" s="469" t="s">
        <v>249</v>
      </c>
      <c r="B80" s="470"/>
      <c r="C80" s="471"/>
      <c r="D80" s="17">
        <f>D79/(COUNT(B72:C78)*2)</f>
        <v>0.8571428571428571</v>
      </c>
    </row>
    <row r="81" spans="1:6" x14ac:dyDescent="0.3">
      <c r="A81" s="10"/>
      <c r="B81" s="11"/>
      <c r="C81" s="11"/>
      <c r="D81" s="12"/>
    </row>
    <row r="82" spans="1:6" ht="19.5" x14ac:dyDescent="0.4">
      <c r="A82" s="472" t="s">
        <v>463</v>
      </c>
      <c r="B82" s="473"/>
      <c r="C82" s="473"/>
      <c r="D82" s="473"/>
      <c r="E82" s="473"/>
      <c r="F82" s="473"/>
    </row>
    <row r="83" spans="1:6" ht="34.5" x14ac:dyDescent="0.4">
      <c r="A83" s="6" t="s">
        <v>225</v>
      </c>
      <c r="B83" s="61">
        <v>1</v>
      </c>
      <c r="C83" s="62"/>
      <c r="D83" s="56" t="s">
        <v>519</v>
      </c>
      <c r="E83" s="56" t="s">
        <v>520</v>
      </c>
      <c r="F83" s="55" t="s">
        <v>292</v>
      </c>
    </row>
    <row r="84" spans="1:6" ht="19.5" x14ac:dyDescent="0.4">
      <c r="A84" s="6" t="s">
        <v>226</v>
      </c>
      <c r="B84" s="61">
        <v>1</v>
      </c>
      <c r="C84" s="62"/>
      <c r="D84" s="56" t="s">
        <v>487</v>
      </c>
      <c r="E84" s="56" t="s">
        <v>488</v>
      </c>
      <c r="F84" s="55" t="s">
        <v>293</v>
      </c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>
        <v>2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>
        <v>2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35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9" t="s">
        <v>34</v>
      </c>
      <c r="B100" s="470"/>
      <c r="C100" s="471"/>
      <c r="D100" s="329">
        <f>SUM(B83:C99)</f>
        <v>32</v>
      </c>
    </row>
    <row r="101" spans="1:6" x14ac:dyDescent="0.3">
      <c r="A101" s="469" t="s">
        <v>249</v>
      </c>
      <c r="B101" s="470"/>
      <c r="C101" s="471"/>
      <c r="D101" s="17">
        <f>D100/(COUNT(B83:C99)*2)</f>
        <v>0.94117647058823528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2" t="s">
        <v>170</v>
      </c>
      <c r="B103" s="473"/>
      <c r="C103" s="473"/>
      <c r="D103" s="473"/>
      <c r="E103" s="473"/>
      <c r="F103" s="473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>
        <v>2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69" t="s">
        <v>34</v>
      </c>
      <c r="B118" s="470"/>
      <c r="C118" s="471"/>
      <c r="D118" s="329">
        <f>SUM(B104:C117)</f>
        <v>28</v>
      </c>
    </row>
    <row r="119" spans="1:6" x14ac:dyDescent="0.3">
      <c r="A119" s="469" t="s">
        <v>249</v>
      </c>
      <c r="B119" s="470"/>
      <c r="C119" s="471"/>
      <c r="D119" s="17">
        <f>D118/(COUNT(B104:C117)*2)</f>
        <v>1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2" t="s">
        <v>171</v>
      </c>
      <c r="B122" s="473"/>
      <c r="C122" s="473"/>
      <c r="D122" s="473"/>
      <c r="E122" s="473"/>
      <c r="F122" s="473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0</v>
      </c>
      <c r="C130" s="55"/>
      <c r="D130" s="56" t="s">
        <v>476</v>
      </c>
      <c r="E130" s="55" t="s">
        <v>477</v>
      </c>
      <c r="F130" s="55" t="s">
        <v>292</v>
      </c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ht="33" x14ac:dyDescent="0.3">
      <c r="A133" s="32" t="s">
        <v>191</v>
      </c>
      <c r="B133" s="69">
        <v>0</v>
      </c>
      <c r="C133" s="55"/>
      <c r="D133" s="56" t="s">
        <v>489</v>
      </c>
      <c r="E133" s="56" t="s">
        <v>521</v>
      </c>
      <c r="F133" s="55" t="s">
        <v>292</v>
      </c>
    </row>
    <row r="134" spans="1:6" x14ac:dyDescent="0.3">
      <c r="A134" s="469" t="s">
        <v>34</v>
      </c>
      <c r="B134" s="470"/>
      <c r="C134" s="471"/>
      <c r="D134" s="329">
        <f>SUM(B123:C133)</f>
        <v>14</v>
      </c>
    </row>
    <row r="135" spans="1:6" x14ac:dyDescent="0.3">
      <c r="A135" s="469" t="s">
        <v>249</v>
      </c>
      <c r="B135" s="470"/>
      <c r="C135" s="471"/>
      <c r="D135" s="17">
        <f>D134/(COUNT(B123:C133)*2)</f>
        <v>0.77777777777777779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2" t="s">
        <v>154</v>
      </c>
      <c r="B137" s="473"/>
      <c r="C137" s="473"/>
      <c r="D137" s="473"/>
      <c r="E137" s="473"/>
      <c r="F137" s="473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69" t="s">
        <v>34</v>
      </c>
      <c r="B149" s="470"/>
      <c r="C149" s="471"/>
      <c r="D149" s="329">
        <f>SUM(B138:C148)</f>
        <v>20</v>
      </c>
    </row>
    <row r="150" spans="1:6" x14ac:dyDescent="0.3">
      <c r="A150" s="469" t="s">
        <v>249</v>
      </c>
      <c r="B150" s="470"/>
      <c r="C150" s="471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2" t="s">
        <v>61</v>
      </c>
      <c r="B152" s="473"/>
      <c r="C152" s="473"/>
      <c r="D152" s="473"/>
      <c r="E152" s="473"/>
      <c r="F152" s="473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69" t="s">
        <v>34</v>
      </c>
      <c r="B165" s="470"/>
      <c r="C165" s="471"/>
      <c r="D165" s="329">
        <f>SUM(B153:C164)</f>
        <v>24</v>
      </c>
    </row>
    <row r="166" spans="1:6" x14ac:dyDescent="0.3">
      <c r="A166" s="469" t="s">
        <v>249</v>
      </c>
      <c r="B166" s="470"/>
      <c r="C166" s="471"/>
      <c r="D166" s="17">
        <f>D165/(COUNT(B153:C164)*2)</f>
        <v>1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2" t="s">
        <v>176</v>
      </c>
      <c r="B168" s="473"/>
      <c r="C168" s="473"/>
      <c r="D168" s="473"/>
      <c r="E168" s="473"/>
      <c r="F168" s="473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69" t="s">
        <v>34</v>
      </c>
      <c r="B177" s="474"/>
      <c r="C177" s="475"/>
      <c r="D177" s="330">
        <f>SUM(B169:C176)</f>
        <v>16</v>
      </c>
    </row>
    <row r="178" spans="1:6" x14ac:dyDescent="0.3">
      <c r="A178" s="469" t="s">
        <v>249</v>
      </c>
      <c r="B178" s="470"/>
      <c r="C178" s="471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2" t="s">
        <v>64</v>
      </c>
      <c r="B180" s="473"/>
      <c r="C180" s="473"/>
      <c r="D180" s="473"/>
      <c r="E180" s="473"/>
      <c r="F180" s="473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5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5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9" t="s">
        <v>34</v>
      </c>
      <c r="B185" s="470"/>
      <c r="C185" s="471"/>
      <c r="D185" s="329">
        <f>SUM(B181:C184)</f>
        <v>8</v>
      </c>
    </row>
    <row r="186" spans="1:6" x14ac:dyDescent="0.3">
      <c r="A186" s="469" t="s">
        <v>249</v>
      </c>
      <c r="B186" s="470"/>
      <c r="C186" s="471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6" t="s">
        <v>15</v>
      </c>
      <c r="B188" s="477"/>
      <c r="C188" s="477"/>
      <c r="D188" s="477"/>
      <c r="E188" s="477"/>
      <c r="F188" s="477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9" t="s">
        <v>34</v>
      </c>
      <c r="B193" s="470"/>
      <c r="C193" s="471"/>
      <c r="D193" s="329">
        <f>SUM(B189:C192)</f>
        <v>8</v>
      </c>
    </row>
    <row r="194" spans="1:7" x14ac:dyDescent="0.3">
      <c r="A194" s="469" t="s">
        <v>249</v>
      </c>
      <c r="B194" s="470"/>
      <c r="C194" s="471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2" t="s">
        <v>65</v>
      </c>
      <c r="B196" s="473"/>
      <c r="C196" s="473"/>
      <c r="D196" s="473"/>
      <c r="E196" s="473"/>
      <c r="F196" s="473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69" t="s">
        <v>34</v>
      </c>
      <c r="B202" s="470"/>
      <c r="C202" s="471"/>
      <c r="D202" s="329">
        <f>SUM(B197:C201)</f>
        <v>10</v>
      </c>
    </row>
    <row r="203" spans="1:7" x14ac:dyDescent="0.3">
      <c r="A203" s="469" t="s">
        <v>249</v>
      </c>
      <c r="B203" s="470"/>
      <c r="C203" s="471"/>
      <c r="D203" s="17">
        <f>D202/(COUNT(B197:C201)*2)</f>
        <v>1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2" t="s">
        <v>175</v>
      </c>
      <c r="B205" s="473"/>
      <c r="C205" s="473"/>
      <c r="D205" s="473"/>
      <c r="E205" s="473"/>
      <c r="F205" s="473"/>
    </row>
    <row r="206" spans="1:7" x14ac:dyDescent="0.3">
      <c r="A206" s="26" t="s">
        <v>302</v>
      </c>
      <c r="B206" s="55">
        <v>0</v>
      </c>
      <c r="C206" s="55"/>
      <c r="D206" s="55" t="s">
        <v>522</v>
      </c>
      <c r="E206" s="55"/>
      <c r="F206" s="55" t="s">
        <v>293</v>
      </c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49.5" x14ac:dyDescent="0.3">
      <c r="A208" s="6" t="s">
        <v>265</v>
      </c>
      <c r="B208" s="55">
        <v>2</v>
      </c>
      <c r="C208" s="55"/>
      <c r="D208" s="56" t="s">
        <v>523</v>
      </c>
      <c r="E208" s="55"/>
      <c r="F208" s="55" t="s">
        <v>293</v>
      </c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69" t="s">
        <v>34</v>
      </c>
      <c r="B210" s="470"/>
      <c r="C210" s="471"/>
      <c r="D210" s="34">
        <f>SUM(B206:C209)</f>
        <v>2</v>
      </c>
    </row>
    <row r="211" spans="1:6" x14ac:dyDescent="0.3">
      <c r="A211" s="469" t="s">
        <v>249</v>
      </c>
      <c r="B211" s="470"/>
      <c r="C211" s="471"/>
      <c r="D211" s="17">
        <f>D210/(COUNT(B206:C209)*2)</f>
        <v>0.5</v>
      </c>
    </row>
    <row r="213" spans="1:6" ht="18" x14ac:dyDescent="0.35">
      <c r="A213" s="37" t="s">
        <v>402</v>
      </c>
      <c r="B213" s="36"/>
      <c r="C213" s="36"/>
      <c r="D213" s="87">
        <f>E213/F213</f>
        <v>0.25</v>
      </c>
      <c r="E213" s="323">
        <v>2</v>
      </c>
      <c r="F213" s="323">
        <v>8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215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0.93478260869565222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zoomScale="70" zoomScaleNormal="70" zoomScaleSheetLayoutView="70" workbookViewId="0">
      <selection activeCell="E578" sqref="E576:E5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78" customWidth="1"/>
    <col min="5" max="5" width="26.42578125" style="78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62"/>
      <c r="E1" s="462"/>
      <c r="F1" s="462"/>
      <c r="G1" s="462"/>
    </row>
    <row r="2" spans="1:7" ht="22.5" x14ac:dyDescent="0.45">
      <c r="A2" s="92"/>
      <c r="B2" s="91">
        <v>0</v>
      </c>
      <c r="C2" s="91">
        <v>1</v>
      </c>
      <c r="D2" s="93"/>
      <c r="E2" s="93"/>
      <c r="F2" s="93"/>
      <c r="G2" s="93"/>
    </row>
    <row r="3" spans="1:7" ht="22.5" x14ac:dyDescent="0.45">
      <c r="A3" s="92"/>
      <c r="B3" s="90">
        <v>2</v>
      </c>
      <c r="C3" s="91">
        <v>2</v>
      </c>
      <c r="D3" s="93"/>
      <c r="E3" s="93"/>
      <c r="F3" s="93"/>
      <c r="G3" s="93"/>
    </row>
    <row r="4" spans="1:7" ht="22.5" x14ac:dyDescent="0.45">
      <c r="A4" s="92"/>
      <c r="B4" s="90"/>
      <c r="C4" s="91" t="s">
        <v>30</v>
      </c>
      <c r="D4" s="93"/>
      <c r="E4" s="93"/>
      <c r="F4" s="93"/>
      <c r="G4" s="93"/>
    </row>
    <row r="5" spans="1:7" ht="22.5" x14ac:dyDescent="0.45">
      <c r="A5" s="92"/>
      <c r="B5" s="90"/>
      <c r="C5" s="90"/>
      <c r="D5" s="93"/>
      <c r="E5" s="93"/>
      <c r="F5" s="93"/>
      <c r="G5" s="93"/>
    </row>
    <row r="6" spans="1:7" ht="22.5" x14ac:dyDescent="0.45">
      <c r="A6" s="92"/>
      <c r="B6" s="90"/>
      <c r="C6" s="90"/>
      <c r="D6" s="93"/>
      <c r="E6" s="93"/>
      <c r="F6" s="93"/>
      <c r="G6" s="93"/>
    </row>
    <row r="7" spans="1:7" ht="22.5" x14ac:dyDescent="0.45">
      <c r="A7" s="463" t="s">
        <v>149</v>
      </c>
      <c r="B7" s="463"/>
      <c r="C7" s="463"/>
      <c r="D7" s="463"/>
      <c r="E7" s="463"/>
      <c r="F7" s="463"/>
      <c r="G7" s="93"/>
    </row>
    <row r="8" spans="1:7" ht="22.5" x14ac:dyDescent="0.45">
      <c r="A8" s="464" t="str">
        <f>'Page de garde'!D18</f>
        <v>Sidi Mansour</v>
      </c>
      <c r="B8" s="464"/>
      <c r="C8" s="464"/>
      <c r="D8" s="464"/>
      <c r="E8" s="464"/>
      <c r="F8" s="464"/>
      <c r="G8" s="93"/>
    </row>
    <row r="9" spans="1:7" ht="22.5" x14ac:dyDescent="0.45">
      <c r="A9" s="94" t="s">
        <v>39</v>
      </c>
      <c r="B9" s="465" t="s">
        <v>526</v>
      </c>
      <c r="C9" s="465"/>
      <c r="D9" s="465"/>
      <c r="E9" s="465"/>
      <c r="F9" s="465"/>
      <c r="G9" s="93"/>
    </row>
    <row r="10" spans="1:7" ht="22.5" x14ac:dyDescent="0.45">
      <c r="A10" s="95" t="s">
        <v>41</v>
      </c>
      <c r="B10" s="466" t="s">
        <v>527</v>
      </c>
      <c r="C10" s="466"/>
      <c r="D10" s="466"/>
      <c r="E10" s="466"/>
      <c r="F10" s="466"/>
      <c r="G10" s="93"/>
    </row>
    <row r="11" spans="1:7" ht="22.5" x14ac:dyDescent="0.45">
      <c r="A11" s="94" t="s">
        <v>40</v>
      </c>
      <c r="B11" s="467">
        <v>43796</v>
      </c>
      <c r="C11" s="467"/>
      <c r="D11" s="467"/>
      <c r="E11" s="467"/>
      <c r="F11" s="467"/>
      <c r="G11" s="93"/>
    </row>
    <row r="12" spans="1:7" ht="22.5" x14ac:dyDescent="0.45">
      <c r="A12" s="94" t="s">
        <v>198</v>
      </c>
      <c r="B12" s="468">
        <f>D719</f>
        <v>0.79639889196675895</v>
      </c>
      <c r="C12" s="468"/>
      <c r="D12" s="468"/>
      <c r="E12" s="468"/>
      <c r="F12" s="468"/>
      <c r="G12" s="93"/>
    </row>
    <row r="13" spans="1:7" ht="22.5" x14ac:dyDescent="0.45">
      <c r="A13" s="92"/>
      <c r="B13" s="90"/>
      <c r="C13" s="90"/>
      <c r="D13" s="462"/>
      <c r="E13" s="462"/>
      <c r="F13" s="462"/>
      <c r="G13" s="462"/>
    </row>
    <row r="14" spans="1:7" ht="16.5" customHeight="1" x14ac:dyDescent="0.4">
      <c r="A14" s="90"/>
      <c r="B14" s="90"/>
      <c r="C14" s="90"/>
      <c r="D14" s="96"/>
      <c r="E14" s="96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43796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88" t="s">
        <v>28</v>
      </c>
      <c r="B17" s="390" t="s">
        <v>29</v>
      </c>
      <c r="C17" s="390"/>
      <c r="D17" s="391" t="s">
        <v>42</v>
      </c>
      <c r="E17" s="391" t="s">
        <v>264</v>
      </c>
      <c r="F17" s="391" t="s">
        <v>294</v>
      </c>
      <c r="G17" s="96"/>
    </row>
    <row r="18" spans="1:8" ht="16.5" customHeight="1" x14ac:dyDescent="0.4">
      <c r="A18" s="388"/>
      <c r="B18" s="100" t="s">
        <v>32</v>
      </c>
      <c r="C18" s="100" t="s">
        <v>31</v>
      </c>
      <c r="D18" s="391"/>
      <c r="E18" s="391"/>
      <c r="F18" s="391"/>
      <c r="G18" s="96"/>
    </row>
    <row r="19" spans="1:8" ht="16.5" customHeight="1" x14ac:dyDescent="0.4">
      <c r="A19" s="282"/>
      <c r="B19" s="283"/>
      <c r="C19" s="283"/>
      <c r="D19" s="357"/>
      <c r="E19" s="357"/>
      <c r="F19" s="34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5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5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5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5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5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8</v>
      </c>
      <c r="E26" s="96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6"/>
      <c r="F27" s="96"/>
      <c r="G27" s="96"/>
    </row>
    <row r="28" spans="1:8" ht="21" x14ac:dyDescent="0.4">
      <c r="A28" s="112"/>
      <c r="B28" s="96"/>
      <c r="C28" s="96"/>
      <c r="D28" s="96"/>
      <c r="E28" s="96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5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5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5"/>
      <c r="F32" s="105"/>
      <c r="G32" s="96"/>
    </row>
    <row r="33" spans="1:7" ht="21" x14ac:dyDescent="0.4">
      <c r="A33" s="103" t="s">
        <v>47</v>
      </c>
      <c r="B33" s="104">
        <v>2</v>
      </c>
      <c r="C33" s="104"/>
      <c r="D33" s="115"/>
      <c r="E33" s="105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5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5"/>
      <c r="E35" s="105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5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5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5"/>
      <c r="F39" s="105"/>
      <c r="G39" s="96"/>
    </row>
    <row r="40" spans="1:7" ht="68.25" customHeight="1" x14ac:dyDescent="0.4">
      <c r="A40" s="103" t="s">
        <v>296</v>
      </c>
      <c r="B40" s="104">
        <v>0</v>
      </c>
      <c r="C40" s="104"/>
      <c r="D40" s="105" t="s">
        <v>528</v>
      </c>
      <c r="E40" s="105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5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5"/>
      <c r="F42" s="105"/>
      <c r="G42" s="96"/>
    </row>
    <row r="43" spans="1:7" ht="89.25" customHeight="1" x14ac:dyDescent="0.4">
      <c r="A43" s="103" t="s">
        <v>402</v>
      </c>
      <c r="B43" s="322">
        <f>IF(D43=1, 2, IF(AND(D43&lt;1,D43&gt;0), 1, IF(D43=0,"0","NA")))</f>
        <v>2</v>
      </c>
      <c r="C43" s="104"/>
      <c r="D43" s="319">
        <f>IFERROR(E43/F43,"N.A")</f>
        <v>1</v>
      </c>
      <c r="E43" s="359">
        <f>COUNTIF('A3 Exploitation'!F21:F42,"ok")</f>
        <v>2</v>
      </c>
      <c r="F43" s="321">
        <f>COUNTA('A3 Exploitation'!F21:F42)</f>
        <v>2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24</v>
      </c>
      <c r="E44" s="96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0.92307692307692313</v>
      </c>
      <c r="E45" s="96"/>
      <c r="F45" s="96"/>
      <c r="G45" s="96"/>
    </row>
    <row r="46" spans="1:7" ht="21" x14ac:dyDescent="0.4">
      <c r="A46" s="112"/>
      <c r="B46" s="96"/>
      <c r="C46" s="96"/>
      <c r="D46" s="96"/>
      <c r="E46" s="96"/>
      <c r="F46" s="96"/>
      <c r="G46" s="96"/>
    </row>
    <row r="47" spans="1:7" ht="22.5" x14ac:dyDescent="0.45">
      <c r="A47" s="343" t="s">
        <v>36</v>
      </c>
      <c r="B47" s="124"/>
      <c r="C47" s="125"/>
      <c r="D47" s="126">
        <f>SUM(D44,D26)</f>
        <v>32</v>
      </c>
      <c r="E47" s="96"/>
      <c r="F47" s="96"/>
      <c r="G47" s="96"/>
    </row>
    <row r="48" spans="1:7" ht="22.5" x14ac:dyDescent="0.45">
      <c r="A48" s="343" t="s">
        <v>166</v>
      </c>
      <c r="B48" s="124"/>
      <c r="C48" s="125"/>
      <c r="D48" s="127">
        <f>D47/(COUNT(B30:C37,B21:C25,B39:C43)*2)</f>
        <v>0.94117647058823528</v>
      </c>
      <c r="E48" s="96"/>
      <c r="F48" s="96"/>
      <c r="G48" s="96"/>
    </row>
    <row r="49" spans="1:7" ht="21" x14ac:dyDescent="0.3">
      <c r="A49" s="421"/>
      <c r="B49" s="421"/>
      <c r="C49" s="421"/>
      <c r="D49" s="421"/>
      <c r="E49" s="421"/>
      <c r="F49" s="421"/>
      <c r="G49" s="421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43796</v>
      </c>
      <c r="B51" s="96"/>
      <c r="C51" s="96"/>
      <c r="D51" s="96"/>
      <c r="E51" s="96"/>
      <c r="F51" s="96"/>
      <c r="G51" s="96"/>
    </row>
    <row r="52" spans="1:7" ht="21" x14ac:dyDescent="0.4">
      <c r="A52" s="388" t="s">
        <v>28</v>
      </c>
      <c r="B52" s="390" t="s">
        <v>29</v>
      </c>
      <c r="C52" s="390"/>
      <c r="D52" s="391" t="s">
        <v>42</v>
      </c>
      <c r="E52" s="391" t="s">
        <v>264</v>
      </c>
      <c r="F52" s="391" t="s">
        <v>295</v>
      </c>
      <c r="G52" s="96"/>
    </row>
    <row r="53" spans="1:7" ht="21" x14ac:dyDescent="0.4">
      <c r="A53" s="388"/>
      <c r="B53" s="100" t="s">
        <v>32</v>
      </c>
      <c r="C53" s="100" t="s">
        <v>31</v>
      </c>
      <c r="D53" s="391"/>
      <c r="E53" s="391"/>
      <c r="F53" s="391"/>
      <c r="G53" s="96"/>
    </row>
    <row r="54" spans="1:7" ht="22.5" x14ac:dyDescent="0.4">
      <c r="A54" s="282"/>
      <c r="B54" s="283"/>
      <c r="C54" s="283"/>
      <c r="D54" s="357"/>
      <c r="E54" s="357"/>
      <c r="F54" s="34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5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5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5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5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5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5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5"/>
      <c r="E62" s="105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5"/>
      <c r="F63" s="105"/>
      <c r="G63" s="96"/>
    </row>
    <row r="64" spans="1:7" ht="21" x14ac:dyDescent="0.3">
      <c r="A64" s="459"/>
      <c r="B64" s="460"/>
      <c r="C64" s="460"/>
      <c r="D64" s="460"/>
      <c r="E64" s="460"/>
      <c r="F64" s="460"/>
      <c r="G64" s="460"/>
    </row>
    <row r="65" spans="1:7" ht="43.5" customHeight="1" x14ac:dyDescent="0.4">
      <c r="A65" s="455" t="s">
        <v>341</v>
      </c>
      <c r="B65" s="455"/>
      <c r="C65" s="455"/>
      <c r="D65" s="455"/>
      <c r="E65" s="455"/>
      <c r="F65" s="455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5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5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5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5"/>
      <c r="E69" s="105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5"/>
      <c r="E70" s="105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5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5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5"/>
      <c r="E73" s="105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5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5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5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5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5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5"/>
      <c r="F82" s="209"/>
      <c r="G82" s="96"/>
    </row>
    <row r="83" spans="1:7" ht="21" x14ac:dyDescent="0.4">
      <c r="A83" s="439"/>
      <c r="B83" s="439"/>
      <c r="C83" s="439"/>
      <c r="D83" s="439"/>
      <c r="E83" s="439"/>
      <c r="F83" s="439"/>
      <c r="G83" s="439"/>
    </row>
    <row r="84" spans="1:7" ht="45" customHeight="1" x14ac:dyDescent="0.45">
      <c r="A84" s="461" t="s">
        <v>342</v>
      </c>
      <c r="B84" s="461"/>
      <c r="C84" s="461"/>
      <c r="D84" s="461"/>
      <c r="E84" s="461"/>
      <c r="F84" s="461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09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5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5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5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5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5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5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5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5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5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5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5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5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5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5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47"/>
      <c r="B101" s="448"/>
      <c r="C101" s="448"/>
      <c r="D101" s="448"/>
      <c r="E101" s="448"/>
      <c r="F101" s="454"/>
      <c r="G101" s="96"/>
    </row>
    <row r="102" spans="1:7" ht="46.5" customHeight="1" x14ac:dyDescent="0.4">
      <c r="A102" s="455" t="s">
        <v>343</v>
      </c>
      <c r="B102" s="455"/>
      <c r="C102" s="455"/>
      <c r="D102" s="455"/>
      <c r="E102" s="455"/>
      <c r="F102" s="455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09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5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360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360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5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5"/>
      <c r="F108" s="209"/>
      <c r="G108" s="96"/>
    </row>
    <row r="109" spans="1:7" ht="21" x14ac:dyDescent="0.4">
      <c r="A109" s="447"/>
      <c r="B109" s="448"/>
      <c r="C109" s="448"/>
      <c r="D109" s="448"/>
      <c r="E109" s="448"/>
      <c r="F109" s="454"/>
      <c r="G109" s="96"/>
    </row>
    <row r="110" spans="1:7" ht="39.75" customHeight="1" x14ac:dyDescent="0.4">
      <c r="A110" s="455" t="s">
        <v>375</v>
      </c>
      <c r="B110" s="455"/>
      <c r="C110" s="455"/>
      <c r="D110" s="455"/>
      <c r="E110" s="455"/>
      <c r="F110" s="455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5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5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5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5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5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5"/>
      <c r="F117" s="209"/>
      <c r="G117" s="96"/>
    </row>
    <row r="118" spans="1:7" ht="21" x14ac:dyDescent="0.4">
      <c r="A118" s="448"/>
      <c r="B118" s="448"/>
      <c r="C118" s="448"/>
      <c r="D118" s="448"/>
      <c r="E118" s="448"/>
      <c r="F118" s="448"/>
      <c r="G118" s="96"/>
    </row>
    <row r="119" spans="1:7" ht="22.5" x14ac:dyDescent="0.4">
      <c r="A119" s="455" t="s">
        <v>304</v>
      </c>
      <c r="B119" s="455"/>
      <c r="C119" s="455"/>
      <c r="D119" s="455"/>
      <c r="E119" s="455"/>
      <c r="F119" s="455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09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5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5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5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5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5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5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9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6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6"/>
      <c r="F129" s="96"/>
      <c r="G129" s="96"/>
    </row>
    <row r="130" spans="1:16384" ht="22.5" x14ac:dyDescent="0.4">
      <c r="A130" s="456"/>
      <c r="B130" s="456"/>
      <c r="C130" s="456"/>
      <c r="D130" s="456"/>
      <c r="E130" s="456"/>
      <c r="F130" s="456"/>
      <c r="G130" s="96"/>
    </row>
    <row r="131" spans="1:16384" ht="22.5" customHeight="1" x14ac:dyDescent="0.4">
      <c r="A131" s="457" t="s">
        <v>404</v>
      </c>
      <c r="B131" s="457"/>
      <c r="C131" s="457"/>
      <c r="D131" s="457"/>
      <c r="E131" s="457"/>
      <c r="F131" s="457"/>
      <c r="G131" s="96"/>
    </row>
    <row r="132" spans="1:16384" ht="22.5" customHeight="1" x14ac:dyDescent="0.4">
      <c r="A132" s="458"/>
      <c r="B132" s="458"/>
      <c r="C132" s="458"/>
      <c r="D132" s="458"/>
      <c r="E132" s="458"/>
      <c r="F132" s="458"/>
      <c r="G132" s="96"/>
    </row>
    <row r="133" spans="1:16384" s="258" customFormat="1" ht="22.5" customHeight="1" x14ac:dyDescent="0.25">
      <c r="A133" s="388" t="s">
        <v>28</v>
      </c>
      <c r="B133" s="390" t="s">
        <v>29</v>
      </c>
      <c r="C133" s="390"/>
      <c r="D133" s="391" t="s">
        <v>42</v>
      </c>
      <c r="E133" s="391" t="s">
        <v>264</v>
      </c>
      <c r="F133" s="391" t="s">
        <v>295</v>
      </c>
    </row>
    <row r="134" spans="1:16384" s="258" customFormat="1" ht="22.5" customHeight="1" x14ac:dyDescent="0.25">
      <c r="A134" s="388"/>
      <c r="B134" s="100" t="s">
        <v>32</v>
      </c>
      <c r="C134" s="100" t="s">
        <v>31</v>
      </c>
      <c r="D134" s="391"/>
      <c r="E134" s="391"/>
      <c r="F134" s="391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49" t="s">
        <v>441</v>
      </c>
      <c r="B137" s="449"/>
      <c r="C137" s="449"/>
      <c r="D137" s="449"/>
      <c r="E137" s="449"/>
      <c r="F137" s="449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16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42" x14ac:dyDescent="0.4">
      <c r="A140" s="107" t="s">
        <v>328</v>
      </c>
      <c r="B140" s="104">
        <v>1</v>
      </c>
      <c r="C140" s="107"/>
      <c r="D140" s="107" t="s">
        <v>531</v>
      </c>
      <c r="E140" s="107"/>
      <c r="F140" s="209"/>
      <c r="G140" s="96"/>
    </row>
    <row r="141" spans="1:16384" ht="63" x14ac:dyDescent="0.4">
      <c r="A141" s="107" t="s">
        <v>357</v>
      </c>
      <c r="B141" s="104">
        <v>0</v>
      </c>
      <c r="C141" s="107"/>
      <c r="D141" s="107" t="s">
        <v>530</v>
      </c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46" t="s">
        <v>340</v>
      </c>
      <c r="B144" s="446"/>
      <c r="C144" s="446"/>
      <c r="D144" s="446"/>
      <c r="E144" s="446"/>
      <c r="F144" s="446"/>
      <c r="G144" s="96"/>
    </row>
    <row r="145" spans="1:7" ht="84" x14ac:dyDescent="0.4">
      <c r="A145" s="149" t="s">
        <v>327</v>
      </c>
      <c r="B145" s="252">
        <v>0</v>
      </c>
      <c r="C145" s="149"/>
      <c r="D145" s="149" t="s">
        <v>533</v>
      </c>
      <c r="E145" s="149"/>
      <c r="F145" s="209"/>
      <c r="G145" s="96"/>
    </row>
    <row r="146" spans="1:7" ht="63" x14ac:dyDescent="0.4">
      <c r="A146" s="107" t="s">
        <v>401</v>
      </c>
      <c r="B146" s="252">
        <v>0</v>
      </c>
      <c r="C146" s="107"/>
      <c r="D146" s="149" t="s">
        <v>532</v>
      </c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63" x14ac:dyDescent="0.4">
      <c r="A151" s="107" t="s">
        <v>331</v>
      </c>
      <c r="B151" s="252">
        <v>0</v>
      </c>
      <c r="C151" s="107"/>
      <c r="D151" s="107" t="s">
        <v>535</v>
      </c>
      <c r="E151" s="107"/>
      <c r="F151" s="209"/>
      <c r="G151" s="96"/>
    </row>
    <row r="152" spans="1:7" ht="105" x14ac:dyDescent="0.4">
      <c r="A152" s="224" t="s">
        <v>358</v>
      </c>
      <c r="B152" s="252">
        <v>0</v>
      </c>
      <c r="C152" s="118">
        <f>IF(B152=0, -10, "0")</f>
        <v>-10</v>
      </c>
      <c r="D152" s="107" t="s">
        <v>534</v>
      </c>
      <c r="E152" s="107"/>
      <c r="F152" s="209"/>
      <c r="G152" s="96"/>
    </row>
    <row r="153" spans="1:7" ht="21" x14ac:dyDescent="0.4">
      <c r="A153" s="107" t="s">
        <v>116</v>
      </c>
      <c r="B153" s="252">
        <v>2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>
        <v>2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47"/>
      <c r="B161" s="448"/>
      <c r="C161" s="448"/>
      <c r="D161" s="448"/>
      <c r="E161" s="448"/>
      <c r="F161" s="448"/>
      <c r="G161" s="96"/>
    </row>
    <row r="162" spans="1:7" ht="32.25" customHeight="1" x14ac:dyDescent="0.4">
      <c r="A162" s="449" t="s">
        <v>442</v>
      </c>
      <c r="B162" s="449"/>
      <c r="C162" s="449"/>
      <c r="D162" s="449"/>
      <c r="E162" s="449"/>
      <c r="F162" s="449"/>
      <c r="G162" s="96"/>
    </row>
    <row r="163" spans="1:7" ht="63" x14ac:dyDescent="0.4">
      <c r="A163" s="312" t="s">
        <v>309</v>
      </c>
      <c r="B163" s="104">
        <v>2</v>
      </c>
      <c r="C163" s="118" t="str">
        <f>IF(B163=0, -10, "0")</f>
        <v>0</v>
      </c>
      <c r="D163" s="227"/>
      <c r="E163" s="227"/>
      <c r="F163" s="209"/>
      <c r="G163" s="96"/>
    </row>
    <row r="164" spans="1:7" ht="42" x14ac:dyDescent="0.4">
      <c r="A164" s="107" t="s">
        <v>333</v>
      </c>
      <c r="B164" s="104">
        <v>0</v>
      </c>
      <c r="C164" s="107"/>
      <c r="D164" s="107" t="s">
        <v>529</v>
      </c>
      <c r="E164" s="105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5"/>
      <c r="F165" s="209"/>
      <c r="G165" s="96"/>
    </row>
    <row r="166" spans="1:7" ht="63" x14ac:dyDescent="0.4">
      <c r="A166" s="107" t="s">
        <v>334</v>
      </c>
      <c r="B166" s="104">
        <v>0</v>
      </c>
      <c r="C166" s="107"/>
      <c r="D166" s="107" t="s">
        <v>536</v>
      </c>
      <c r="E166" s="105" t="s">
        <v>537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5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5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5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5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5"/>
      <c r="F171" s="209"/>
      <c r="G171" s="96"/>
    </row>
    <row r="172" spans="1:7" ht="21" x14ac:dyDescent="0.4">
      <c r="A172" s="450"/>
      <c r="B172" s="451"/>
      <c r="C172" s="451"/>
      <c r="D172" s="451"/>
      <c r="E172" s="451"/>
      <c r="F172" s="451"/>
      <c r="G172" s="96"/>
    </row>
    <row r="173" spans="1:7" ht="32.25" customHeight="1" x14ac:dyDescent="0.4">
      <c r="A173" s="449" t="s">
        <v>304</v>
      </c>
      <c r="B173" s="449"/>
      <c r="C173" s="449"/>
      <c r="D173" s="449"/>
      <c r="E173" s="449"/>
      <c r="F173" s="449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>
        <v>2</v>
      </c>
      <c r="C176" s="107"/>
      <c r="D176" s="107"/>
      <c r="E176" s="107"/>
      <c r="F176" s="209"/>
      <c r="G176" s="96"/>
    </row>
    <row r="177" spans="1:7" ht="126" x14ac:dyDescent="0.4">
      <c r="A177" s="139" t="s">
        <v>326</v>
      </c>
      <c r="B177" s="104">
        <v>0</v>
      </c>
      <c r="C177" s="107">
        <f>IF(B177=0, -5, "0")</f>
        <v>-5</v>
      </c>
      <c r="D177" s="107" t="s">
        <v>538</v>
      </c>
      <c r="E177" s="107" t="s">
        <v>539</v>
      </c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0</v>
      </c>
      <c r="C181" s="103"/>
      <c r="D181" s="319">
        <f>IFERROR(E181/F181,"N.A")</f>
        <v>0</v>
      </c>
      <c r="E181" s="359">
        <f>COUNTIF('A3 Exploitation'!F138:F180,"ok")</f>
        <v>0</v>
      </c>
      <c r="F181" s="321">
        <f>COUNTA('A3 Exploitation'!F138:F180)</f>
        <v>1</v>
      </c>
      <c r="G181" s="96"/>
    </row>
    <row r="182" spans="1:7" ht="22.5" x14ac:dyDescent="0.4">
      <c r="A182" s="231" t="s">
        <v>418</v>
      </c>
      <c r="B182" s="452"/>
      <c r="C182" s="453"/>
      <c r="D182" s="243">
        <f>SUM(B145:C160,B174:C181,B163:C171,B138:C142)</f>
        <v>42</v>
      </c>
      <c r="E182" s="96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0.53846153846153844</v>
      </c>
      <c r="E183" s="96"/>
      <c r="F183" s="96"/>
      <c r="G183" s="96"/>
    </row>
    <row r="184" spans="1:7" ht="21" x14ac:dyDescent="0.4">
      <c r="A184" s="445"/>
      <c r="B184" s="445"/>
      <c r="C184" s="445"/>
      <c r="D184" s="445"/>
      <c r="E184" s="445"/>
      <c r="F184" s="445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43796</v>
      </c>
      <c r="B186" s="96"/>
      <c r="C186" s="96"/>
      <c r="D186" s="96"/>
      <c r="E186" s="96"/>
      <c r="F186" s="96"/>
      <c r="G186" s="96"/>
    </row>
    <row r="187" spans="1:7" ht="21" x14ac:dyDescent="0.4">
      <c r="A187" s="388" t="s">
        <v>28</v>
      </c>
      <c r="B187" s="390" t="s">
        <v>29</v>
      </c>
      <c r="C187" s="390"/>
      <c r="D187" s="391" t="s">
        <v>42</v>
      </c>
      <c r="E187" s="391" t="s">
        <v>264</v>
      </c>
      <c r="F187" s="391" t="s">
        <v>295</v>
      </c>
      <c r="G187" s="96"/>
    </row>
    <row r="188" spans="1:7" ht="21" x14ac:dyDescent="0.4">
      <c r="A188" s="388"/>
      <c r="B188" s="100" t="s">
        <v>32</v>
      </c>
      <c r="C188" s="100" t="s">
        <v>31</v>
      </c>
      <c r="D188" s="391"/>
      <c r="E188" s="391"/>
      <c r="F188" s="391"/>
      <c r="G188" s="96"/>
    </row>
    <row r="189" spans="1:7" ht="22.5" x14ac:dyDescent="0.4">
      <c r="A189" s="282"/>
      <c r="B189" s="283"/>
      <c r="C189" s="283"/>
      <c r="D189" s="357"/>
      <c r="E189" s="357"/>
      <c r="F189" s="34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5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5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5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5"/>
      <c r="F195" s="105"/>
      <c r="G195" s="96"/>
    </row>
    <row r="196" spans="1:7" ht="63" x14ac:dyDescent="0.4">
      <c r="A196" s="130" t="s">
        <v>133</v>
      </c>
      <c r="B196" s="104">
        <v>1</v>
      </c>
      <c r="C196" s="104"/>
      <c r="D196" s="119" t="s">
        <v>540</v>
      </c>
      <c r="E196" s="105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5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5"/>
      <c r="F198" s="105"/>
      <c r="G198" s="96"/>
    </row>
    <row r="199" spans="1:7" ht="21" x14ac:dyDescent="0.4">
      <c r="A199" s="395" t="s">
        <v>34</v>
      </c>
      <c r="B199" s="396"/>
      <c r="C199" s="397"/>
      <c r="D199" s="108">
        <f>SUM(B191:C198)</f>
        <v>15</v>
      </c>
      <c r="E199" s="96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0.9375</v>
      </c>
      <c r="E200" s="96"/>
      <c r="F200" s="96"/>
      <c r="G200" s="96"/>
    </row>
    <row r="201" spans="1:7" ht="21" x14ac:dyDescent="0.4">
      <c r="A201" s="421"/>
      <c r="B201" s="421"/>
      <c r="C201" s="421"/>
      <c r="D201" s="421"/>
      <c r="E201" s="421"/>
      <c r="F201" s="421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>
        <v>2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5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5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1</v>
      </c>
      <c r="C207" s="118" t="str">
        <f>IF(B207=0, -10, "0")</f>
        <v>0</v>
      </c>
      <c r="D207" s="157" t="s">
        <v>544</v>
      </c>
      <c r="E207" s="105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5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5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5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5"/>
      <c r="F211" s="105"/>
      <c r="G211" s="96"/>
    </row>
    <row r="212" spans="1:7" ht="24.75" customHeight="1" x14ac:dyDescent="0.4">
      <c r="A212" s="158" t="s">
        <v>393</v>
      </c>
      <c r="B212" s="104">
        <v>0</v>
      </c>
      <c r="C212" s="159">
        <f>IF(B212=0, -5, "0")</f>
        <v>-5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5"/>
      <c r="F213" s="105"/>
      <c r="G213" s="96"/>
    </row>
    <row r="214" spans="1:7" ht="105" x14ac:dyDescent="0.4">
      <c r="A214" s="139" t="s">
        <v>378</v>
      </c>
      <c r="B214" s="104">
        <v>0</v>
      </c>
      <c r="C214" s="159">
        <f>IF(B214=0, -5, "0")</f>
        <v>-5</v>
      </c>
      <c r="D214" s="105" t="s">
        <v>542</v>
      </c>
      <c r="E214" s="105" t="s">
        <v>543</v>
      </c>
      <c r="F214" s="105"/>
      <c r="G214" s="96"/>
    </row>
    <row r="215" spans="1:7" ht="22.5" x14ac:dyDescent="0.45">
      <c r="A215" s="184" t="s">
        <v>132</v>
      </c>
      <c r="B215" s="104">
        <v>2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360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360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5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5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5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5"/>
      <c r="F222" s="105"/>
      <c r="G222" s="96"/>
    </row>
    <row r="223" spans="1:7" ht="21" x14ac:dyDescent="0.4">
      <c r="A223" s="395" t="s">
        <v>34</v>
      </c>
      <c r="B223" s="396"/>
      <c r="C223" s="397"/>
      <c r="D223" s="123">
        <f>SUM(B203:C222)</f>
        <v>25</v>
      </c>
      <c r="E223" s="96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0.56818181818181823</v>
      </c>
      <c r="E224" s="96"/>
      <c r="F224" s="96"/>
      <c r="G224" s="96"/>
    </row>
    <row r="225" spans="1:7" ht="21" x14ac:dyDescent="0.4">
      <c r="A225" s="421"/>
      <c r="B225" s="421"/>
      <c r="C225" s="421"/>
      <c r="D225" s="421"/>
      <c r="E225" s="421"/>
      <c r="F225" s="421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5"/>
      <c r="F227" s="105"/>
      <c r="G227" s="96"/>
    </row>
    <row r="228" spans="1:7" ht="42" x14ac:dyDescent="0.4">
      <c r="A228" s="103" t="s">
        <v>111</v>
      </c>
      <c r="B228" s="104">
        <v>1</v>
      </c>
      <c r="C228" s="104"/>
      <c r="D228" s="141" t="s">
        <v>541</v>
      </c>
      <c r="E228" s="105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127.5" customHeight="1" x14ac:dyDescent="0.45">
      <c r="A231" s="336" t="s">
        <v>394</v>
      </c>
      <c r="B231" s="104">
        <v>0</v>
      </c>
      <c r="C231" s="118">
        <f>IF(B231=0, -10, "0")</f>
        <v>-10</v>
      </c>
      <c r="D231" s="105" t="s">
        <v>545</v>
      </c>
      <c r="E231" s="105" t="s">
        <v>546</v>
      </c>
      <c r="F231" s="105"/>
      <c r="G231" s="96"/>
    </row>
    <row r="232" spans="1:7" ht="20.25" customHeight="1" x14ac:dyDescent="0.45">
      <c r="A232" s="442" t="s">
        <v>304</v>
      </c>
      <c r="B232" s="443"/>
      <c r="C232" s="443"/>
      <c r="D232" s="444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>
        <v>2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0</v>
      </c>
      <c r="C240" s="137"/>
      <c r="D240" s="319">
        <f>IFERROR(E240/F240,"N.A")</f>
        <v>0</v>
      </c>
      <c r="E240" s="359">
        <f>COUNTIF('A3 Exploitation'!F191:F239,"ok")</f>
        <v>0</v>
      </c>
      <c r="F240" s="321">
        <f>COUNTA('A3 Exploitation'!F191:F239)</f>
        <v>2</v>
      </c>
      <c r="G240" s="96"/>
    </row>
    <row r="241" spans="1:7" ht="21" x14ac:dyDescent="0.4">
      <c r="A241" s="395" t="s">
        <v>34</v>
      </c>
      <c r="B241" s="396"/>
      <c r="C241" s="397"/>
      <c r="D241" s="108">
        <f>SUM(B227:C231,B233:C240)</f>
        <v>11</v>
      </c>
      <c r="E241" s="96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0.42307692307692307</v>
      </c>
      <c r="E242" s="96"/>
      <c r="F242" s="96"/>
      <c r="G242" s="96"/>
    </row>
    <row r="243" spans="1:7" ht="21" x14ac:dyDescent="0.4">
      <c r="A243" s="128"/>
      <c r="B243" s="96"/>
      <c r="C243" s="96"/>
      <c r="D243" s="96"/>
      <c r="E243" s="96"/>
      <c r="F243" s="96"/>
      <c r="G243" s="96"/>
    </row>
    <row r="244" spans="1:7" ht="22.5" x14ac:dyDescent="0.45">
      <c r="A244" s="343" t="s">
        <v>421</v>
      </c>
      <c r="B244" s="153"/>
      <c r="C244" s="154"/>
      <c r="D244" s="126">
        <f>SUM(D241,D199,D223)</f>
        <v>51</v>
      </c>
      <c r="E244" s="96"/>
      <c r="F244" s="96"/>
      <c r="G244" s="96"/>
    </row>
    <row r="245" spans="1:7" ht="22.5" x14ac:dyDescent="0.45">
      <c r="A245" s="343" t="s">
        <v>422</v>
      </c>
      <c r="B245" s="153"/>
      <c r="C245" s="154"/>
      <c r="D245" s="127">
        <f>D244/(COUNT(B227:C231,B191:C198,B203:C222,B233:C240)*2)</f>
        <v>0.59302325581395354</v>
      </c>
      <c r="E245" s="96"/>
      <c r="F245" s="96"/>
      <c r="G245" s="96"/>
    </row>
    <row r="246" spans="1:7" ht="21" x14ac:dyDescent="0.4">
      <c r="A246" s="421"/>
      <c r="B246" s="421"/>
      <c r="C246" s="421"/>
      <c r="D246" s="421"/>
      <c r="E246" s="421"/>
      <c r="F246" s="421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43796</v>
      </c>
      <c r="B248" s="96"/>
      <c r="C248" s="96"/>
      <c r="D248" s="96"/>
      <c r="E248" s="96"/>
      <c r="F248" s="96"/>
      <c r="G248" s="96"/>
    </row>
    <row r="249" spans="1:7" ht="21" x14ac:dyDescent="0.4">
      <c r="A249" s="388" t="s">
        <v>28</v>
      </c>
      <c r="B249" s="390" t="s">
        <v>29</v>
      </c>
      <c r="C249" s="390"/>
      <c r="D249" s="391" t="s">
        <v>42</v>
      </c>
      <c r="E249" s="391" t="s">
        <v>264</v>
      </c>
      <c r="F249" s="391" t="s">
        <v>295</v>
      </c>
      <c r="G249" s="96"/>
    </row>
    <row r="250" spans="1:7" ht="21" x14ac:dyDescent="0.4">
      <c r="A250" s="388"/>
      <c r="B250" s="100" t="s">
        <v>32</v>
      </c>
      <c r="C250" s="100" t="s">
        <v>31</v>
      </c>
      <c r="D250" s="391"/>
      <c r="E250" s="391"/>
      <c r="F250" s="391"/>
      <c r="G250" s="96"/>
    </row>
    <row r="251" spans="1:7" ht="22.5" x14ac:dyDescent="0.4">
      <c r="A251" s="282"/>
      <c r="B251" s="283"/>
      <c r="C251" s="283"/>
      <c r="D251" s="357"/>
      <c r="E251" s="357"/>
      <c r="F251" s="34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42" x14ac:dyDescent="0.4">
      <c r="A253" s="130" t="s">
        <v>103</v>
      </c>
      <c r="B253" s="104">
        <v>0</v>
      </c>
      <c r="C253" s="104"/>
      <c r="D253" s="105" t="s">
        <v>547</v>
      </c>
      <c r="E253" s="105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5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5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5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5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5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5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5"/>
      <c r="F260" s="105"/>
      <c r="G260" s="96"/>
    </row>
    <row r="261" spans="1:7" ht="21" x14ac:dyDescent="0.4">
      <c r="A261" s="395" t="s">
        <v>34</v>
      </c>
      <c r="B261" s="396"/>
      <c r="C261" s="397"/>
      <c r="D261" s="201">
        <f>SUM(B253:C260)</f>
        <v>14</v>
      </c>
      <c r="E261" s="96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0.875</v>
      </c>
      <c r="E262" s="96"/>
      <c r="F262" s="96"/>
      <c r="G262" s="96"/>
    </row>
    <row r="263" spans="1:7" ht="21" x14ac:dyDescent="0.4">
      <c r="A263" s="128"/>
      <c r="B263" s="96"/>
      <c r="C263" s="96"/>
      <c r="D263" s="96"/>
      <c r="E263" s="96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5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5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5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5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5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5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63" x14ac:dyDescent="0.4">
      <c r="A272" s="230" t="s">
        <v>420</v>
      </c>
      <c r="B272" s="104">
        <v>1</v>
      </c>
      <c r="C272" s="118" t="str">
        <f>IF(B272=0, -10, "0")</f>
        <v>0</v>
      </c>
      <c r="D272" s="157" t="s">
        <v>548</v>
      </c>
      <c r="E272" s="105"/>
      <c r="F272" s="105"/>
      <c r="G272" s="96"/>
    </row>
    <row r="273" spans="1:7" ht="63" x14ac:dyDescent="0.4">
      <c r="A273" s="168" t="s">
        <v>379</v>
      </c>
      <c r="B273" s="104">
        <v>1</v>
      </c>
      <c r="C273" s="140" t="str">
        <f>IF(B273=0, -5, "0")</f>
        <v>0</v>
      </c>
      <c r="D273" s="157" t="s">
        <v>549</v>
      </c>
      <c r="E273" s="105"/>
      <c r="F273" s="105"/>
      <c r="G273" s="96"/>
    </row>
    <row r="274" spans="1:7" ht="22.5" x14ac:dyDescent="0.4">
      <c r="A274" s="103" t="s">
        <v>116</v>
      </c>
      <c r="B274" s="104">
        <v>2</v>
      </c>
      <c r="C274" s="104"/>
      <c r="D274" s="120"/>
      <c r="E274" s="105"/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5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5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5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360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360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360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5"/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5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5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5"/>
      <c r="F285" s="105"/>
      <c r="G285" s="96"/>
    </row>
    <row r="286" spans="1:7" ht="26.25" customHeight="1" x14ac:dyDescent="0.4">
      <c r="A286" s="405"/>
      <c r="B286" s="405"/>
      <c r="C286" s="405"/>
      <c r="D286" s="405"/>
      <c r="E286" s="405"/>
      <c r="F286" s="405"/>
      <c r="G286" s="96"/>
    </row>
    <row r="287" spans="1:7" ht="31.5" customHeight="1" x14ac:dyDescent="0.4">
      <c r="A287" s="441" t="s">
        <v>304</v>
      </c>
      <c r="B287" s="441"/>
      <c r="C287" s="441"/>
      <c r="D287" s="441"/>
      <c r="E287" s="441"/>
      <c r="F287" s="441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5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5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5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5"/>
      <c r="F291" s="105"/>
      <c r="G291" s="96"/>
    </row>
    <row r="292" spans="1:7" ht="126.75" customHeight="1" x14ac:dyDescent="0.4">
      <c r="A292" s="139" t="s">
        <v>311</v>
      </c>
      <c r="B292" s="104">
        <v>0</v>
      </c>
      <c r="C292" s="118">
        <f>IF(B292=0, -5, "0")</f>
        <v>-5</v>
      </c>
      <c r="D292" s="105" t="s">
        <v>570</v>
      </c>
      <c r="E292" s="105"/>
      <c r="F292" s="105"/>
      <c r="G292" s="96"/>
    </row>
    <row r="293" spans="1:7" ht="22.5" customHeight="1" x14ac:dyDescent="0.4">
      <c r="A293" s="152" t="s">
        <v>321</v>
      </c>
      <c r="B293" s="104">
        <v>2</v>
      </c>
      <c r="C293" s="118"/>
      <c r="D293" s="105"/>
      <c r="E293" s="105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5"/>
      <c r="F294" s="105"/>
      <c r="G294" s="96"/>
    </row>
    <row r="295" spans="1:7" ht="86.25" customHeight="1" x14ac:dyDescent="0.4">
      <c r="A295" s="103" t="s">
        <v>402</v>
      </c>
      <c r="B295" s="104">
        <f>IF(D295=1, 2, IF(AND(D295&lt;1,D295&gt;0), 1, IF(D295=0,"0","NA")))</f>
        <v>2</v>
      </c>
      <c r="C295" s="104"/>
      <c r="D295" s="319">
        <f>IFERROR(E295/F295,"N.A")</f>
        <v>1</v>
      </c>
      <c r="E295" s="359">
        <f>COUNTIF('A3 Exploitation'!F253:F294,"ok")</f>
        <v>3</v>
      </c>
      <c r="F295" s="321">
        <f>COUNTA('A3 Exploitation'!F253:F294)</f>
        <v>3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49</v>
      </c>
      <c r="E296" s="96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0.81666666666666665</v>
      </c>
      <c r="E297" s="96"/>
      <c r="F297" s="96"/>
      <c r="G297" s="96"/>
    </row>
    <row r="298" spans="1:7" ht="21" x14ac:dyDescent="0.4">
      <c r="A298" s="128"/>
      <c r="B298" s="96"/>
      <c r="C298" s="96"/>
      <c r="D298" s="96"/>
      <c r="E298" s="96"/>
      <c r="F298" s="96"/>
      <c r="G298" s="96"/>
    </row>
    <row r="299" spans="1:7" ht="22.5" x14ac:dyDescent="0.45">
      <c r="A299" s="343" t="s">
        <v>423</v>
      </c>
      <c r="B299" s="153"/>
      <c r="C299" s="154"/>
      <c r="D299" s="126">
        <f>SUM(D261,D296)</f>
        <v>63</v>
      </c>
      <c r="E299" s="96"/>
      <c r="F299" s="96"/>
      <c r="G299" s="96"/>
    </row>
    <row r="300" spans="1:7" ht="22.5" x14ac:dyDescent="0.45">
      <c r="A300" s="343" t="s">
        <v>424</v>
      </c>
      <c r="B300" s="153"/>
      <c r="C300" s="154"/>
      <c r="D300" s="127">
        <f>D299/(COUNT(B253:C260,B265:C285,B288:C295)*2)</f>
        <v>0.82894736842105265</v>
      </c>
      <c r="E300" s="96"/>
      <c r="F300" s="96"/>
      <c r="G300" s="96"/>
    </row>
    <row r="301" spans="1:7" ht="21" x14ac:dyDescent="0.4">
      <c r="A301" s="128"/>
      <c r="B301" s="96"/>
      <c r="C301" s="96"/>
      <c r="D301" s="96"/>
      <c r="E301" s="96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43796</v>
      </c>
      <c r="B303" s="96"/>
      <c r="C303" s="96"/>
      <c r="D303" s="96"/>
      <c r="E303" s="96"/>
      <c r="F303" s="96"/>
      <c r="G303" s="96"/>
    </row>
    <row r="304" spans="1:7" ht="21" x14ac:dyDescent="0.4">
      <c r="A304" s="388" t="s">
        <v>28</v>
      </c>
      <c r="B304" s="390" t="s">
        <v>29</v>
      </c>
      <c r="C304" s="390"/>
      <c r="D304" s="391" t="s">
        <v>42</v>
      </c>
      <c r="E304" s="391" t="s">
        <v>264</v>
      </c>
      <c r="F304" s="391" t="s">
        <v>295</v>
      </c>
      <c r="G304" s="96"/>
    </row>
    <row r="305" spans="1:7" ht="21" x14ac:dyDescent="0.4">
      <c r="A305" s="388"/>
      <c r="B305" s="100" t="s">
        <v>32</v>
      </c>
      <c r="C305" s="100" t="s">
        <v>31</v>
      </c>
      <c r="D305" s="391"/>
      <c r="E305" s="391"/>
      <c r="F305" s="391"/>
      <c r="G305" s="96"/>
    </row>
    <row r="306" spans="1:7" ht="22.5" x14ac:dyDescent="0.4">
      <c r="A306" s="282"/>
      <c r="B306" s="283"/>
      <c r="C306" s="283"/>
      <c r="D306" s="357"/>
      <c r="E306" s="357"/>
      <c r="F306" s="34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5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5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5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5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5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5"/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5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5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16</v>
      </c>
      <c r="E316" s="96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1</v>
      </c>
      <c r="E317" s="96"/>
      <c r="F317" s="96"/>
      <c r="G317" s="96"/>
    </row>
    <row r="318" spans="1:7" ht="21" x14ac:dyDescent="0.4">
      <c r="A318" s="128"/>
      <c r="B318" s="96"/>
      <c r="C318" s="96"/>
      <c r="D318" s="96"/>
      <c r="E318" s="96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42" x14ac:dyDescent="0.4">
      <c r="A320" s="103" t="s">
        <v>143</v>
      </c>
      <c r="B320" s="104">
        <v>0</v>
      </c>
      <c r="C320" s="118"/>
      <c r="D320" s="141" t="s">
        <v>550</v>
      </c>
      <c r="E320" s="105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>
        <v>2</v>
      </c>
      <c r="C322" s="118" t="str">
        <f>IF(B322=0, -10, "0")</f>
        <v>0</v>
      </c>
      <c r="D322" s="156"/>
      <c r="E322" s="105"/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5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5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5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5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5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5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5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5"/>
      <c r="F331" s="105"/>
      <c r="G331" s="96"/>
    </row>
    <row r="332" spans="1:7" ht="105" x14ac:dyDescent="0.4">
      <c r="A332" s="173" t="s">
        <v>58</v>
      </c>
      <c r="B332" s="104">
        <v>0</v>
      </c>
      <c r="C332" s="118">
        <f>IF(B332=0, -10, "0")</f>
        <v>-10</v>
      </c>
      <c r="D332" s="172" t="s">
        <v>552</v>
      </c>
      <c r="E332" s="105"/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360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360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360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5"/>
      <c r="F336" s="105"/>
      <c r="G336" s="96"/>
    </row>
    <row r="337" spans="1:7" ht="65.25" customHeight="1" x14ac:dyDescent="0.4">
      <c r="A337" s="103" t="s">
        <v>367</v>
      </c>
      <c r="B337" s="104">
        <v>0</v>
      </c>
      <c r="C337" s="104"/>
      <c r="D337" s="105" t="s">
        <v>551</v>
      </c>
      <c r="E337" s="105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6"/>
      <c r="E338" s="105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22</v>
      </c>
      <c r="E339" s="96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0.55000000000000004</v>
      </c>
      <c r="E340" s="96"/>
      <c r="F340" s="96"/>
      <c r="G340" s="96"/>
    </row>
    <row r="341" spans="1:7" ht="21" x14ac:dyDescent="0.4">
      <c r="A341" s="128"/>
      <c r="B341" s="96"/>
      <c r="C341" s="96"/>
      <c r="D341" s="96"/>
      <c r="E341" s="96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5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5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5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5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5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5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5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5"/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5"/>
      <c r="F351" s="105"/>
      <c r="G351" s="96"/>
    </row>
    <row r="352" spans="1:7" ht="21" x14ac:dyDescent="0.3">
      <c r="A352" s="426"/>
      <c r="B352" s="426"/>
      <c r="C352" s="426"/>
      <c r="D352" s="426"/>
      <c r="E352" s="426"/>
      <c r="F352" s="426"/>
      <c r="G352" s="426"/>
    </row>
    <row r="353" spans="1:7" ht="32.25" customHeight="1" x14ac:dyDescent="0.4">
      <c r="A353" s="440" t="s">
        <v>304</v>
      </c>
      <c r="B353" s="440"/>
      <c r="C353" s="440"/>
      <c r="D353" s="440"/>
      <c r="E353" s="440"/>
      <c r="F353" s="440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5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5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5"/>
      <c r="F358" s="105"/>
      <c r="G358" s="96"/>
    </row>
    <row r="359" spans="1:7" ht="21" x14ac:dyDescent="0.4">
      <c r="A359" s="152" t="s">
        <v>321</v>
      </c>
      <c r="B359" s="104">
        <v>2</v>
      </c>
      <c r="C359" s="137"/>
      <c r="D359" s="131"/>
      <c r="E359" s="105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5"/>
      <c r="F360" s="105"/>
      <c r="G360" s="96"/>
    </row>
    <row r="361" spans="1:7" ht="63" x14ac:dyDescent="0.4">
      <c r="A361" s="107" t="s">
        <v>206</v>
      </c>
      <c r="B361" s="104">
        <f>IF(D361=1, 2, IF(AND(D361&lt;1,D361&gt;0), 1, IF(D361=0,"0","NA")))</f>
        <v>1</v>
      </c>
      <c r="C361" s="137"/>
      <c r="D361" s="319">
        <f>IFERROR(E361/F361,"N.A")</f>
        <v>0.66666666666666663</v>
      </c>
      <c r="E361" s="359">
        <f>COUNTIF('A3 Exploitation'!F308:F360,"ok")</f>
        <v>2</v>
      </c>
      <c r="F361" s="321">
        <f>COUNTA('A3 Exploitation'!F308:F360)</f>
        <v>3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33</v>
      </c>
      <c r="E362" s="96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0.97058823529411764</v>
      </c>
      <c r="E363" s="96"/>
      <c r="F363" s="96"/>
      <c r="G363" s="96"/>
    </row>
    <row r="364" spans="1:7" ht="21" x14ac:dyDescent="0.4">
      <c r="A364" s="128"/>
      <c r="B364" s="96"/>
      <c r="C364" s="96"/>
      <c r="D364" s="96"/>
      <c r="E364" s="96"/>
      <c r="F364" s="96"/>
      <c r="G364" s="96"/>
    </row>
    <row r="365" spans="1:7" ht="22.5" x14ac:dyDescent="0.45">
      <c r="A365" s="343" t="s">
        <v>425</v>
      </c>
      <c r="B365" s="153"/>
      <c r="C365" s="154"/>
      <c r="D365" s="126">
        <f>SUM(D362,D316,D339)</f>
        <v>71</v>
      </c>
      <c r="E365" s="96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0.78888888888888886</v>
      </c>
      <c r="E366" s="96"/>
      <c r="F366" s="96"/>
      <c r="G366" s="96"/>
    </row>
    <row r="367" spans="1:7" ht="22.5" x14ac:dyDescent="0.45">
      <c r="A367" s="181"/>
      <c r="B367" s="182"/>
      <c r="C367" s="182"/>
      <c r="D367" s="183"/>
      <c r="E367" s="96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43796</v>
      </c>
      <c r="B369" s="96"/>
      <c r="C369" s="96"/>
      <c r="D369" s="96"/>
      <c r="E369" s="96"/>
      <c r="F369" s="96"/>
      <c r="G369" s="96"/>
    </row>
    <row r="370" spans="1:7" ht="21" x14ac:dyDescent="0.4">
      <c r="A370" s="388" t="s">
        <v>28</v>
      </c>
      <c r="B370" s="390" t="s">
        <v>29</v>
      </c>
      <c r="C370" s="390"/>
      <c r="D370" s="391" t="s">
        <v>42</v>
      </c>
      <c r="E370" s="391" t="s">
        <v>264</v>
      </c>
      <c r="F370" s="391" t="s">
        <v>295</v>
      </c>
      <c r="G370" s="96"/>
    </row>
    <row r="371" spans="1:7" ht="21" x14ac:dyDescent="0.4">
      <c r="A371" s="388"/>
      <c r="B371" s="100" t="s">
        <v>32</v>
      </c>
      <c r="C371" s="100" t="s">
        <v>31</v>
      </c>
      <c r="D371" s="391"/>
      <c r="E371" s="391"/>
      <c r="F371" s="391"/>
      <c r="G371" s="96"/>
    </row>
    <row r="372" spans="1:7" ht="22.5" x14ac:dyDescent="0.4">
      <c r="A372" s="282"/>
      <c r="B372" s="283"/>
      <c r="C372" s="283"/>
      <c r="D372" s="357"/>
      <c r="E372" s="357"/>
      <c r="F372" s="34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42" x14ac:dyDescent="0.4">
      <c r="A374" s="130" t="s">
        <v>115</v>
      </c>
      <c r="B374" s="104">
        <v>0</v>
      </c>
      <c r="C374" s="104"/>
      <c r="D374" s="131" t="s">
        <v>554</v>
      </c>
      <c r="E374" s="105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5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5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5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5"/>
      <c r="E378" s="105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5"/>
      <c r="E379" s="105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5"/>
      <c r="E380" s="105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5"/>
      <c r="E381" s="105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5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5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5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20</v>
      </c>
      <c r="E385" s="96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0.90909090909090906</v>
      </c>
      <c r="E386" s="96"/>
      <c r="F386" s="96"/>
      <c r="G386" s="96"/>
    </row>
    <row r="387" spans="1:7" ht="21" x14ac:dyDescent="0.4">
      <c r="A387" s="128"/>
      <c r="B387" s="96"/>
      <c r="C387" s="96"/>
      <c r="D387" s="96"/>
      <c r="E387" s="96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6"/>
      <c r="E389" s="105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5"/>
      <c r="F390" s="105"/>
      <c r="G390" s="96"/>
    </row>
    <row r="391" spans="1:7" ht="22.5" x14ac:dyDescent="0.4">
      <c r="A391" s="173" t="s">
        <v>318</v>
      </c>
      <c r="B391" s="104">
        <v>2</v>
      </c>
      <c r="C391" s="118" t="str">
        <f>IF(B391=0, -10, "0")</f>
        <v>0</v>
      </c>
      <c r="D391" s="186"/>
      <c r="E391" s="105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5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5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5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5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5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5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5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5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360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360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360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5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5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5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5"/>
      <c r="F409" s="105"/>
      <c r="G409" s="96"/>
    </row>
    <row r="410" spans="1:7" ht="21" x14ac:dyDescent="0.4">
      <c r="A410" s="438"/>
      <c r="B410" s="439"/>
      <c r="C410" s="439"/>
      <c r="D410" s="439"/>
      <c r="E410" s="439"/>
      <c r="F410" s="439"/>
      <c r="G410" s="439"/>
    </row>
    <row r="411" spans="1:7" ht="24.75" x14ac:dyDescent="0.4">
      <c r="A411" s="436" t="s">
        <v>313</v>
      </c>
      <c r="B411" s="436"/>
      <c r="C411" s="436"/>
      <c r="D411" s="436"/>
      <c r="E411" s="436"/>
      <c r="F411" s="436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09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5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5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5"/>
      <c r="F416" s="105"/>
      <c r="G416" s="96"/>
    </row>
    <row r="417" spans="1:7" ht="63" x14ac:dyDescent="0.4">
      <c r="A417" s="139" t="s">
        <v>311</v>
      </c>
      <c r="B417" s="104">
        <v>0</v>
      </c>
      <c r="C417" s="104">
        <f>IF(B417=0, -5, "0")</f>
        <v>-5</v>
      </c>
      <c r="D417" s="156" t="s">
        <v>553</v>
      </c>
      <c r="E417" s="105"/>
      <c r="F417" s="105"/>
      <c r="G417" s="96"/>
    </row>
    <row r="418" spans="1:7" ht="21" x14ac:dyDescent="0.4">
      <c r="A418" s="152" t="s">
        <v>321</v>
      </c>
      <c r="B418" s="104">
        <v>2</v>
      </c>
      <c r="C418" s="104"/>
      <c r="D418" s="156"/>
      <c r="E418" s="105"/>
      <c r="F418" s="105"/>
      <c r="G418" s="96"/>
    </row>
    <row r="419" spans="1:7" ht="86.25" customHeight="1" x14ac:dyDescent="0.4">
      <c r="A419" s="190" t="s">
        <v>427</v>
      </c>
      <c r="B419" s="104">
        <f>IF(D419=1, 2, IF(AND(D419&lt;1,D419&gt;0), 1, IF(D419=0,"0","NA")))</f>
        <v>2</v>
      </c>
      <c r="C419" s="104"/>
      <c r="D419" s="319">
        <f>IFERROR(E419/F419,"N.A")</f>
        <v>1</v>
      </c>
      <c r="E419" s="359">
        <f>COUNTIF('A3 Exploitation'!F374:F418,"ok")</f>
        <v>1</v>
      </c>
      <c r="F419" s="321">
        <f>COUNTA('A3 Exploitation'!F374:F418)</f>
        <v>1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51</v>
      </c>
      <c r="E420" s="96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0.85</v>
      </c>
      <c r="E421" s="96"/>
      <c r="F421" s="96"/>
      <c r="G421" s="96"/>
    </row>
    <row r="422" spans="1:7" ht="21" x14ac:dyDescent="0.4">
      <c r="A422" s="128"/>
      <c r="B422" s="96"/>
      <c r="C422" s="96"/>
      <c r="D422" s="96"/>
      <c r="E422" s="96"/>
      <c r="F422" s="96"/>
      <c r="G422" s="96"/>
    </row>
    <row r="423" spans="1:7" ht="22.5" x14ac:dyDescent="0.45">
      <c r="A423" s="343" t="s">
        <v>428</v>
      </c>
      <c r="B423" s="153"/>
      <c r="C423" s="154"/>
      <c r="D423" s="126">
        <f>SUM(D420,D385)</f>
        <v>71</v>
      </c>
      <c r="E423" s="96"/>
      <c r="F423" s="96"/>
      <c r="G423" s="96"/>
    </row>
    <row r="424" spans="1:7" ht="22.5" x14ac:dyDescent="0.45">
      <c r="A424" s="343" t="s">
        <v>429</v>
      </c>
      <c r="B424" s="153"/>
      <c r="C424" s="154"/>
      <c r="D424" s="127">
        <f>D423/(COUNT(B374:C384,B389:C409,B412:C419)*2)</f>
        <v>0.86585365853658536</v>
      </c>
      <c r="E424" s="96"/>
      <c r="F424" s="96"/>
      <c r="G424" s="96"/>
    </row>
    <row r="425" spans="1:7" ht="22.5" x14ac:dyDescent="0.45">
      <c r="A425" s="181"/>
      <c r="B425" s="182"/>
      <c r="C425" s="182"/>
      <c r="D425" s="183"/>
      <c r="E425" s="96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43796</v>
      </c>
      <c r="B427" s="96"/>
      <c r="C427" s="96"/>
      <c r="D427" s="96"/>
      <c r="E427" s="96"/>
      <c r="F427" s="96"/>
      <c r="G427" s="96"/>
    </row>
    <row r="428" spans="1:7" ht="21" x14ac:dyDescent="0.4">
      <c r="A428" s="388" t="s">
        <v>28</v>
      </c>
      <c r="B428" s="390" t="s">
        <v>29</v>
      </c>
      <c r="C428" s="390"/>
      <c r="D428" s="391" t="s">
        <v>42</v>
      </c>
      <c r="E428" s="391" t="s">
        <v>264</v>
      </c>
      <c r="F428" s="391" t="s">
        <v>295</v>
      </c>
      <c r="G428" s="96"/>
    </row>
    <row r="429" spans="1:7" ht="21" x14ac:dyDescent="0.4">
      <c r="A429" s="388"/>
      <c r="B429" s="100" t="s">
        <v>32</v>
      </c>
      <c r="C429" s="100" t="s">
        <v>31</v>
      </c>
      <c r="D429" s="391"/>
      <c r="E429" s="391"/>
      <c r="F429" s="391"/>
      <c r="G429" s="96"/>
    </row>
    <row r="430" spans="1:7" ht="22.5" x14ac:dyDescent="0.4">
      <c r="A430" s="282"/>
      <c r="B430" s="283"/>
      <c r="C430" s="283"/>
      <c r="D430" s="357"/>
      <c r="E430" s="357"/>
      <c r="F430" s="34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5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5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5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5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5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5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5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5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6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6"/>
      <c r="F441" s="96"/>
      <c r="G441" s="96"/>
    </row>
    <row r="442" spans="1:7" ht="21" x14ac:dyDescent="0.4">
      <c r="A442" s="342"/>
      <c r="B442" s="96"/>
      <c r="C442" s="96"/>
      <c r="D442" s="96"/>
      <c r="E442" s="96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5"/>
      <c r="F444" s="105"/>
      <c r="G444" s="96"/>
    </row>
    <row r="445" spans="1:7" ht="21" x14ac:dyDescent="0.4">
      <c r="A445" s="333" t="s">
        <v>272</v>
      </c>
      <c r="B445" s="104">
        <v>1</v>
      </c>
      <c r="C445" s="118" t="str">
        <f>IF(B445=0, -5, "0")</f>
        <v>0</v>
      </c>
      <c r="D445" s="105" t="s">
        <v>555</v>
      </c>
      <c r="E445" s="105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5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5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5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5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5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5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5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5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5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5"/>
      <c r="F457" s="105"/>
      <c r="G457" s="96"/>
    </row>
    <row r="458" spans="1:7" ht="22.5" x14ac:dyDescent="0.4">
      <c r="A458" s="269"/>
      <c r="B458" s="266"/>
      <c r="C458" s="270"/>
      <c r="D458" s="271"/>
      <c r="E458" s="271"/>
      <c r="F458" s="271"/>
      <c r="G458" s="96"/>
    </row>
    <row r="459" spans="1:7" ht="24.75" x14ac:dyDescent="0.4">
      <c r="A459" s="436" t="s">
        <v>304</v>
      </c>
      <c r="B459" s="436"/>
      <c r="C459" s="436"/>
      <c r="D459" s="436"/>
      <c r="E459" s="436"/>
      <c r="F459" s="436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5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5"/>
      <c r="F463" s="105"/>
      <c r="G463" s="96"/>
    </row>
    <row r="464" spans="1:7" ht="21" x14ac:dyDescent="0.4">
      <c r="A464" s="152" t="s">
        <v>321</v>
      </c>
      <c r="B464" s="104">
        <v>2</v>
      </c>
      <c r="C464" s="104"/>
      <c r="D464" s="105"/>
      <c r="E464" s="105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5"/>
      <c r="F465" s="105"/>
      <c r="G465" s="96"/>
    </row>
    <row r="466" spans="1:7" ht="95.25" customHeight="1" x14ac:dyDescent="0.4">
      <c r="A466" s="190" t="s">
        <v>402</v>
      </c>
      <c r="B466" s="104">
        <f>IF(D466=1, 2, IF(AND(D466&lt;1,D466&gt;0), 1, IF(D466=0,"0","NA")))</f>
        <v>2</v>
      </c>
      <c r="C466" s="104"/>
      <c r="D466" s="319">
        <f>IFERROR(E466/F466,"N.A")</f>
        <v>1</v>
      </c>
      <c r="E466" s="359">
        <f>COUNTIF('A3 Exploitation'!F432:F465,"ok")</f>
        <v>3</v>
      </c>
      <c r="F466" s="321">
        <f>COUNTA('A3 Exploitation'!F432:F465)</f>
        <v>3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41</v>
      </c>
      <c r="E467" s="96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0.97619047619047616</v>
      </c>
      <c r="E468" s="96"/>
      <c r="F468" s="96"/>
      <c r="G468" s="96"/>
    </row>
    <row r="469" spans="1:7" ht="21" x14ac:dyDescent="0.4">
      <c r="A469" s="112"/>
      <c r="B469" s="96"/>
      <c r="C469" s="96"/>
      <c r="D469" s="96"/>
      <c r="E469" s="96"/>
      <c r="F469" s="96"/>
      <c r="G469" s="96"/>
    </row>
    <row r="470" spans="1:7" ht="22.5" x14ac:dyDescent="0.45">
      <c r="A470" s="343" t="s">
        <v>431</v>
      </c>
      <c r="B470" s="153"/>
      <c r="C470" s="154"/>
      <c r="D470" s="126">
        <f>SUM(D467,D440)</f>
        <v>57</v>
      </c>
      <c r="E470" s="96"/>
      <c r="F470" s="96"/>
      <c r="G470" s="96"/>
    </row>
    <row r="471" spans="1:7" ht="22.5" x14ac:dyDescent="0.45">
      <c r="A471" s="343" t="s">
        <v>432</v>
      </c>
      <c r="B471" s="153"/>
      <c r="C471" s="154"/>
      <c r="D471" s="127">
        <f>D470/(COUNT(B444:C457,B432:C439,B460:C466)*2)</f>
        <v>0.98275862068965514</v>
      </c>
      <c r="E471" s="96"/>
      <c r="F471" s="96"/>
      <c r="G471" s="96"/>
    </row>
    <row r="472" spans="1:7" ht="21" x14ac:dyDescent="0.4">
      <c r="A472" s="128"/>
      <c r="B472" s="96"/>
      <c r="C472" s="96"/>
      <c r="D472" s="96"/>
      <c r="E472" s="96"/>
      <c r="F472" s="96"/>
      <c r="G472" s="96"/>
    </row>
    <row r="473" spans="1:7" ht="24.75" x14ac:dyDescent="0.4">
      <c r="A473" s="437" t="s">
        <v>405</v>
      </c>
      <c r="B473" s="437"/>
      <c r="C473" s="437"/>
      <c r="D473" s="437"/>
      <c r="E473" s="437"/>
      <c r="F473" s="437"/>
      <c r="G473" s="96"/>
    </row>
    <row r="474" spans="1:7" ht="21" customHeight="1" x14ac:dyDescent="0.4">
      <c r="A474" s="191">
        <f>B11</f>
        <v>43796</v>
      </c>
      <c r="F474" s="2"/>
      <c r="G474" s="96"/>
    </row>
    <row r="475" spans="1:7" ht="21" x14ac:dyDescent="0.4">
      <c r="A475" s="422" t="s">
        <v>28</v>
      </c>
      <c r="B475" s="423" t="s">
        <v>29</v>
      </c>
      <c r="C475" s="423"/>
      <c r="D475" s="424" t="s">
        <v>42</v>
      </c>
      <c r="E475" s="424" t="s">
        <v>264</v>
      </c>
      <c r="F475" s="424" t="s">
        <v>295</v>
      </c>
      <c r="G475" s="96"/>
    </row>
    <row r="476" spans="1:7" ht="21" x14ac:dyDescent="0.4">
      <c r="A476" s="422"/>
      <c r="B476" s="254" t="s">
        <v>32</v>
      </c>
      <c r="C476" s="254" t="s">
        <v>31</v>
      </c>
      <c r="D476" s="424"/>
      <c r="E476" s="424"/>
      <c r="F476" s="424"/>
      <c r="G476" s="96"/>
    </row>
    <row r="477" spans="1:7" ht="22.5" x14ac:dyDescent="0.4">
      <c r="A477" s="282"/>
      <c r="B477" s="283"/>
      <c r="C477" s="283"/>
      <c r="D477" s="357"/>
      <c r="E477" s="357"/>
      <c r="F477" s="344"/>
      <c r="G477" s="96"/>
    </row>
    <row r="478" spans="1:7" ht="24.75" x14ac:dyDescent="0.4">
      <c r="A478" s="497" t="s">
        <v>52</v>
      </c>
      <c r="B478" s="497"/>
      <c r="C478" s="497"/>
      <c r="D478" s="497"/>
      <c r="E478" s="497"/>
      <c r="F478" s="497"/>
      <c r="G478" s="96"/>
    </row>
    <row r="479" spans="1:7" ht="21" x14ac:dyDescent="0.4">
      <c r="A479" s="164" t="s">
        <v>327</v>
      </c>
      <c r="B479" s="104" t="s">
        <v>30</v>
      </c>
      <c r="C479" s="296"/>
      <c r="D479" s="361"/>
      <c r="E479" s="361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362"/>
      <c r="E480" s="362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362"/>
      <c r="E481" s="362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362"/>
      <c r="E482" s="362"/>
      <c r="F482" s="105"/>
      <c r="G482" s="96"/>
    </row>
    <row r="483" spans="1:7" ht="21" x14ac:dyDescent="0.4">
      <c r="A483" s="237"/>
      <c r="B483" s="342"/>
      <c r="C483" s="238"/>
      <c r="D483" s="363"/>
      <c r="E483" s="363"/>
      <c r="F483" s="238"/>
      <c r="G483" s="96"/>
    </row>
    <row r="484" spans="1:7" ht="30" customHeight="1" x14ac:dyDescent="0.5">
      <c r="A484" s="498" t="s">
        <v>443</v>
      </c>
      <c r="B484" s="499"/>
      <c r="C484" s="499"/>
      <c r="D484" s="499"/>
      <c r="E484" s="499"/>
      <c r="F484" s="499"/>
      <c r="G484" s="96"/>
    </row>
    <row r="485" spans="1:7" ht="21" x14ac:dyDescent="0.4">
      <c r="A485" s="164" t="s">
        <v>80</v>
      </c>
      <c r="B485" s="104" t="s">
        <v>30</v>
      </c>
      <c r="C485" s="297"/>
      <c r="D485" s="362"/>
      <c r="E485" s="362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362"/>
      <c r="E486" s="362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362"/>
      <c r="E487" s="362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362"/>
      <c r="E488" s="362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362"/>
      <c r="E489" s="362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362"/>
      <c r="E490" s="362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362"/>
      <c r="E491" s="362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362"/>
      <c r="E492" s="362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362"/>
      <c r="E493" s="362"/>
      <c r="F493" s="105"/>
      <c r="G493" s="96"/>
    </row>
    <row r="494" spans="1:7" ht="21" x14ac:dyDescent="0.4">
      <c r="A494" s="237"/>
      <c r="B494" s="342"/>
      <c r="C494" s="238"/>
      <c r="D494" s="363"/>
      <c r="E494" s="363"/>
      <c r="F494" s="238"/>
      <c r="G494" s="96"/>
    </row>
    <row r="495" spans="1:7" ht="39" customHeight="1" x14ac:dyDescent="0.5">
      <c r="A495" s="500" t="s">
        <v>23</v>
      </c>
      <c r="B495" s="501"/>
      <c r="C495" s="501"/>
      <c r="D495" s="501"/>
      <c r="E495" s="501"/>
      <c r="F495" s="502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364"/>
      <c r="E496" s="364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364"/>
      <c r="E497" s="364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364"/>
      <c r="E498" s="364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364"/>
      <c r="E499" s="364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364"/>
      <c r="E500" s="364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364"/>
      <c r="E501" s="364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364"/>
      <c r="E502" s="364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364"/>
      <c r="E503" s="364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364"/>
      <c r="E504" s="364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364"/>
      <c r="E505" s="364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364"/>
      <c r="E506" s="364"/>
      <c r="F506" s="105"/>
      <c r="G506" s="96"/>
    </row>
    <row r="507" spans="1:7" ht="24" customHeight="1" x14ac:dyDescent="0.3">
      <c r="A507" s="407"/>
      <c r="B507" s="407"/>
      <c r="C507" s="407"/>
      <c r="D507" s="407"/>
      <c r="E507" s="407"/>
      <c r="F507" s="407"/>
      <c r="G507" s="407"/>
    </row>
    <row r="508" spans="1:7" ht="26.25" customHeight="1" x14ac:dyDescent="0.5">
      <c r="A508" s="288" t="s">
        <v>304</v>
      </c>
      <c r="B508" s="434"/>
      <c r="C508" s="434"/>
      <c r="D508" s="434"/>
      <c r="E508" s="434"/>
      <c r="F508" s="434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364"/>
      <c r="E509" s="364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364"/>
      <c r="E510" s="364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364"/>
      <c r="E511" s="364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5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130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9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6"/>
      <c r="F516" s="96"/>
      <c r="G516" s="96"/>
    </row>
    <row r="517" spans="1:7" ht="21" customHeight="1" x14ac:dyDescent="0.45">
      <c r="A517" s="343" t="s">
        <v>434</v>
      </c>
      <c r="B517" s="153"/>
      <c r="C517" s="154"/>
      <c r="D517" s="127" t="e">
        <f>D516/(COUNT(B496:C506,B485:C493,B509:C515,B479:C482)*2)</f>
        <v>#DIV/0!</v>
      </c>
      <c r="E517" s="96"/>
      <c r="F517" s="96"/>
      <c r="G517" s="96"/>
    </row>
    <row r="518" spans="1:7" ht="21" x14ac:dyDescent="0.4">
      <c r="A518" s="237"/>
      <c r="B518" s="342"/>
      <c r="C518" s="238"/>
      <c r="D518" s="246"/>
      <c r="E518" s="246"/>
      <c r="F518" s="246"/>
      <c r="G518" s="96"/>
    </row>
    <row r="519" spans="1:7" ht="21" x14ac:dyDescent="0.4">
      <c r="A519" s="237"/>
      <c r="B519" s="342"/>
      <c r="C519" s="238"/>
      <c r="D519" s="246"/>
      <c r="E519" s="246"/>
      <c r="F519" s="246"/>
      <c r="G519" s="96"/>
    </row>
    <row r="520" spans="1:7" ht="21" customHeight="1" x14ac:dyDescent="0.5">
      <c r="A520" s="435" t="s">
        <v>97</v>
      </c>
      <c r="B520" s="435"/>
      <c r="C520" s="435"/>
      <c r="D520" s="435"/>
      <c r="E520" s="435"/>
      <c r="F520" s="435"/>
      <c r="G520" s="96"/>
    </row>
    <row r="521" spans="1:7" ht="22.5" customHeight="1" x14ac:dyDescent="0.4">
      <c r="A521" s="191">
        <f>B11</f>
        <v>43796</v>
      </c>
      <c r="B521" s="96"/>
      <c r="C521" s="96"/>
      <c r="D521" s="114"/>
      <c r="E521" s="114"/>
      <c r="F521" s="114"/>
      <c r="G521" s="96"/>
    </row>
    <row r="522" spans="1:7" ht="21" x14ac:dyDescent="0.4">
      <c r="A522" s="429" t="s">
        <v>28</v>
      </c>
      <c r="B522" s="389" t="s">
        <v>29</v>
      </c>
      <c r="C522" s="431"/>
      <c r="D522" s="391" t="s">
        <v>42</v>
      </c>
      <c r="E522" s="391" t="s">
        <v>264</v>
      </c>
      <c r="F522" s="391" t="s">
        <v>295</v>
      </c>
      <c r="G522" s="96"/>
    </row>
    <row r="523" spans="1:7" ht="21" x14ac:dyDescent="0.4">
      <c r="A523" s="430"/>
      <c r="B523" s="249" t="s">
        <v>32</v>
      </c>
      <c r="C523" s="250" t="s">
        <v>31</v>
      </c>
      <c r="D523" s="391"/>
      <c r="E523" s="391"/>
      <c r="F523" s="391"/>
      <c r="G523" s="96"/>
    </row>
    <row r="524" spans="1:7" ht="22.5" x14ac:dyDescent="0.4">
      <c r="A524" s="286"/>
      <c r="B524" s="287"/>
      <c r="C524" s="287"/>
      <c r="D524" s="357"/>
      <c r="E524" s="357"/>
      <c r="F524" s="344"/>
      <c r="G524" s="96"/>
    </row>
    <row r="525" spans="1:7" ht="24.75" x14ac:dyDescent="0.4">
      <c r="A525" s="289" t="s">
        <v>17</v>
      </c>
      <c r="B525" s="251"/>
      <c r="C525" s="432"/>
      <c r="D525" s="432"/>
      <c r="E525" s="432"/>
      <c r="F525" s="433"/>
      <c r="G525" s="96"/>
    </row>
    <row r="526" spans="1:7" ht="42" x14ac:dyDescent="0.4">
      <c r="A526" s="192" t="s">
        <v>6</v>
      </c>
      <c r="B526" s="104">
        <v>0</v>
      </c>
      <c r="C526" s="104"/>
      <c r="D526" s="105" t="s">
        <v>556</v>
      </c>
      <c r="E526" s="105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5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5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5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365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5"/>
      <c r="F531" s="105"/>
      <c r="G531" s="96"/>
    </row>
    <row r="532" spans="1:7" ht="21" customHeight="1" x14ac:dyDescent="0.4">
      <c r="A532" s="395" t="s">
        <v>34</v>
      </c>
      <c r="B532" s="396"/>
      <c r="C532" s="397"/>
      <c r="D532" s="315">
        <f>SUM(B526:C531)</f>
        <v>10</v>
      </c>
      <c r="E532" s="202"/>
      <c r="F532" s="202"/>
      <c r="G532" s="96"/>
    </row>
    <row r="533" spans="1:7" ht="21" customHeight="1" x14ac:dyDescent="0.4">
      <c r="A533" s="395" t="s">
        <v>33</v>
      </c>
      <c r="B533" s="396"/>
      <c r="C533" s="397"/>
      <c r="D533" s="298">
        <f>D532/(COUNT(B526:C531)*2)</f>
        <v>0.83333333333333337</v>
      </c>
      <c r="E533" s="202"/>
      <c r="F533" s="202"/>
      <c r="G533" s="96"/>
    </row>
    <row r="534" spans="1:7" ht="21" x14ac:dyDescent="0.4">
      <c r="A534" s="421"/>
      <c r="B534" s="421"/>
      <c r="C534" s="421"/>
      <c r="D534" s="421"/>
      <c r="E534" s="421"/>
      <c r="F534" s="421"/>
      <c r="G534" s="96"/>
    </row>
    <row r="535" spans="1:7" ht="24.75" x14ac:dyDescent="0.4">
      <c r="A535" s="284" t="s">
        <v>94</v>
      </c>
      <c r="B535" s="114"/>
      <c r="C535" s="114"/>
      <c r="D535" s="96"/>
      <c r="E535" s="96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5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09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5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5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5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5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5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5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5"/>
      <c r="F545" s="105"/>
      <c r="G545" s="96"/>
    </row>
    <row r="546" spans="1:7" ht="21" x14ac:dyDescent="0.3">
      <c r="A546" s="425"/>
      <c r="B546" s="426"/>
      <c r="C546" s="426"/>
      <c r="D546" s="426"/>
      <c r="E546" s="426"/>
      <c r="F546" s="426"/>
      <c r="G546" s="426"/>
    </row>
    <row r="547" spans="1:7" ht="35.25" customHeight="1" x14ac:dyDescent="0.4">
      <c r="A547" s="290" t="s">
        <v>304</v>
      </c>
      <c r="B547" s="265"/>
      <c r="C547" s="427"/>
      <c r="D547" s="427"/>
      <c r="E547" s="427"/>
      <c r="F547" s="428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5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5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5"/>
      <c r="F550" s="105"/>
      <c r="G550" s="96"/>
    </row>
    <row r="551" spans="1:7" ht="42" x14ac:dyDescent="0.4">
      <c r="A551" s="152" t="s">
        <v>363</v>
      </c>
      <c r="B551" s="104">
        <v>0</v>
      </c>
      <c r="C551" s="137"/>
      <c r="D551" s="105" t="s">
        <v>557</v>
      </c>
      <c r="E551" s="105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352"/>
      <c r="F552" s="105"/>
      <c r="G552" s="96"/>
    </row>
    <row r="553" spans="1:7" ht="21" x14ac:dyDescent="0.4">
      <c r="A553" s="152" t="s">
        <v>321</v>
      </c>
      <c r="B553" s="104">
        <v>2</v>
      </c>
      <c r="C553" s="118"/>
      <c r="D553" s="253"/>
      <c r="E553" s="105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5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59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403" t="s">
        <v>34</v>
      </c>
      <c r="B556" s="403"/>
      <c r="C556" s="415"/>
      <c r="D556" s="358">
        <f>SUM(B548:C555,B536:C545)</f>
        <v>32</v>
      </c>
      <c r="E556" s="96"/>
      <c r="F556" s="96"/>
      <c r="G556" s="96"/>
    </row>
    <row r="557" spans="1:7" ht="21" x14ac:dyDescent="0.4">
      <c r="A557" s="403" t="s">
        <v>33</v>
      </c>
      <c r="B557" s="403"/>
      <c r="C557" s="403"/>
      <c r="D557" s="298">
        <f>D556/(COUNT(B548:C555,B536:C545)*2)</f>
        <v>0.94117647058823528</v>
      </c>
      <c r="E557" s="96"/>
      <c r="F557" s="96"/>
      <c r="G557" s="96"/>
    </row>
    <row r="558" spans="1:7" ht="21" x14ac:dyDescent="0.4">
      <c r="A558" s="112"/>
      <c r="B558" s="96"/>
      <c r="C558" s="96"/>
      <c r="D558" s="96"/>
      <c r="E558" s="96"/>
      <c r="F558" s="96"/>
      <c r="G558" s="96"/>
    </row>
    <row r="559" spans="1:7" ht="22.5" x14ac:dyDescent="0.45">
      <c r="A559" s="343" t="s">
        <v>435</v>
      </c>
      <c r="B559" s="153"/>
      <c r="C559" s="154"/>
      <c r="D559" s="126">
        <f>SUM(D556,D532)</f>
        <v>42</v>
      </c>
      <c r="E559" s="96"/>
      <c r="F559" s="96"/>
      <c r="G559" s="96"/>
    </row>
    <row r="560" spans="1:7" ht="21" customHeight="1" x14ac:dyDescent="0.45">
      <c r="A560" s="343" t="s">
        <v>436</v>
      </c>
      <c r="B560" s="153"/>
      <c r="C560" s="154"/>
      <c r="D560" s="127">
        <f>D559/(COUNT(B536:C545,B526:C531,B548:C555)*2)</f>
        <v>0.91304347826086951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6"/>
      <c r="F561" s="96"/>
      <c r="G561" s="96"/>
    </row>
    <row r="562" spans="1:7" ht="21" x14ac:dyDescent="0.4">
      <c r="A562" s="421"/>
      <c r="B562" s="421"/>
      <c r="C562" s="421"/>
      <c r="D562" s="421"/>
      <c r="E562" s="421"/>
      <c r="F562" s="421"/>
      <c r="G562" s="96"/>
    </row>
    <row r="563" spans="1:7" ht="22.5" x14ac:dyDescent="0.45">
      <c r="A563" s="402" t="s">
        <v>19</v>
      </c>
      <c r="B563" s="402"/>
      <c r="C563" s="402"/>
      <c r="D563" s="402"/>
      <c r="E563" s="402"/>
      <c r="F563" s="402"/>
      <c r="G563" s="96"/>
    </row>
    <row r="564" spans="1:7" ht="22.5" x14ac:dyDescent="0.4">
      <c r="A564" s="198">
        <f>B11</f>
        <v>43796</v>
      </c>
      <c r="B564" s="96"/>
      <c r="C564" s="96"/>
      <c r="D564" s="280"/>
      <c r="E564" s="280"/>
      <c r="F564" s="280"/>
      <c r="G564" s="96"/>
    </row>
    <row r="565" spans="1:7" ht="21" x14ac:dyDescent="0.4">
      <c r="A565" s="422" t="s">
        <v>28</v>
      </c>
      <c r="B565" s="423" t="s">
        <v>29</v>
      </c>
      <c r="C565" s="423"/>
      <c r="D565" s="424" t="s">
        <v>42</v>
      </c>
      <c r="E565" s="424" t="s">
        <v>264</v>
      </c>
      <c r="F565" s="424" t="s">
        <v>295</v>
      </c>
      <c r="G565" s="96"/>
    </row>
    <row r="566" spans="1:7" ht="21" x14ac:dyDescent="0.4">
      <c r="A566" s="422"/>
      <c r="B566" s="254" t="s">
        <v>32</v>
      </c>
      <c r="C566" s="254" t="s">
        <v>31</v>
      </c>
      <c r="D566" s="424"/>
      <c r="E566" s="424"/>
      <c r="F566" s="424"/>
      <c r="G566" s="96"/>
    </row>
    <row r="567" spans="1:7" ht="22.5" x14ac:dyDescent="0.4">
      <c r="A567" s="291"/>
      <c r="B567" s="292"/>
      <c r="C567" s="292"/>
      <c r="D567" s="268"/>
      <c r="E567" s="268"/>
      <c r="F567" s="293"/>
      <c r="G567" s="96"/>
    </row>
    <row r="568" spans="1:7" ht="24.75" x14ac:dyDescent="0.4">
      <c r="A568" s="412" t="s">
        <v>10</v>
      </c>
      <c r="B568" s="413"/>
      <c r="C568" s="413"/>
      <c r="D568" s="413"/>
      <c r="E568" s="413"/>
      <c r="F568" s="414"/>
      <c r="G568" s="96"/>
    </row>
    <row r="569" spans="1:7" ht="63" x14ac:dyDescent="0.4">
      <c r="A569" s="103" t="s">
        <v>86</v>
      </c>
      <c r="B569" s="104">
        <v>0</v>
      </c>
      <c r="C569" s="104"/>
      <c r="D569" s="105" t="s">
        <v>558</v>
      </c>
      <c r="E569" s="105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5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5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5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5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63" x14ac:dyDescent="0.4">
      <c r="A575" s="174" t="s">
        <v>21</v>
      </c>
      <c r="B575" s="104">
        <v>0</v>
      </c>
      <c r="C575" s="118">
        <f>IF(B575=0, -5, "0")</f>
        <v>-5</v>
      </c>
      <c r="D575" s="103" t="s">
        <v>571</v>
      </c>
      <c r="E575" s="105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5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5"/>
      <c r="F577" s="105"/>
      <c r="G577" s="96"/>
    </row>
    <row r="578" spans="1:7" ht="21" x14ac:dyDescent="0.4">
      <c r="A578" s="403" t="s">
        <v>34</v>
      </c>
      <c r="B578" s="403"/>
      <c r="C578" s="415"/>
      <c r="D578" s="358">
        <f>SUM(B569:C577)</f>
        <v>9</v>
      </c>
      <c r="E578" s="96"/>
      <c r="F578" s="96"/>
      <c r="G578" s="96"/>
    </row>
    <row r="579" spans="1:7" ht="21" x14ac:dyDescent="0.4">
      <c r="A579" s="403" t="s">
        <v>33</v>
      </c>
      <c r="B579" s="403"/>
      <c r="C579" s="403"/>
      <c r="D579" s="298">
        <f>D578/(COUNT(B569:C577)*2)</f>
        <v>0.45</v>
      </c>
      <c r="E579" s="96"/>
      <c r="F579" s="96"/>
      <c r="G579" s="96"/>
    </row>
    <row r="580" spans="1:7" ht="21" x14ac:dyDescent="0.4">
      <c r="A580" s="299"/>
      <c r="B580" s="300"/>
      <c r="C580" s="300"/>
      <c r="D580" s="301"/>
      <c r="E580" s="96"/>
      <c r="F580" s="96"/>
      <c r="G580" s="96"/>
    </row>
    <row r="581" spans="1:7" ht="39.75" customHeight="1" x14ac:dyDescent="0.4">
      <c r="A581" s="416" t="s">
        <v>23</v>
      </c>
      <c r="B581" s="417"/>
      <c r="C581" s="417"/>
      <c r="D581" s="417"/>
      <c r="E581" s="417"/>
      <c r="F581" s="418"/>
      <c r="G581" s="96"/>
    </row>
    <row r="582" spans="1:7" ht="21" x14ac:dyDescent="0.4">
      <c r="A582" s="103" t="s">
        <v>87</v>
      </c>
      <c r="B582" s="104">
        <v>0</v>
      </c>
      <c r="C582" s="104"/>
      <c r="D582" s="105" t="s">
        <v>559</v>
      </c>
      <c r="E582" s="105"/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5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5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5"/>
      <c r="F587" s="105"/>
      <c r="G587" s="96"/>
    </row>
    <row r="588" spans="1:7" s="332" customFormat="1" ht="39.75" customHeight="1" x14ac:dyDescent="0.3">
      <c r="A588" s="419" t="s">
        <v>370</v>
      </c>
      <c r="B588" s="420"/>
      <c r="C588" s="420"/>
      <c r="D588" s="420"/>
      <c r="E588" s="420"/>
      <c r="F588" s="420"/>
      <c r="G588" s="420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5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5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5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35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5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5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0</v>
      </c>
      <c r="C595" s="104"/>
      <c r="D595" s="319">
        <f>IFERROR(E595/F595,"N.A")</f>
        <v>0</v>
      </c>
      <c r="E595" s="359">
        <f>COUNTIF('A3 Exploitation'!F569:F594,"ok")</f>
        <v>0</v>
      </c>
      <c r="F595" s="321">
        <f>COUNTA('A3 Exploitation'!F569:F594)</f>
        <v>2</v>
      </c>
      <c r="G595" s="96"/>
    </row>
    <row r="596" spans="1:7" ht="21" x14ac:dyDescent="0.4">
      <c r="A596" s="403" t="s">
        <v>34</v>
      </c>
      <c r="B596" s="403"/>
      <c r="C596" s="415"/>
      <c r="D596" s="358">
        <f>SUM(B589:C595,B582:C587)</f>
        <v>22</v>
      </c>
      <c r="E596" s="96"/>
      <c r="F596" s="96"/>
      <c r="G596" s="96"/>
    </row>
    <row r="597" spans="1:7" ht="21" x14ac:dyDescent="0.4">
      <c r="A597" s="403" t="s">
        <v>33</v>
      </c>
      <c r="B597" s="403"/>
      <c r="C597" s="403"/>
      <c r="D597" s="298">
        <f>D596/(COUNT(B582:C587,B589:C595)*2)</f>
        <v>0.91666666666666663</v>
      </c>
      <c r="E597" s="96"/>
      <c r="F597" s="96"/>
      <c r="G597" s="96"/>
    </row>
    <row r="598" spans="1:7" ht="21" x14ac:dyDescent="0.4">
      <c r="A598" s="299"/>
      <c r="B598" s="300"/>
      <c r="C598" s="302"/>
      <c r="D598" s="303"/>
      <c r="E598" s="96"/>
      <c r="F598" s="96"/>
      <c r="G598" s="96"/>
    </row>
    <row r="599" spans="1:7" ht="22.5" x14ac:dyDescent="0.45">
      <c r="A599" s="343" t="s">
        <v>37</v>
      </c>
      <c r="B599" s="124"/>
      <c r="C599" s="125"/>
      <c r="D599" s="126">
        <f>SUM(D596,D578)</f>
        <v>31</v>
      </c>
      <c r="E599" s="239"/>
      <c r="F599" s="239"/>
      <c r="G599" s="96"/>
    </row>
    <row r="600" spans="1:7" ht="22.5" x14ac:dyDescent="0.45">
      <c r="A600" s="409" t="s">
        <v>168</v>
      </c>
      <c r="B600" s="410"/>
      <c r="C600" s="411"/>
      <c r="D600" s="127">
        <f>D599/(COUNT(B569:C577,B589:C595,B582:C587)*2)</f>
        <v>0.70454545454545459</v>
      </c>
      <c r="E600" s="96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402" t="s">
        <v>8</v>
      </c>
      <c r="B602" s="402"/>
      <c r="C602" s="402"/>
      <c r="D602" s="402"/>
      <c r="E602" s="402"/>
      <c r="F602" s="402"/>
      <c r="G602" s="96"/>
    </row>
    <row r="603" spans="1:7" ht="22.5" x14ac:dyDescent="0.4">
      <c r="A603" s="129">
        <f>B11</f>
        <v>43796</v>
      </c>
      <c r="B603" s="96"/>
      <c r="C603" s="96"/>
      <c r="D603" s="114"/>
      <c r="E603" s="114"/>
      <c r="F603" s="114"/>
      <c r="G603" s="96"/>
    </row>
    <row r="604" spans="1:7" ht="21" x14ac:dyDescent="0.4">
      <c r="A604" s="388" t="s">
        <v>28</v>
      </c>
      <c r="B604" s="390" t="s">
        <v>29</v>
      </c>
      <c r="C604" s="390"/>
      <c r="D604" s="391" t="s">
        <v>42</v>
      </c>
      <c r="E604" s="391" t="s">
        <v>264</v>
      </c>
      <c r="F604" s="391" t="s">
        <v>295</v>
      </c>
      <c r="G604" s="96"/>
    </row>
    <row r="605" spans="1:7" ht="18.75" customHeight="1" x14ac:dyDescent="0.4">
      <c r="A605" s="388"/>
      <c r="B605" s="100" t="s">
        <v>32</v>
      </c>
      <c r="C605" s="100" t="s">
        <v>31</v>
      </c>
      <c r="D605" s="391"/>
      <c r="E605" s="391"/>
      <c r="F605" s="391"/>
      <c r="G605" s="96"/>
    </row>
    <row r="606" spans="1:7" ht="18.75" customHeight="1" x14ac:dyDescent="0.4">
      <c r="A606" s="282"/>
      <c r="B606" s="283"/>
      <c r="C606" s="283"/>
      <c r="D606" s="357"/>
      <c r="E606" s="357"/>
      <c r="F606" s="344"/>
      <c r="G606" s="96"/>
    </row>
    <row r="607" spans="1:7" ht="24.75" x14ac:dyDescent="0.4">
      <c r="A607" s="284" t="s">
        <v>90</v>
      </c>
      <c r="B607" s="114"/>
      <c r="C607" s="393"/>
      <c r="D607" s="393"/>
      <c r="E607" s="393"/>
      <c r="F607" s="394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5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5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5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5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5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5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5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5"/>
      <c r="F615" s="105"/>
      <c r="G615" s="96"/>
    </row>
    <row r="616" spans="1:7" ht="21" x14ac:dyDescent="0.4">
      <c r="A616" s="403" t="s">
        <v>34</v>
      </c>
      <c r="B616" s="403"/>
      <c r="C616" s="403"/>
      <c r="D616" s="358">
        <f>SUM(B608:C615)</f>
        <v>16</v>
      </c>
      <c r="E616" s="404"/>
      <c r="F616" s="405"/>
      <c r="G616" s="96"/>
    </row>
    <row r="617" spans="1:7" ht="21" x14ac:dyDescent="0.4">
      <c r="A617" s="403" t="s">
        <v>33</v>
      </c>
      <c r="B617" s="403"/>
      <c r="C617" s="403"/>
      <c r="D617" s="298">
        <f>D616/(COUNT(B608:C615)*2)</f>
        <v>1</v>
      </c>
      <c r="E617" s="406"/>
      <c r="F617" s="407"/>
      <c r="G617" s="96"/>
    </row>
    <row r="618" spans="1:7" ht="21" x14ac:dyDescent="0.4">
      <c r="A618" s="128"/>
      <c r="B618" s="96"/>
      <c r="C618" s="408"/>
      <c r="D618" s="408"/>
      <c r="E618" s="408"/>
      <c r="F618" s="408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5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5"/>
      <c r="F621" s="105"/>
      <c r="G621" s="96"/>
    </row>
    <row r="622" spans="1:7" ht="63" x14ac:dyDescent="0.4">
      <c r="A622" s="103" t="s">
        <v>184</v>
      </c>
      <c r="B622" s="104">
        <v>0</v>
      </c>
      <c r="C622" s="104"/>
      <c r="D622" s="171" t="s">
        <v>560</v>
      </c>
      <c r="E622" s="105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5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6"/>
      <c r="E624" s="105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6"/>
      <c r="E625" s="105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6"/>
      <c r="E626" s="105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6"/>
      <c r="E627" s="105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5"/>
      <c r="F628" s="105"/>
      <c r="G628" s="96"/>
    </row>
    <row r="629" spans="1:16382" ht="22.5" x14ac:dyDescent="0.4">
      <c r="A629" s="395" t="s">
        <v>34</v>
      </c>
      <c r="B629" s="396"/>
      <c r="C629" s="397"/>
      <c r="D629" s="201">
        <f>SUM(B620:C628)</f>
        <v>16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0.88888888888888884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93"/>
      <c r="D632" s="393"/>
      <c r="E632" s="393"/>
      <c r="F632" s="394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5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5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6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6"/>
      <c r="E636" s="105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6"/>
      <c r="E637" s="105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6"/>
      <c r="E638" s="105"/>
      <c r="F638" s="105"/>
      <c r="G638" s="96"/>
    </row>
    <row r="639" spans="1:16382" ht="22.5" x14ac:dyDescent="0.4">
      <c r="A639" s="395" t="s">
        <v>34</v>
      </c>
      <c r="B639" s="396"/>
      <c r="C639" s="397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98"/>
      <c r="B641" s="398"/>
      <c r="C641" s="398"/>
      <c r="D641" s="398"/>
      <c r="E641" s="398"/>
      <c r="F641" s="398"/>
      <c r="G641" s="398"/>
    </row>
    <row r="642" spans="1:7" ht="24.75" x14ac:dyDescent="0.4">
      <c r="A642" s="284" t="s">
        <v>26</v>
      </c>
      <c r="B642" s="393"/>
      <c r="C642" s="393"/>
      <c r="D642" s="393"/>
      <c r="E642" s="393"/>
      <c r="F642" s="394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5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5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5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5"/>
      <c r="F649" s="105"/>
      <c r="G649" s="90"/>
    </row>
    <row r="650" spans="1:7" ht="21" x14ac:dyDescent="0.4">
      <c r="A650" s="399" t="s">
        <v>304</v>
      </c>
      <c r="B650" s="400"/>
      <c r="C650" s="400"/>
      <c r="D650" s="400"/>
      <c r="E650" s="400"/>
      <c r="F650" s="401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5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5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5"/>
      <c r="F653" s="105"/>
      <c r="G653" s="96"/>
    </row>
    <row r="654" spans="1:7" ht="84" x14ac:dyDescent="0.4">
      <c r="A654" s="310" t="s">
        <v>311</v>
      </c>
      <c r="B654" s="104">
        <v>0</v>
      </c>
      <c r="C654" s="118">
        <f>IF(B654=0, -5, "0")</f>
        <v>-5</v>
      </c>
      <c r="D654" s="371" t="s">
        <v>561</v>
      </c>
      <c r="E654" s="35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6"/>
      <c r="E655" s="56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6"/>
      <c r="E656" s="56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0</v>
      </c>
      <c r="C657" s="104"/>
      <c r="D657" s="319">
        <f>IFERROR(E657/F657,"N.A")</f>
        <v>0</v>
      </c>
      <c r="E657" s="359">
        <f>COUNTIF('A3 Exploitation'!F608:F656,"ok")</f>
        <v>0</v>
      </c>
      <c r="F657" s="321">
        <f>COUNTA('A3 Exploitation'!F608:F656)</f>
        <v>2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19</v>
      </c>
      <c r="E658" s="96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0.6785714285714286</v>
      </c>
      <c r="E659" s="96"/>
      <c r="F659" s="96"/>
      <c r="G659" s="96"/>
    </row>
    <row r="660" spans="1:7" ht="21" x14ac:dyDescent="0.4">
      <c r="A660" s="112"/>
      <c r="B660" s="96"/>
      <c r="C660" s="96"/>
      <c r="D660" s="96"/>
      <c r="E660" s="96"/>
      <c r="F660" s="96"/>
      <c r="G660" s="96"/>
    </row>
    <row r="661" spans="1:7" ht="22.5" x14ac:dyDescent="0.45">
      <c r="A661" s="343" t="s">
        <v>38</v>
      </c>
      <c r="B661" s="153"/>
      <c r="C661" s="154"/>
      <c r="D661" s="126">
        <f>SUM(D616,D629,D639,D658)</f>
        <v>63</v>
      </c>
      <c r="E661" s="96"/>
      <c r="F661" s="96"/>
      <c r="G661" s="96"/>
    </row>
    <row r="662" spans="1:7" ht="22.5" x14ac:dyDescent="0.45">
      <c r="A662" s="343" t="s">
        <v>169</v>
      </c>
      <c r="B662" s="153"/>
      <c r="C662" s="154"/>
      <c r="D662" s="127">
        <f>D661/(COUNT(B651:C657,B620:C628,B633:C638,B608:C615,B643:C649)*2)</f>
        <v>0.85135135135135132</v>
      </c>
      <c r="G662" s="96"/>
    </row>
    <row r="663" spans="1:7" ht="21" x14ac:dyDescent="0.4">
      <c r="A663" s="112"/>
      <c r="B663" s="96"/>
      <c r="C663" s="96"/>
      <c r="D663" s="96"/>
      <c r="E663" s="96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402" t="s">
        <v>346</v>
      </c>
      <c r="B665" s="402"/>
      <c r="C665" s="402"/>
      <c r="D665" s="402"/>
      <c r="E665" s="402"/>
      <c r="F665" s="402"/>
      <c r="G665" s="96"/>
    </row>
    <row r="666" spans="1:7" ht="21" x14ac:dyDescent="0.4">
      <c r="A666" s="198">
        <f>B11</f>
        <v>43796</v>
      </c>
      <c r="B666" s="96"/>
      <c r="C666" s="96"/>
      <c r="D666" s="96"/>
      <c r="E666" s="96"/>
      <c r="F666" s="96"/>
      <c r="G666" s="96"/>
    </row>
    <row r="667" spans="1:7" ht="21.75" customHeight="1" x14ac:dyDescent="0.4">
      <c r="A667" s="388" t="s">
        <v>28</v>
      </c>
      <c r="B667" s="390" t="s">
        <v>29</v>
      </c>
      <c r="C667" s="390"/>
      <c r="D667" s="391" t="s">
        <v>42</v>
      </c>
      <c r="E667" s="391" t="s">
        <v>264</v>
      </c>
      <c r="F667" s="391" t="s">
        <v>295</v>
      </c>
      <c r="G667" s="96"/>
    </row>
    <row r="668" spans="1:7" ht="21" x14ac:dyDescent="0.4">
      <c r="A668" s="388"/>
      <c r="B668" s="100" t="s">
        <v>32</v>
      </c>
      <c r="C668" s="100" t="s">
        <v>31</v>
      </c>
      <c r="D668" s="391"/>
      <c r="E668" s="391"/>
      <c r="F668" s="391"/>
      <c r="G668" s="96"/>
    </row>
    <row r="669" spans="1:7" ht="22.5" x14ac:dyDescent="0.4">
      <c r="A669" s="282"/>
      <c r="B669" s="283"/>
      <c r="C669" s="283"/>
      <c r="D669" s="357"/>
      <c r="E669" s="357"/>
      <c r="F669" s="34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5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5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5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5"/>
      <c r="E673" s="105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5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5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5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16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16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16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5"/>
      <c r="F680" s="105"/>
      <c r="G680" s="96"/>
    </row>
    <row r="681" spans="1:7" ht="38.25" customHeight="1" x14ac:dyDescent="0.4">
      <c r="A681" s="192" t="s">
        <v>177</v>
      </c>
      <c r="B681" s="104">
        <v>1</v>
      </c>
      <c r="C681" s="216"/>
      <c r="D681" s="207" t="s">
        <v>562</v>
      </c>
      <c r="E681" s="105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5"/>
      <c r="F682" s="105"/>
      <c r="G682" s="96"/>
    </row>
    <row r="683" spans="1:7" ht="21" x14ac:dyDescent="0.4">
      <c r="A683" s="107" t="s">
        <v>460</v>
      </c>
      <c r="B683" s="104">
        <v>2</v>
      </c>
      <c r="C683" s="159"/>
      <c r="D683" s="209"/>
      <c r="E683" s="105"/>
      <c r="F683" s="105"/>
      <c r="G683" s="96"/>
    </row>
    <row r="684" spans="1:7" ht="63" x14ac:dyDescent="0.4">
      <c r="A684" s="233" t="s">
        <v>461</v>
      </c>
      <c r="B684" s="104">
        <v>2</v>
      </c>
      <c r="C684" s="140" t="str">
        <f>IF(B684=0, -5, "0")</f>
        <v>0</v>
      </c>
      <c r="D684" s="209"/>
      <c r="E684" s="105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35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5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5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5"/>
      <c r="F688" s="105"/>
      <c r="G688" s="96"/>
    </row>
    <row r="689" spans="1:7" ht="89.25" customHeight="1" x14ac:dyDescent="0.4">
      <c r="A689" s="107" t="s">
        <v>402</v>
      </c>
      <c r="B689" s="104">
        <f>IF(D689=1, 2, IF(AND(D689&lt;1,D689&gt;0), 1, IF(D689=0,"0","NA")))</f>
        <v>1</v>
      </c>
      <c r="C689" s="104"/>
      <c r="D689" s="319">
        <f>IFERROR(E689/F689,"N.A")</f>
        <v>0.5</v>
      </c>
      <c r="E689" s="359">
        <f>COUNTIF('A3 Exploitation'!F670:F688,"ok")</f>
        <v>1</v>
      </c>
      <c r="F689" s="321">
        <f>COUNTA('A3 Exploitation'!F670:F688)</f>
        <v>2</v>
      </c>
      <c r="G689" s="96"/>
    </row>
    <row r="690" spans="1:7" ht="22.5" x14ac:dyDescent="0.45">
      <c r="A690" s="343" t="s">
        <v>407</v>
      </c>
      <c r="B690" s="153"/>
      <c r="C690" s="154"/>
      <c r="D690" s="126">
        <f>SUM(B670:C689)</f>
        <v>38</v>
      </c>
      <c r="E690" s="96"/>
      <c r="F690" s="96"/>
      <c r="G690" s="96"/>
    </row>
    <row r="691" spans="1:7" ht="22.5" x14ac:dyDescent="0.45">
      <c r="A691" s="343" t="s">
        <v>408</v>
      </c>
      <c r="B691" s="153"/>
      <c r="C691" s="154"/>
      <c r="D691" s="127">
        <f>D690/(COUNT(B670:C689)*2)</f>
        <v>0.95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92" t="s">
        <v>439</v>
      </c>
      <c r="B693" s="392"/>
      <c r="C693" s="392"/>
      <c r="D693" s="392"/>
      <c r="E693" s="392"/>
      <c r="F693" s="392"/>
      <c r="G693" s="215"/>
    </row>
    <row r="694" spans="1:7" ht="21" customHeight="1" x14ac:dyDescent="0.4">
      <c r="A694" s="198">
        <f>B11</f>
        <v>43796</v>
      </c>
      <c r="B694" s="96"/>
      <c r="C694" s="96"/>
      <c r="D694" s="214"/>
      <c r="E694" s="214"/>
      <c r="F694" s="214"/>
      <c r="G694" s="215"/>
    </row>
    <row r="695" spans="1:7" ht="21" x14ac:dyDescent="0.4">
      <c r="A695" s="387" t="s">
        <v>28</v>
      </c>
      <c r="B695" s="389" t="s">
        <v>29</v>
      </c>
      <c r="C695" s="389"/>
      <c r="D695" s="391" t="s">
        <v>42</v>
      </c>
      <c r="E695" s="391" t="s">
        <v>264</v>
      </c>
      <c r="F695" s="391" t="s">
        <v>295</v>
      </c>
      <c r="G695" s="215"/>
    </row>
    <row r="696" spans="1:7" ht="21" x14ac:dyDescent="0.4">
      <c r="A696" s="388"/>
      <c r="B696" s="100" t="s">
        <v>32</v>
      </c>
      <c r="C696" s="100" t="s">
        <v>31</v>
      </c>
      <c r="D696" s="391"/>
      <c r="E696" s="391"/>
      <c r="F696" s="391"/>
      <c r="G696" s="215"/>
    </row>
    <row r="697" spans="1:7" ht="22.5" x14ac:dyDescent="0.4">
      <c r="A697" s="282"/>
      <c r="B697" s="283"/>
      <c r="C697" s="283"/>
      <c r="D697" s="357"/>
      <c r="E697" s="357"/>
      <c r="F697" s="344"/>
      <c r="G697" s="96"/>
    </row>
    <row r="698" spans="1:7" ht="24.75" x14ac:dyDescent="0.4">
      <c r="A698" s="384" t="s">
        <v>299</v>
      </c>
      <c r="B698" s="385"/>
      <c r="C698" s="385"/>
      <c r="D698" s="385"/>
      <c r="E698" s="385"/>
      <c r="F698" s="386"/>
      <c r="G698" s="215"/>
    </row>
    <row r="699" spans="1:7" ht="21" x14ac:dyDescent="0.4">
      <c r="A699" s="133" t="s">
        <v>218</v>
      </c>
      <c r="B699" s="216">
        <v>2</v>
      </c>
      <c r="C699" s="216"/>
      <c r="D699" s="160"/>
      <c r="E699" s="16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16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6"/>
      <c r="E701" s="16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6"/>
      <c r="E702" s="160"/>
      <c r="F702" s="160"/>
      <c r="G702" s="215"/>
    </row>
    <row r="703" spans="1:7" ht="22.5" x14ac:dyDescent="0.4">
      <c r="A703" s="213" t="s">
        <v>315</v>
      </c>
      <c r="B703" s="216">
        <v>2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82"/>
      <c r="C704" s="383"/>
      <c r="D704" s="201">
        <f>SUM(B699:C703)</f>
        <v>10</v>
      </c>
      <c r="E704" s="96"/>
      <c r="F704" s="96"/>
      <c r="G704" s="96"/>
    </row>
    <row r="705" spans="1:7" ht="21" x14ac:dyDescent="0.4">
      <c r="A705" s="108" t="s">
        <v>33</v>
      </c>
      <c r="B705" s="382"/>
      <c r="C705" s="383"/>
      <c r="D705" s="306">
        <f>D704/(COUNT(B699:C703)*2)</f>
        <v>1</v>
      </c>
      <c r="E705" s="96"/>
      <c r="F705" s="96"/>
      <c r="G705" s="96"/>
    </row>
    <row r="706" spans="1:7" ht="21" x14ac:dyDescent="0.4">
      <c r="A706" s="149"/>
      <c r="B706" s="294"/>
      <c r="C706" s="294"/>
      <c r="D706" s="204"/>
      <c r="E706" s="366"/>
      <c r="F706" s="305"/>
      <c r="G706" s="96"/>
    </row>
    <row r="707" spans="1:7" ht="24.75" x14ac:dyDescent="0.4">
      <c r="A707" s="384" t="s">
        <v>300</v>
      </c>
      <c r="B707" s="385"/>
      <c r="C707" s="385"/>
      <c r="D707" s="385"/>
      <c r="E707" s="385"/>
      <c r="F707" s="386"/>
      <c r="G707" s="96"/>
    </row>
    <row r="708" spans="1:7" ht="21" x14ac:dyDescent="0.4">
      <c r="A708" s="217" t="s">
        <v>3</v>
      </c>
      <c r="B708" s="216">
        <v>2</v>
      </c>
      <c r="C708" s="216"/>
      <c r="D708" s="56"/>
      <c r="E708" s="105"/>
      <c r="F708" s="160"/>
    </row>
    <row r="709" spans="1:7" ht="21" x14ac:dyDescent="0.4">
      <c r="A709" s="217" t="s">
        <v>27</v>
      </c>
      <c r="B709" s="216">
        <v>2</v>
      </c>
      <c r="C709" s="216"/>
      <c r="D709" s="56"/>
      <c r="E709" s="105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59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78"/>
      <c r="F713" s="82"/>
      <c r="G713" s="96"/>
    </row>
    <row r="714" spans="1:7" ht="22.5" x14ac:dyDescent="0.45">
      <c r="A714" s="343" t="s">
        <v>409</v>
      </c>
      <c r="B714" s="153"/>
      <c r="C714" s="154"/>
      <c r="D714" s="247">
        <f>SUM(D711,D704)</f>
        <v>14</v>
      </c>
      <c r="G714" s="96"/>
    </row>
    <row r="715" spans="1:7" ht="22.5" x14ac:dyDescent="0.45">
      <c r="A715" s="343" t="s">
        <v>410</v>
      </c>
      <c r="B715" s="153"/>
      <c r="C715" s="154"/>
      <c r="D715" s="127">
        <f>D714/(COUNT(B708:C710,B699:C703)*2)</f>
        <v>1</v>
      </c>
      <c r="E715" s="96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68">
        <f>AVERAGE(D710,D689,D657,D595,D555,D515,D466,D419,D361,D295,D240,D181,D127,D43)</f>
        <v>0.51666666666666661</v>
      </c>
      <c r="E717" s="367"/>
      <c r="F717" s="85"/>
      <c r="G717" s="80"/>
    </row>
    <row r="718" spans="1:7" ht="22.5" x14ac:dyDescent="0.3">
      <c r="A718" s="19" t="s">
        <v>403</v>
      </c>
      <c r="B718" s="20"/>
      <c r="C718" s="21"/>
      <c r="D718" s="369">
        <f>SUM(D714,D690,D661,D599,D559,D516,D470,D423,D365,D299,D244,D182,D128,D47)</f>
        <v>575</v>
      </c>
      <c r="E718" s="80"/>
      <c r="F718" s="3"/>
    </row>
    <row r="719" spans="1:7" ht="22.5" x14ac:dyDescent="0.3">
      <c r="A719" s="19" t="s">
        <v>274</v>
      </c>
      <c r="B719" s="20"/>
      <c r="C719" s="21"/>
      <c r="D719" s="370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0.79639889196675895</v>
      </c>
      <c r="E719" s="80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499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33:B240 B105:B108 B374:B384 B582:B587 B85:B100 B39:B42 B496:B498 B536:B545 B412:B419 B120:B126 B651:B657 B526:B531 B288:B295 B320:B338 B444:B458 B509:B515 B460:B466 B354:B361 B699:B703 B643:B649 B389:B409 B66:B82 B227:B231 B265:B285 B620:B628 B500:B506 B343:B351 B253:B260 B191:B198 B670:B689 B63 B633:B638 B432:B439 B518:B519 B30:B37 B569:B577 B548:B555 B113:B117 B145:B160 B308:B315 B479:B483 B485:B494 B589:B595 B608:B615 B56:B61 B103 B111 B163:B164 B174:B181 B203:B222 B708:B710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192" zoomScale="80" zoomScaleNormal="90" zoomScaleSheetLayoutView="80" workbookViewId="0">
      <selection activeCell="B184" sqref="B184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80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92"/>
      <c r="E1" s="492"/>
      <c r="F1" s="492"/>
      <c r="G1" s="492"/>
    </row>
    <row r="2" spans="1:7" s="2" customFormat="1" ht="24" x14ac:dyDescent="0.45">
      <c r="A2" s="1"/>
      <c r="B2" s="8">
        <v>1</v>
      </c>
      <c r="D2" s="331"/>
      <c r="E2" s="79"/>
      <c r="F2" s="331"/>
      <c r="G2" s="79"/>
    </row>
    <row r="3" spans="1:7" s="2" customFormat="1" ht="24" x14ac:dyDescent="0.45">
      <c r="A3" s="1"/>
      <c r="B3" s="8">
        <v>2</v>
      </c>
      <c r="D3" s="331"/>
      <c r="E3" s="79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79"/>
      <c r="F4" s="331"/>
      <c r="G4" s="79"/>
    </row>
    <row r="5" spans="1:7" s="2" customFormat="1" ht="16.5" customHeight="1" x14ac:dyDescent="0.45">
      <c r="A5" s="1"/>
      <c r="D5" s="331"/>
      <c r="E5" s="79"/>
      <c r="F5" s="331"/>
      <c r="G5" s="79"/>
    </row>
    <row r="6" spans="1:7" s="2" customFormat="1" ht="37.5" customHeight="1" x14ac:dyDescent="0.45">
      <c r="A6" s="493" t="s">
        <v>46</v>
      </c>
      <c r="B6" s="493"/>
      <c r="C6" s="493"/>
      <c r="D6" s="493"/>
      <c r="E6" s="493"/>
      <c r="F6" s="493"/>
      <c r="G6" s="79"/>
    </row>
    <row r="7" spans="1:7" s="2" customFormat="1" ht="21.75" customHeight="1" x14ac:dyDescent="0.45">
      <c r="A7" s="494" t="str">
        <f>'Page de garde'!D18</f>
        <v>Sidi Mansour</v>
      </c>
      <c r="B7" s="494"/>
      <c r="C7" s="494"/>
      <c r="D7" s="494"/>
      <c r="E7" s="494"/>
      <c r="F7" s="494"/>
      <c r="G7" s="79"/>
    </row>
    <row r="8" spans="1:7" s="2" customFormat="1" ht="24" x14ac:dyDescent="0.45">
      <c r="A8" s="4" t="s">
        <v>39</v>
      </c>
      <c r="B8" s="495" t="str">
        <f>'A4 Exploitation'!B9:F9</f>
        <v>Dr Hatem KARAA</v>
      </c>
      <c r="C8" s="495"/>
      <c r="D8" s="495"/>
      <c r="E8" s="495"/>
      <c r="F8" s="495"/>
      <c r="G8" s="79"/>
    </row>
    <row r="9" spans="1:7" s="2" customFormat="1" ht="24" x14ac:dyDescent="0.45">
      <c r="A9" s="5" t="s">
        <v>41</v>
      </c>
      <c r="B9" s="496" t="str">
        <f>'A4 Exploitation'!B10:F10</f>
        <v>Mme Samiha Loumi</v>
      </c>
      <c r="C9" s="496"/>
      <c r="D9" s="496"/>
      <c r="E9" s="496"/>
      <c r="F9" s="496"/>
      <c r="G9" s="79"/>
    </row>
    <row r="10" spans="1:7" s="2" customFormat="1" ht="24" x14ac:dyDescent="0.45">
      <c r="A10" s="4" t="s">
        <v>40</v>
      </c>
      <c r="B10" s="491">
        <f>'A4 Exploitation'!B11:F11</f>
        <v>43796</v>
      </c>
      <c r="C10" s="491"/>
      <c r="D10" s="491"/>
      <c r="E10" s="491"/>
      <c r="F10" s="491"/>
      <c r="G10" s="79"/>
    </row>
    <row r="11" spans="1:7" s="2" customFormat="1" ht="24" x14ac:dyDescent="0.45">
      <c r="A11" s="4" t="s">
        <v>248</v>
      </c>
      <c r="B11" s="483">
        <f>D215</f>
        <v>0.9247787610619469</v>
      </c>
      <c r="C11" s="483"/>
      <c r="D11" s="483"/>
      <c r="E11" s="483"/>
      <c r="F11" s="483"/>
      <c r="G11" s="79"/>
    </row>
    <row r="12" spans="1:7" s="2" customFormat="1" ht="22.5" x14ac:dyDescent="0.45">
      <c r="A12" s="1"/>
      <c r="D12" s="462"/>
      <c r="E12" s="462"/>
      <c r="F12" s="462"/>
      <c r="G12" s="462"/>
    </row>
    <row r="13" spans="1:7" s="2" customFormat="1" ht="11.25" customHeight="1" x14ac:dyDescent="0.3">
      <c r="A13" s="484" t="s">
        <v>28</v>
      </c>
      <c r="B13" s="485" t="s">
        <v>29</v>
      </c>
      <c r="C13" s="485"/>
      <c r="D13" s="485" t="s">
        <v>42</v>
      </c>
      <c r="E13" s="503" t="s">
        <v>158</v>
      </c>
      <c r="F13" s="485" t="s">
        <v>159</v>
      </c>
    </row>
    <row r="14" spans="1:7" s="2" customFormat="1" ht="12.75" customHeight="1" x14ac:dyDescent="0.3">
      <c r="A14" s="484"/>
      <c r="B14" s="18" t="s">
        <v>32</v>
      </c>
      <c r="C14" s="18" t="s">
        <v>31</v>
      </c>
      <c r="D14" s="485"/>
      <c r="E14" s="503"/>
      <c r="F14" s="485"/>
      <c r="G14" s="78"/>
    </row>
    <row r="15" spans="1:7" x14ac:dyDescent="0.3">
      <c r="A15" s="486"/>
      <c r="B15" s="487"/>
      <c r="C15" s="487"/>
      <c r="D15" s="487"/>
      <c r="E15" s="487"/>
      <c r="F15" s="487"/>
    </row>
    <row r="16" spans="1:7" ht="19.5" x14ac:dyDescent="0.4">
      <c r="A16" s="488" t="s">
        <v>0</v>
      </c>
      <c r="B16" s="489"/>
      <c r="C16" s="489"/>
      <c r="D16" s="489"/>
      <c r="E16" s="489"/>
      <c r="F16" s="489"/>
      <c r="G16" s="80" t="s">
        <v>292</v>
      </c>
    </row>
    <row r="17" spans="1:7" x14ac:dyDescent="0.3">
      <c r="A17" s="6" t="s">
        <v>223</v>
      </c>
      <c r="B17" s="55">
        <v>0</v>
      </c>
      <c r="C17" s="55"/>
      <c r="D17" s="56" t="s">
        <v>474</v>
      </c>
      <c r="E17" s="56" t="s">
        <v>475</v>
      </c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6"/>
      <c r="F18" s="55"/>
    </row>
    <row r="19" spans="1:7" x14ac:dyDescent="0.3">
      <c r="A19" s="6" t="s">
        <v>68</v>
      </c>
      <c r="B19" s="55">
        <v>0</v>
      </c>
      <c r="C19" s="55"/>
      <c r="D19" s="56" t="s">
        <v>471</v>
      </c>
      <c r="E19" s="56" t="s">
        <v>486</v>
      </c>
      <c r="F19" s="55"/>
    </row>
    <row r="20" spans="1:7" x14ac:dyDescent="0.3">
      <c r="A20" s="6" t="s">
        <v>128</v>
      </c>
      <c r="B20" s="55">
        <v>2</v>
      </c>
      <c r="C20" s="55"/>
      <c r="D20" s="57"/>
      <c r="E20" s="56"/>
      <c r="F20" s="55"/>
    </row>
    <row r="21" spans="1:7" x14ac:dyDescent="0.3">
      <c r="A21" s="26" t="s">
        <v>440</v>
      </c>
      <c r="B21" s="55">
        <v>2</v>
      </c>
      <c r="C21" s="55"/>
      <c r="D21" s="58"/>
      <c r="E21" s="56"/>
      <c r="F21" s="55"/>
    </row>
    <row r="22" spans="1:7" x14ac:dyDescent="0.3">
      <c r="A22" s="490" t="s">
        <v>34</v>
      </c>
      <c r="B22" s="474"/>
      <c r="C22" s="475"/>
      <c r="D22" s="330">
        <f>SUM(B17:C21)</f>
        <v>6</v>
      </c>
    </row>
    <row r="23" spans="1:7" x14ac:dyDescent="0.3">
      <c r="A23" s="469" t="s">
        <v>249</v>
      </c>
      <c r="B23" s="470"/>
      <c r="C23" s="471"/>
      <c r="D23" s="17">
        <f>D22/(COUNT(B17:C21)*2)</f>
        <v>0.6</v>
      </c>
    </row>
    <row r="24" spans="1:7" x14ac:dyDescent="0.3">
      <c r="A24" s="10"/>
      <c r="B24" s="11"/>
      <c r="C24" s="11"/>
      <c r="D24" s="12"/>
    </row>
    <row r="25" spans="1:7" ht="19.5" x14ac:dyDescent="0.4">
      <c r="A25" s="472" t="s">
        <v>4</v>
      </c>
      <c r="B25" s="473"/>
      <c r="C25" s="473"/>
      <c r="D25" s="473"/>
      <c r="E25" s="473"/>
      <c r="F25" s="473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>
        <v>2</v>
      </c>
      <c r="C27" s="55"/>
      <c r="D27" s="56"/>
      <c r="E27" s="56"/>
      <c r="F27" s="55"/>
    </row>
    <row r="28" spans="1:7" x14ac:dyDescent="0.3">
      <c r="A28" s="26" t="s">
        <v>301</v>
      </c>
      <c r="B28" s="55">
        <v>2</v>
      </c>
      <c r="C28" s="55"/>
      <c r="D28" s="56"/>
      <c r="E28" s="56"/>
      <c r="F28" s="55"/>
    </row>
    <row r="29" spans="1:7" x14ac:dyDescent="0.3">
      <c r="A29" s="6" t="s">
        <v>234</v>
      </c>
      <c r="B29" s="55">
        <v>2</v>
      </c>
      <c r="C29" s="55"/>
      <c r="D29" s="56"/>
      <c r="E29" s="56"/>
      <c r="F29" s="55"/>
    </row>
    <row r="30" spans="1:7" x14ac:dyDescent="0.3">
      <c r="A30" s="6" t="s">
        <v>242</v>
      </c>
      <c r="B30" s="55">
        <v>2</v>
      </c>
      <c r="C30" s="55"/>
      <c r="D30" s="59"/>
      <c r="E30" s="56"/>
      <c r="F30" s="55"/>
    </row>
    <row r="31" spans="1:7" x14ac:dyDescent="0.3">
      <c r="A31" s="6" t="s">
        <v>69</v>
      </c>
      <c r="B31" s="55">
        <v>2</v>
      </c>
      <c r="C31" s="55"/>
      <c r="D31" s="59"/>
      <c r="E31" s="56"/>
      <c r="F31" s="55"/>
    </row>
    <row r="32" spans="1:7" x14ac:dyDescent="0.3">
      <c r="A32" s="6" t="s">
        <v>247</v>
      </c>
      <c r="B32" s="55">
        <v>2</v>
      </c>
      <c r="C32" s="55"/>
      <c r="D32" s="59"/>
      <c r="E32" s="56"/>
      <c r="F32" s="55"/>
    </row>
    <row r="33" spans="1:6" x14ac:dyDescent="0.3">
      <c r="A33" s="469" t="s">
        <v>34</v>
      </c>
      <c r="B33" s="470"/>
      <c r="C33" s="471"/>
      <c r="D33" s="329">
        <f>SUM(B26:C32)</f>
        <v>14</v>
      </c>
    </row>
    <row r="34" spans="1:6" x14ac:dyDescent="0.3">
      <c r="A34" s="469" t="s">
        <v>249</v>
      </c>
      <c r="B34" s="470"/>
      <c r="C34" s="471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72" t="s">
        <v>178</v>
      </c>
      <c r="B36" s="473"/>
      <c r="C36" s="473"/>
      <c r="D36" s="473"/>
      <c r="E36" s="473"/>
      <c r="F36" s="473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6"/>
      <c r="F37" s="55"/>
    </row>
    <row r="38" spans="1:6" x14ac:dyDescent="0.3">
      <c r="A38" s="6" t="s">
        <v>192</v>
      </c>
      <c r="B38" s="55">
        <v>2</v>
      </c>
      <c r="C38" s="55"/>
      <c r="D38" s="56"/>
      <c r="E38" s="56"/>
      <c r="F38" s="55"/>
    </row>
    <row r="39" spans="1:6" x14ac:dyDescent="0.3">
      <c r="A39" s="6" t="s">
        <v>235</v>
      </c>
      <c r="B39" s="55">
        <v>2</v>
      </c>
      <c r="C39" s="55"/>
      <c r="D39" s="56"/>
      <c r="E39" s="56"/>
      <c r="F39" s="55"/>
    </row>
    <row r="40" spans="1:6" x14ac:dyDescent="0.3">
      <c r="A40" s="6" t="s">
        <v>69</v>
      </c>
      <c r="B40" s="55">
        <v>2</v>
      </c>
      <c r="C40" s="55"/>
      <c r="D40" s="59"/>
      <c r="E40" s="56"/>
      <c r="F40" s="55"/>
    </row>
    <row r="41" spans="1:6" x14ac:dyDescent="0.3">
      <c r="A41" s="6" t="s">
        <v>247</v>
      </c>
      <c r="B41" s="55">
        <v>2</v>
      </c>
      <c r="C41" s="55"/>
      <c r="D41" s="59"/>
      <c r="E41" s="56"/>
      <c r="F41" s="55"/>
    </row>
    <row r="42" spans="1:6" x14ac:dyDescent="0.3">
      <c r="A42" s="469" t="s">
        <v>34</v>
      </c>
      <c r="B42" s="470"/>
      <c r="C42" s="471"/>
      <c r="D42" s="329">
        <f>SUM(B37:C41)</f>
        <v>10</v>
      </c>
    </row>
    <row r="43" spans="1:6" x14ac:dyDescent="0.3">
      <c r="A43" s="469" t="s">
        <v>249</v>
      </c>
      <c r="B43" s="470"/>
      <c r="C43" s="471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78" t="s">
        <v>405</v>
      </c>
      <c r="B45" s="479"/>
      <c r="C45" s="479"/>
      <c r="D45" s="479"/>
      <c r="E45" s="479"/>
      <c r="F45" s="480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69" t="s">
        <v>34</v>
      </c>
      <c r="B58" s="470"/>
      <c r="C58" s="471"/>
      <c r="D58" s="341">
        <f>SUM(B46:C57)</f>
        <v>0</v>
      </c>
    </row>
    <row r="59" spans="1:6" x14ac:dyDescent="0.3">
      <c r="A59" s="469" t="s">
        <v>249</v>
      </c>
      <c r="B59" s="470"/>
      <c r="C59" s="471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81" t="s">
        <v>19</v>
      </c>
      <c r="B61" s="482"/>
      <c r="C61" s="482"/>
      <c r="D61" s="482"/>
      <c r="E61" s="482"/>
      <c r="F61" s="482"/>
    </row>
    <row r="62" spans="1:6" ht="33" x14ac:dyDescent="0.3">
      <c r="A62" s="6" t="s">
        <v>224</v>
      </c>
      <c r="B62" s="55">
        <v>0</v>
      </c>
      <c r="C62" s="55"/>
      <c r="D62" s="55" t="s">
        <v>563</v>
      </c>
      <c r="E62" s="56" t="s">
        <v>564</v>
      </c>
      <c r="F62" s="55"/>
    </row>
    <row r="63" spans="1:6" x14ac:dyDescent="0.3">
      <c r="A63" s="6" t="s">
        <v>70</v>
      </c>
      <c r="B63" s="55">
        <v>2</v>
      </c>
      <c r="C63" s="55"/>
      <c r="D63" s="59"/>
      <c r="E63" s="56"/>
      <c r="F63" s="55"/>
    </row>
    <row r="64" spans="1:6" x14ac:dyDescent="0.3">
      <c r="A64" s="6" t="s">
        <v>190</v>
      </c>
      <c r="B64" s="55">
        <v>2</v>
      </c>
      <c r="C64" s="55"/>
      <c r="D64" s="56"/>
      <c r="E64" s="56"/>
      <c r="F64" s="55"/>
    </row>
    <row r="65" spans="1:6" x14ac:dyDescent="0.3">
      <c r="A65" s="6" t="s">
        <v>22</v>
      </c>
      <c r="B65" s="55">
        <v>2</v>
      </c>
      <c r="C65" s="55"/>
      <c r="D65" s="56"/>
      <c r="E65" s="56"/>
      <c r="F65" s="55"/>
    </row>
    <row r="66" spans="1:6" x14ac:dyDescent="0.3">
      <c r="A66" s="6" t="s">
        <v>71</v>
      </c>
      <c r="B66" s="55">
        <v>2</v>
      </c>
      <c r="C66" s="55"/>
      <c r="D66" s="88"/>
      <c r="E66" s="56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6"/>
      <c r="F67" s="55"/>
    </row>
    <row r="68" spans="1:6" x14ac:dyDescent="0.3">
      <c r="A68" s="469" t="s">
        <v>34</v>
      </c>
      <c r="B68" s="470"/>
      <c r="C68" s="471"/>
      <c r="D68" s="329">
        <f>SUM(B62:C67)</f>
        <v>10</v>
      </c>
    </row>
    <row r="69" spans="1:6" x14ac:dyDescent="0.3">
      <c r="A69" s="469" t="s">
        <v>249</v>
      </c>
      <c r="B69" s="470"/>
      <c r="C69" s="471"/>
      <c r="D69" s="17">
        <f>D68/(COUNT(B62:C67)*2)</f>
        <v>0.83333333333333337</v>
      </c>
    </row>
    <row r="70" spans="1:6" x14ac:dyDescent="0.3">
      <c r="A70" s="10"/>
      <c r="B70" s="11"/>
      <c r="C70" s="11"/>
      <c r="D70" s="12"/>
    </row>
    <row r="71" spans="1:6" ht="19.5" x14ac:dyDescent="0.4">
      <c r="A71" s="472" t="s">
        <v>8</v>
      </c>
      <c r="B71" s="473"/>
      <c r="C71" s="473"/>
      <c r="D71" s="473"/>
      <c r="E71" s="473"/>
      <c r="F71" s="473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6"/>
      <c r="F72" s="55"/>
    </row>
    <row r="73" spans="1:6" x14ac:dyDescent="0.3">
      <c r="A73" s="7" t="s">
        <v>139</v>
      </c>
      <c r="B73" s="55">
        <v>2</v>
      </c>
      <c r="C73" s="55"/>
      <c r="D73" s="55"/>
      <c r="E73" s="372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6"/>
      <c r="F75" s="55"/>
    </row>
    <row r="76" spans="1:6" ht="36" x14ac:dyDescent="0.35">
      <c r="A76" s="25" t="s">
        <v>180</v>
      </c>
      <c r="B76" s="55">
        <v>2</v>
      </c>
      <c r="C76" s="6" t="str">
        <f>IF(B76=0, -5, "0")</f>
        <v>0</v>
      </c>
      <c r="D76" s="56"/>
      <c r="E76" s="56"/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6"/>
      <c r="F77" s="55"/>
    </row>
    <row r="78" spans="1:6" x14ac:dyDescent="0.3">
      <c r="A78" s="6" t="s">
        <v>247</v>
      </c>
      <c r="B78" s="55">
        <v>2</v>
      </c>
      <c r="C78" s="55"/>
      <c r="D78" s="59"/>
      <c r="E78" s="56"/>
      <c r="F78" s="55"/>
    </row>
    <row r="79" spans="1:6" x14ac:dyDescent="0.3">
      <c r="A79" s="469" t="s">
        <v>34</v>
      </c>
      <c r="B79" s="470"/>
      <c r="C79" s="471"/>
      <c r="D79" s="329">
        <f>SUM(B72:C78)</f>
        <v>14</v>
      </c>
    </row>
    <row r="80" spans="1:6" x14ac:dyDescent="0.3">
      <c r="A80" s="469" t="s">
        <v>249</v>
      </c>
      <c r="B80" s="470"/>
      <c r="C80" s="471"/>
      <c r="D80" s="17">
        <f>D79/(COUNT(B72:C78)*2)</f>
        <v>1</v>
      </c>
    </row>
    <row r="81" spans="1:6" x14ac:dyDescent="0.3">
      <c r="A81" s="10"/>
      <c r="B81" s="11"/>
      <c r="C81" s="11"/>
      <c r="D81" s="12"/>
    </row>
    <row r="82" spans="1:6" ht="19.5" x14ac:dyDescent="0.4">
      <c r="A82" s="472" t="s">
        <v>463</v>
      </c>
      <c r="B82" s="473"/>
      <c r="C82" s="473"/>
      <c r="D82" s="473"/>
      <c r="E82" s="473"/>
      <c r="F82" s="473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0</v>
      </c>
      <c r="C84" s="62"/>
      <c r="D84" s="56" t="s">
        <v>487</v>
      </c>
      <c r="E84" s="56" t="s">
        <v>488</v>
      </c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372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6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69" t="s">
        <v>34</v>
      </c>
      <c r="B100" s="470"/>
      <c r="C100" s="471"/>
      <c r="D100" s="329">
        <f>SUM(B83:C99)</f>
        <v>26</v>
      </c>
    </row>
    <row r="101" spans="1:6" x14ac:dyDescent="0.3">
      <c r="A101" s="469" t="s">
        <v>249</v>
      </c>
      <c r="B101" s="470"/>
      <c r="C101" s="471"/>
      <c r="D101" s="17">
        <f>D100/(COUNT(B83:C99)*2)</f>
        <v>0.9285714285714286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72" t="s">
        <v>170</v>
      </c>
      <c r="B103" s="473"/>
      <c r="C103" s="473"/>
      <c r="D103" s="473"/>
      <c r="E103" s="473"/>
      <c r="F103" s="473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6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6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6"/>
      <c r="F107" s="55"/>
    </row>
    <row r="108" spans="1:6" ht="19.5" x14ac:dyDescent="0.4">
      <c r="A108" s="6" t="s">
        <v>205</v>
      </c>
      <c r="B108" s="69">
        <v>2</v>
      </c>
      <c r="C108" s="62"/>
      <c r="D108" s="66"/>
      <c r="E108" s="56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6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6"/>
      <c r="F110" s="55"/>
    </row>
    <row r="111" spans="1:6" x14ac:dyDescent="0.3">
      <c r="A111" s="6" t="s">
        <v>136</v>
      </c>
      <c r="B111" s="69">
        <v>0</v>
      </c>
      <c r="C111" s="55"/>
      <c r="D111" s="56" t="s">
        <v>565</v>
      </c>
      <c r="E111" s="56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6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6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6"/>
      <c r="F114" s="55"/>
    </row>
    <row r="115" spans="1:6" ht="36" x14ac:dyDescent="0.35">
      <c r="A115" s="28" t="s">
        <v>161</v>
      </c>
      <c r="B115" s="69">
        <v>2</v>
      </c>
      <c r="C115" s="6" t="str">
        <f>IF(B115=0, -5, "0")</f>
        <v>0</v>
      </c>
      <c r="D115" s="56"/>
      <c r="E115" s="56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6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6"/>
      <c r="F117" s="55"/>
    </row>
    <row r="118" spans="1:6" x14ac:dyDescent="0.3">
      <c r="A118" s="469" t="s">
        <v>34</v>
      </c>
      <c r="B118" s="470"/>
      <c r="C118" s="471"/>
      <c r="D118" s="329">
        <f>SUM(B104:C117)</f>
        <v>22</v>
      </c>
    </row>
    <row r="119" spans="1:6" x14ac:dyDescent="0.3">
      <c r="A119" s="469" t="s">
        <v>249</v>
      </c>
      <c r="B119" s="470"/>
      <c r="C119" s="471"/>
      <c r="D119" s="17">
        <f>D118/(COUNT(B104:C117)*2)</f>
        <v>0.91666666666666663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72" t="s">
        <v>171</v>
      </c>
      <c r="B122" s="473"/>
      <c r="C122" s="473"/>
      <c r="D122" s="473"/>
      <c r="E122" s="473"/>
      <c r="F122" s="473"/>
    </row>
    <row r="123" spans="1:6" ht="34.5" x14ac:dyDescent="0.4">
      <c r="A123" s="32" t="s">
        <v>228</v>
      </c>
      <c r="B123" s="69">
        <v>2</v>
      </c>
      <c r="C123" s="62"/>
      <c r="D123" s="66"/>
      <c r="E123" s="56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6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6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6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6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6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6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6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/>
      <c r="E131" s="56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6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6"/>
      <c r="F133" s="55"/>
    </row>
    <row r="134" spans="1:6" x14ac:dyDescent="0.3">
      <c r="A134" s="469" t="s">
        <v>34</v>
      </c>
      <c r="B134" s="470"/>
      <c r="C134" s="471"/>
      <c r="D134" s="329">
        <f>SUM(B123:C133)</f>
        <v>22</v>
      </c>
    </row>
    <row r="135" spans="1:6" x14ac:dyDescent="0.3">
      <c r="A135" s="469" t="s">
        <v>249</v>
      </c>
      <c r="B135" s="470"/>
      <c r="C135" s="471"/>
      <c r="D135" s="17">
        <f>D134/(COUNT(B123:C133)*2)</f>
        <v>1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72" t="s">
        <v>154</v>
      </c>
      <c r="B137" s="473"/>
      <c r="C137" s="473"/>
      <c r="D137" s="473"/>
      <c r="E137" s="473"/>
      <c r="F137" s="473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>
        <v>2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>
        <v>2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>
        <v>2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69" t="s">
        <v>34</v>
      </c>
      <c r="B149" s="470"/>
      <c r="C149" s="471"/>
      <c r="D149" s="329">
        <f>SUM(B138:C148)</f>
        <v>22</v>
      </c>
    </row>
    <row r="150" spans="1:6" x14ac:dyDescent="0.3">
      <c r="A150" s="469" t="s">
        <v>249</v>
      </c>
      <c r="B150" s="470"/>
      <c r="C150" s="471"/>
      <c r="D150" s="16">
        <f>D149/(COUNT(B138:C148)*2)</f>
        <v>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72" t="s">
        <v>61</v>
      </c>
      <c r="B152" s="473"/>
      <c r="C152" s="473"/>
      <c r="D152" s="473"/>
      <c r="E152" s="473"/>
      <c r="F152" s="473"/>
    </row>
    <row r="153" spans="1:6" ht="19.5" x14ac:dyDescent="0.4">
      <c r="A153" s="7" t="s">
        <v>256</v>
      </c>
      <c r="B153" s="69">
        <v>2</v>
      </c>
      <c r="C153" s="62"/>
      <c r="D153" s="64"/>
      <c r="E153" s="56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6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6"/>
      <c r="F155" s="55"/>
    </row>
    <row r="156" spans="1:6" x14ac:dyDescent="0.3">
      <c r="A156" s="26" t="s">
        <v>232</v>
      </c>
      <c r="B156" s="69">
        <v>2</v>
      </c>
      <c r="C156" s="56"/>
      <c r="D156" s="86"/>
      <c r="E156" s="56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6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6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6"/>
      <c r="F159" s="55"/>
    </row>
    <row r="160" spans="1:6" ht="18" x14ac:dyDescent="0.35">
      <c r="A160" s="24" t="s">
        <v>196</v>
      </c>
      <c r="B160" s="69">
        <v>2</v>
      </c>
      <c r="C160" s="6" t="str">
        <f>IF(B160=0, -5, "0")</f>
        <v>0</v>
      </c>
      <c r="D160" s="60"/>
      <c r="E160" s="56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6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6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6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6"/>
      <c r="F164" s="55"/>
    </row>
    <row r="165" spans="1:6" x14ac:dyDescent="0.3">
      <c r="A165" s="469" t="s">
        <v>34</v>
      </c>
      <c r="B165" s="470"/>
      <c r="C165" s="471"/>
      <c r="D165" s="329">
        <f>SUM(B153:C164)</f>
        <v>24</v>
      </c>
    </row>
    <row r="166" spans="1:6" x14ac:dyDescent="0.3">
      <c r="A166" s="469" t="s">
        <v>249</v>
      </c>
      <c r="B166" s="470"/>
      <c r="C166" s="471"/>
      <c r="D166" s="17">
        <f>D165/(COUNT(B153:C164)*2)</f>
        <v>1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72" t="s">
        <v>176</v>
      </c>
      <c r="B168" s="473"/>
      <c r="C168" s="473"/>
      <c r="D168" s="473"/>
      <c r="E168" s="473"/>
      <c r="F168" s="473"/>
    </row>
    <row r="169" spans="1:6" x14ac:dyDescent="0.3">
      <c r="A169" s="32" t="s">
        <v>233</v>
      </c>
      <c r="B169" s="55">
        <v>2</v>
      </c>
      <c r="C169" s="55"/>
      <c r="D169" s="56"/>
      <c r="E169" s="56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6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6"/>
      <c r="F171" s="55"/>
    </row>
    <row r="172" spans="1:6" ht="18" x14ac:dyDescent="0.35">
      <c r="A172" s="24" t="s">
        <v>261</v>
      </c>
      <c r="B172" s="55">
        <v>2</v>
      </c>
      <c r="C172" s="6" t="str">
        <f>IF(B172=0, -5, "0")</f>
        <v>0</v>
      </c>
      <c r="D172" s="56"/>
      <c r="E172" s="56"/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6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6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6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6"/>
      <c r="F176" s="55"/>
    </row>
    <row r="177" spans="1:6" x14ac:dyDescent="0.3">
      <c r="A177" s="469" t="s">
        <v>34</v>
      </c>
      <c r="B177" s="474"/>
      <c r="C177" s="475"/>
      <c r="D177" s="330">
        <f>SUM(B169:C176)</f>
        <v>16</v>
      </c>
    </row>
    <row r="178" spans="1:6" x14ac:dyDescent="0.3">
      <c r="A178" s="469" t="s">
        <v>249</v>
      </c>
      <c r="B178" s="470"/>
      <c r="C178" s="471"/>
      <c r="D178" s="17">
        <f>D177/(COUNT(B169:C176)*2)</f>
        <v>1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72" t="s">
        <v>64</v>
      </c>
      <c r="B180" s="473"/>
      <c r="C180" s="473"/>
      <c r="D180" s="473"/>
      <c r="E180" s="473"/>
      <c r="F180" s="473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6"/>
      <c r="F181" s="55"/>
    </row>
    <row r="182" spans="1:6" x14ac:dyDescent="0.3">
      <c r="A182" s="6" t="s">
        <v>241</v>
      </c>
      <c r="B182" s="55">
        <v>2</v>
      </c>
      <c r="C182" s="55"/>
      <c r="D182" s="56"/>
      <c r="E182" s="56"/>
      <c r="F182" s="55"/>
    </row>
    <row r="183" spans="1:6" x14ac:dyDescent="0.3">
      <c r="A183" s="26" t="s">
        <v>174</v>
      </c>
      <c r="B183" s="55">
        <v>2</v>
      </c>
      <c r="C183" s="55"/>
      <c r="D183" s="56"/>
      <c r="E183" s="56"/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69" t="s">
        <v>34</v>
      </c>
      <c r="B185" s="470"/>
      <c r="C185" s="471"/>
      <c r="D185" s="329">
        <f>SUM(B181:C184)</f>
        <v>8</v>
      </c>
    </row>
    <row r="186" spans="1:6" x14ac:dyDescent="0.3">
      <c r="A186" s="469" t="s">
        <v>249</v>
      </c>
      <c r="B186" s="470"/>
      <c r="C186" s="471"/>
      <c r="D186" s="17">
        <f>D185/(COUNT(B181:C184)*2)</f>
        <v>1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76" t="s">
        <v>15</v>
      </c>
      <c r="B188" s="477"/>
      <c r="C188" s="477"/>
      <c r="D188" s="477"/>
      <c r="E188" s="477"/>
      <c r="F188" s="477"/>
    </row>
    <row r="189" spans="1:6" x14ac:dyDescent="0.3">
      <c r="A189" s="6" t="s">
        <v>150</v>
      </c>
      <c r="B189" s="55">
        <v>2</v>
      </c>
      <c r="C189" s="55"/>
      <c r="D189" s="76"/>
      <c r="E189" s="56"/>
      <c r="F189" s="55"/>
    </row>
    <row r="190" spans="1:6" x14ac:dyDescent="0.3">
      <c r="A190" s="6" t="s">
        <v>74</v>
      </c>
      <c r="B190" s="55">
        <v>0</v>
      </c>
      <c r="C190" s="55"/>
      <c r="D190" s="56" t="s">
        <v>569</v>
      </c>
      <c r="E190" s="56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6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69" t="s">
        <v>34</v>
      </c>
      <c r="B193" s="470"/>
      <c r="C193" s="471"/>
      <c r="D193" s="329">
        <f>SUM(B189:C192)</f>
        <v>6</v>
      </c>
    </row>
    <row r="194" spans="1:7" x14ac:dyDescent="0.3">
      <c r="A194" s="469" t="s">
        <v>249</v>
      </c>
      <c r="B194" s="470"/>
      <c r="C194" s="471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72" t="s">
        <v>65</v>
      </c>
      <c r="B196" s="473"/>
      <c r="C196" s="473"/>
      <c r="D196" s="473"/>
      <c r="E196" s="473"/>
      <c r="F196" s="473"/>
    </row>
    <row r="197" spans="1:7" ht="33" x14ac:dyDescent="0.3">
      <c r="A197" s="26" t="s">
        <v>268</v>
      </c>
      <c r="B197" s="55">
        <v>0</v>
      </c>
      <c r="C197" s="55"/>
      <c r="D197" s="56" t="s">
        <v>568</v>
      </c>
      <c r="E197" s="56"/>
      <c r="F197" s="55"/>
    </row>
    <row r="198" spans="1:7" x14ac:dyDescent="0.3">
      <c r="A198" s="26" t="s">
        <v>179</v>
      </c>
      <c r="B198" s="55">
        <v>2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>
        <v>0</v>
      </c>
      <c r="C199" s="55"/>
      <c r="D199" s="56" t="s">
        <v>567</v>
      </c>
      <c r="E199" s="56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6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6"/>
      <c r="F201" s="55"/>
    </row>
    <row r="202" spans="1:7" x14ac:dyDescent="0.3">
      <c r="A202" s="469" t="s">
        <v>34</v>
      </c>
      <c r="B202" s="470"/>
      <c r="C202" s="471"/>
      <c r="D202" s="329">
        <f>SUM(B197:C201)</f>
        <v>6</v>
      </c>
    </row>
    <row r="203" spans="1:7" x14ac:dyDescent="0.3">
      <c r="A203" s="469" t="s">
        <v>249</v>
      </c>
      <c r="B203" s="470"/>
      <c r="C203" s="471"/>
      <c r="D203" s="17">
        <f>D202/(COUNT(B197:C201)*2)</f>
        <v>0.6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72" t="s">
        <v>175</v>
      </c>
      <c r="B205" s="473"/>
      <c r="C205" s="473"/>
      <c r="D205" s="473"/>
      <c r="E205" s="473"/>
      <c r="F205" s="473"/>
    </row>
    <row r="206" spans="1:7" x14ac:dyDescent="0.3">
      <c r="A206" s="26" t="s">
        <v>302</v>
      </c>
      <c r="B206" s="55">
        <v>2</v>
      </c>
      <c r="C206" s="55"/>
      <c r="D206" s="55"/>
      <c r="E206" s="56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6"/>
      <c r="F207" s="55"/>
    </row>
    <row r="208" spans="1:7" ht="33" x14ac:dyDescent="0.3">
      <c r="A208" s="6" t="s">
        <v>265</v>
      </c>
      <c r="B208" s="55">
        <v>1</v>
      </c>
      <c r="C208" s="55"/>
      <c r="D208" s="56" t="s">
        <v>566</v>
      </c>
      <c r="E208" s="56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6"/>
      <c r="F209" s="55"/>
    </row>
    <row r="210" spans="1:6" x14ac:dyDescent="0.3">
      <c r="A210" s="469" t="s">
        <v>34</v>
      </c>
      <c r="B210" s="470"/>
      <c r="C210" s="471"/>
      <c r="D210" s="34">
        <f>SUM(B206:C209)</f>
        <v>3</v>
      </c>
    </row>
    <row r="211" spans="1:6" x14ac:dyDescent="0.3">
      <c r="A211" s="469" t="s">
        <v>249</v>
      </c>
      <c r="B211" s="470"/>
      <c r="C211" s="471"/>
      <c r="D211" s="17">
        <f>D210/(COUNT(B206:C209)*2)</f>
        <v>0.75</v>
      </c>
    </row>
    <row r="213" spans="1:6" ht="18" x14ac:dyDescent="0.35">
      <c r="A213" s="37" t="s">
        <v>402</v>
      </c>
      <c r="B213" s="36"/>
      <c r="C213" s="36"/>
      <c r="D213" s="87">
        <f>E213/F213</f>
        <v>0.4</v>
      </c>
      <c r="E213" s="373">
        <f>COUNTIF('A3 Technique'!F17:F209,"ok")</f>
        <v>4</v>
      </c>
      <c r="F213" s="323">
        <f>COUNTA('A3 Technique'!F17:F209)</f>
        <v>10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209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0.9247787610619469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Utilisateur Windows</cp:lastModifiedBy>
  <cp:lastPrinted>2019-01-11T11:00:47Z</cp:lastPrinted>
  <dcterms:created xsi:type="dcterms:W3CDTF">2015-10-03T07:44:26Z</dcterms:created>
  <dcterms:modified xsi:type="dcterms:W3CDTF">2019-11-28T22:12:37Z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