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Hammam sousse\2019\7\"/>
    </mc:Choice>
  </mc:AlternateContent>
  <bookViews>
    <workbookView xWindow="0" yWindow="0" windowWidth="10005" windowHeight="705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579" i="44"/>
  <c r="C154" i="45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D596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D532" i="48"/>
  <c r="D533" i="48" s="1"/>
  <c r="C530" i="48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D223" i="48" s="1"/>
  <c r="D224" i="48" s="1"/>
  <c r="C197" i="48"/>
  <c r="D199" i="48" s="1"/>
  <c r="D200" i="48" s="1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7" i="48" l="1"/>
  <c r="D599" i="48"/>
  <c r="D600" i="48" s="1"/>
  <c r="B91" i="29" s="1"/>
  <c r="D339" i="48"/>
  <c r="D340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D118" i="47" s="1"/>
  <c r="D119" i="47" s="1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D596" i="44" s="1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99" i="44" l="1"/>
  <c r="D600" i="44" s="1"/>
  <c r="D597" i="44"/>
  <c r="D58" i="45"/>
  <c r="D59" i="45" s="1"/>
  <c r="D58" i="47"/>
  <c r="D59" i="47" s="1"/>
  <c r="D165" i="47"/>
  <c r="D166" i="47" s="1"/>
  <c r="D134" i="47"/>
  <c r="D135" i="47" s="1"/>
  <c r="D134" i="45"/>
  <c r="D135" i="45" s="1"/>
  <c r="D100" i="45"/>
  <c r="D101" i="45" s="1"/>
  <c r="D79" i="45"/>
  <c r="D80" i="45" s="1"/>
  <c r="D385" i="44"/>
  <c r="D386" i="44" s="1"/>
  <c r="B43" i="44"/>
  <c r="D44" i="44" s="1"/>
  <c r="D47" i="44" s="1"/>
  <c r="D48" i="44" s="1"/>
  <c r="B40" i="29" s="1"/>
  <c r="D181" i="44"/>
  <c r="B181" i="44" s="1"/>
  <c r="D182" i="44" s="1"/>
  <c r="D183" i="44" s="1"/>
  <c r="B50" i="29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4" i="47"/>
  <c r="D215" i="47" s="1"/>
  <c r="B11" i="47" s="1"/>
  <c r="D211" i="47"/>
  <c r="D211" i="45"/>
  <c r="D657" i="44"/>
  <c r="B657" i="44" s="1"/>
  <c r="D658" i="44" s="1"/>
  <c r="D659" i="44" s="1"/>
  <c r="D240" i="44"/>
  <c r="B240" i="44" s="1"/>
  <c r="D241" i="44" s="1"/>
  <c r="D295" i="44"/>
  <c r="B295" i="44" s="1"/>
  <c r="D296" i="44" s="1"/>
  <c r="D297" i="44" s="1"/>
  <c r="D419" i="44"/>
  <c r="B419" i="44" s="1"/>
  <c r="D420" i="44" s="1"/>
  <c r="D423" i="44" s="1"/>
  <c r="D424" i="44" s="1"/>
  <c r="B70" i="29" s="1"/>
  <c r="D466" i="44"/>
  <c r="B466" i="44" s="1"/>
  <c r="D467" i="44" s="1"/>
  <c r="D468" i="44" s="1"/>
  <c r="D595" i="44"/>
  <c r="B595" i="44" s="1"/>
  <c r="D689" i="44"/>
  <c r="B689" i="44" s="1"/>
  <c r="D690" i="44" s="1"/>
  <c r="D691" i="44" s="1"/>
  <c r="B101" i="29" s="1"/>
  <c r="D710" i="44"/>
  <c r="B710" i="44" s="1"/>
  <c r="D711" i="44" s="1"/>
  <c r="D714" i="44" s="1"/>
  <c r="D555" i="44"/>
  <c r="B555" i="44" s="1"/>
  <c r="D556" i="44" s="1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717" i="44" l="1"/>
  <c r="B35" i="29" s="1"/>
  <c r="D214" i="45"/>
  <c r="D215" i="45" s="1"/>
  <c r="B111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90" i="29" l="1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<sst xmlns="http://schemas.openxmlformats.org/spreadsheetml/2006/main" count="2654" uniqueCount="559">
  <si>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</si>
  <si>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</si>
  <si>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</si>
  <si>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</si>
  <si>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</si>
  <si>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</si>
  <si>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</si>
  <si>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</si>
  <si>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</si>
  <si>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</si>
  <si>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</si>
  <si>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</si>
  <si>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</si>
  <si>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</si>
  <si>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</si>
  <si>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</si>
  <si>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</si>
  <si>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</si>
  <si>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</si>
  <si>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</si>
  <si>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</si>
  <si>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</si>
  <si>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</si>
  <si>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</si>
  <si>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</si>
  <si>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</si>
  <si>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</si>
  <si>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</si>
  <si>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</si>
  <si>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</si>
  <si>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</si>
  <si>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</si>
  <si>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</si>
  <si>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</si>
  <si>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</si>
  <si>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</si>
  <si>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</si>
  <si>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</si>
  <si>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</si>
  <si>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</si>
  <si>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</si>
  <si>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</si>
  <si>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</si>
  <si>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</si>
  <si>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</si>
  <si>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</si>
  <si>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</si>
  <si>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</si>
  <si>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</si>
  <si>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</si>
  <si>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</si>
  <si>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</si>
  <si>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</si>
  <si>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</si>
  <si>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</si>
  <si>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</si>
  <si>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</si>
  <si>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</si>
  <si>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</si>
  <si>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</si>
  <si>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</si>
  <si>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</si>
  <si>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</si>
  <si>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</si>
  <si>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</si>
  <si>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</si>
  <si>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</si>
  <si>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</si>
  <si>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</si>
  <si>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</si>
  <si>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</si>
  <si>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</si>
  <si>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</si>
  <si>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</si>
  <si>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</si>
  <si>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</si>
  <si>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</si>
  <si>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</si>
  <si>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</si>
  <si>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</si>
  <si>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</si>
  <si>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</si>
  <si>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</si>
  <si>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</si>
  <si>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</si>
  <si>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</si>
  <si>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</si>
  <si>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</si>
  <si>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</si>
  <si>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</si>
  <si>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</si>
  <si>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</si>
  <si>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</si>
  <si>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</si>
  <si>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</si>
  <si>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</si>
  <si>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</si>
  <si>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</si>
  <si>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</si>
  <si>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</si>
  <si>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</si>
  <si>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</si>
  <si>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</si>
  <si>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</si>
  <si>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</si>
  <si>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</si>
  <si>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</si>
  <si>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</si>
  <si>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</si>
  <si>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</si>
  <si>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</si>
  <si>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</si>
  <si>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</si>
  <si>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</si>
  <si>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</si>
  <si>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</si>
  <si>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</si>
  <si>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</si>
  <si>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</si>
  <si>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</si>
  <si>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</si>
  <si>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</si>
  <si>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</si>
  <si>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</si>
  <si>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</si>
  <si>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</si>
  <si>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</si>
  <si>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</si>
  <si>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</si>
  <si>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</si>
  <si>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</si>
  <si>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</si>
  <si>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</si>
  <si>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</si>
  <si>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</si>
  <si>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</si>
  <si>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</si>
  <si>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</si>
  <si>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</si>
  <si>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</si>
  <si>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</si>
  <si>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</si>
  <si>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</si>
  <si>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</si>
  <si>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</si>
  <si>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</si>
  <si>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</si>
  <si>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</si>
  <si>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</si>
  <si>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</si>
  <si>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</si>
  <si>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</si>
  <si>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</si>
  <si>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</si>
  <si>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</si>
  <si>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</si>
  <si>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</si>
  <si>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</si>
  <si>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</si>
  <si>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</si>
  <si>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</si>
  <si>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</si>
  <si>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</si>
  <si>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</si>
  <si>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</si>
  <si>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</si>
  <si>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</si>
  <si>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</si>
  <si>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</si>
  <si>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</si>
  <si>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</si>
  <si>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</si>
  <si>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</si>
  <si>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</si>
  <si>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</si>
  <si>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</si>
  <si>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</si>
  <si>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</si>
  <si>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</si>
  <si>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</si>
  <si>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</si>
  <si>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</si>
  <si>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</si>
  <si>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</si>
  <si>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</si>
  <si>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</si>
  <si>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</si>
  <si>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</si>
  <si>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</si>
  <si>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</si>
  <si>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</si>
  <si>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</si>
  <si>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</si>
  <si>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</si>
  <si>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</si>
  <si>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</si>
  <si>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</si>
  <si>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</si>
  <si>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</si>
  <si>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</si>
  <si>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</si>
  <si>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</si>
  <si>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</si>
  <si>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</si>
  <si>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</si>
  <si>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</si>
  <si>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</si>
  <si>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</si>
  <si>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</si>
  <si>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</si>
  <si>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</si>
  <si>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</si>
  <si>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</si>
  <si>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</si>
  <si>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</si>
  <si>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</si>
  <si>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</si>
  <si>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</si>
  <si>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</si>
  <si>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</si>
  <si>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</si>
  <si>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</si>
  <si>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</si>
  <si>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</si>
  <si>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</si>
  <si>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</si>
  <si>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</si>
  <si>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</si>
  <si>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</si>
  <si>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</si>
  <si>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</si>
  <si>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</si>
  <si>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</si>
  <si>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</si>
  <si>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</si>
  <si>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</si>
  <si>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</si>
  <si>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</si>
  <si>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</si>
  <si>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</si>
  <si>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</si>
  <si>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</si>
  <si>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</si>
  <si>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</si>
  <si>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</si>
  <si>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</si>
  <si>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</si>
  <si>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</si>
  <si>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</si>
  <si>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</si>
  <si>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</si>
  <si>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</si>
  <si>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</si>
  <si>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</si>
  <si>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</si>
  <si>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</si>
  <si>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</si>
  <si>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</si>
  <si>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</si>
  <si>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</si>
  <si>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</si>
  <si>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</si>
  <si>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</si>
  <si>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</si>
  <si>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</si>
  <si>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</si>
  <si>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</si>
  <si>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</si>
  <si>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</si>
  <si>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</si>
  <si>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</si>
  <si>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</si>
  <si>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</si>
  <si>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</si>
  <si>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</si>
  <si>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</si>
  <si>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</si>
  <si>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</si>
  <si>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</si>
  <si>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</si>
  <si>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</si>
  <si>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</si>
  <si>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</si>
  <si>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</si>
  <si>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</si>
  <si>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</si>
  <si>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</si>
  <si>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</si>
  <si>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</si>
  <si>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</si>
  <si>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</si>
  <si>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</si>
  <si>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</si>
  <si>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</si>
  <si>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</si>
  <si>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</si>
  <si>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</si>
  <si>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</si>
  <si>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</si>
  <si>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</si>
  <si>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</si>
  <si>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</si>
  <si>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</si>
  <si>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</si>
  <si>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</si>
  <si>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</si>
  <si>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</si>
  <si>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</si>
  <si>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</si>
  <si>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</si>
  <si>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</si>
  <si>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</si>
  <si>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</si>
  <si>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</si>
  <si>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</si>
  <si>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</si>
  <si>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</si>
  <si>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</si>
  <si>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</si>
  <si>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</si>
  <si>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</si>
  <si>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</si>
  <si>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</si>
  <si>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</si>
  <si>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</si>
  <si>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</si>
  <si>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</si>
  <si>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</si>
  <si>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</si>
  <si>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</si>
  <si>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</si>
  <si>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</si>
  <si>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</si>
  <si>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</si>
  <si>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</si>
  <si>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</si>
  <si>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</si>
  <si>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</si>
  <si>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</si>
  <si>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</si>
  <si>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</si>
  <si>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</si>
  <si>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</si>
  <si>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</si>
  <si>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</si>
  <si>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</si>
  <si>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</si>
  <si>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</si>
  <si>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</si>
  <si>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</si>
  <si>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</si>
  <si>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</si>
  <si>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</si>
  <si>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</si>
  <si>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</si>
  <si>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</si>
  <si>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</si>
  <si>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</si>
  <si>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</si>
  <si>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</si>
  <si>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</si>
  <si>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</si>
  <si>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</si>
  <si>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</si>
  <si>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</si>
  <si>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</si>
  <si>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</si>
  <si>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</si>
  <si>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</si>
  <si>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</si>
  <si>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</si>
  <si>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</si>
  <si>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</si>
  <si>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</si>
  <si>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</si>
  <si>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</si>
  <si>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</si>
  <si>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</si>
  <si>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</si>
  <si>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</si>
  <si>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</si>
  <si>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</si>
  <si>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</si>
  <si>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</si>
  <si>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</si>
  <si>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</si>
  <si>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</si>
  <si>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</si>
  <si>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</si>
  <si>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</si>
  <si>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</si>
  <si>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</si>
  <si>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</si>
  <si>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</si>
  <si>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</si>
  <si>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</si>
  <si>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</si>
  <si>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</si>
  <si>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</si>
  <si>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</si>
  <si>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</si>
  <si>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</si>
  <si>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</si>
  <si>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</si>
  <si>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</si>
  <si>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</si>
  <si>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</si>
  <si>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</si>
  <si>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</si>
  <si>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</si>
  <si>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</si>
  <si>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</si>
  <si>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</si>
  <si>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</si>
  <si>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</si>
  <si>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</si>
  <si>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</si>
  <si>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</si>
  <si>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</si>
  <si>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</si>
  <si>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</si>
  <si>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</si>
  <si>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</si>
  <si>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</si>
  <si>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</si>
  <si>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</si>
  <si>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</si>
  <si>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</si>
  <si>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</si>
  <si>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</si>
  <si>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</si>
  <si>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</si>
  <si>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</si>
  <si>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</si>
  <si>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</si>
  <si>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</si>
  <si>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</si>
  <si>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</si>
  <si>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</si>
  <si>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</si>
  <si>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</si>
  <si>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</si>
  <si>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</si>
  <si>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</si>
  <si>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</si>
  <si>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</si>
  <si>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</si>
  <si>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</si>
  <si>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</si>
  <si>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</si>
  <si>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</si>
  <si>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</si>
  <si>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</si>
  <si>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</si>
  <si>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</si>
  <si>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</si>
  <si>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</si>
  <si>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</si>
  <si>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</si>
  <si>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</si>
  <si>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</si>
  <si>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</si>
  <si>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</si>
  <si>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</si>
  <si>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</si>
  <si>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</si>
  <si>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Hammem Sousse</t>
  </si>
  <si>
    <t>Mr Yassine ELLOUMI</t>
  </si>
  <si>
    <t>Pain Complet (gr)
202
198
Pain sans sel(gr)
208
Pain de seigle(gr)
202
198
Pain alléger(gr)
172
184
172
180</t>
  </si>
  <si>
    <t>Le test de traçabilité de l'article tratelette Amande du lot 17112018 est non concluant.</t>
  </si>
  <si>
    <t>Assurer le suivi de la traçabilité des produits finis</t>
  </si>
  <si>
    <t xml:space="preserve">Accentuer le contrôle 
des poids des produits finis </t>
  </si>
  <si>
    <t xml:space="preserve">Absence des grilles de la hotte aspirante </t>
  </si>
  <si>
    <t xml:space="preserve">Dresser une demande au service technique 
pour la fixation des grilles </t>
  </si>
  <si>
    <t>Vérifier journaliérement les quantités des produits fabriqués sur les cadenciers</t>
  </si>
  <si>
    <t>Le meuble froid d'exposition affiche une température de 11°c le jour de l'audit . 
La températures mesurée à cœur de produit   salade méchouia était 15,2°C,  dépassant les 4°C.</t>
  </si>
  <si>
    <t>Assurer et vérifier la propreté 
des meubles de stockage des produits et des emballages .</t>
  </si>
  <si>
    <t xml:space="preserve">Deux portions de mozarella sans étiquettes de DLC.
Une portion de saucisson à l'ail sans date d'entame </t>
  </si>
  <si>
    <t xml:space="preserve">Un boudin de jambon de dinde fumé non tracé.
</t>
  </si>
  <si>
    <t>Le poste lave-mains au niveau du stand, était encombré par la station de nettoyage.</t>
  </si>
  <si>
    <t>Dégager le lave main</t>
  </si>
  <si>
    <t>L'enregistrement de nettoyage et de désinfection de la semaine d'audit est absent</t>
  </si>
  <si>
    <t xml:space="preserve">Code couleur respecté  </t>
  </si>
  <si>
    <t>Tout le sproduits exposés
 doivent étre traçés</t>
  </si>
  <si>
    <t xml:space="preserve">Changer les outils attaqués 
par la rouille </t>
  </si>
  <si>
    <t>Boucherie Libre service : La température à cœur d'une barquette de viande hâchée mesurée était de l’ordre de 7,6°C.</t>
  </si>
  <si>
    <t>Vérification concluante de la traçabilité 
pour  :
-Un lot d'aloyaux de veau 181/2019.
-Un lot de poulet PI19187.
-Un lot d'escalope de dinde 1100119187</t>
  </si>
  <si>
    <t>Exposition des abats de volailles trad. dans un récipient dépourvu d'égouttoir.</t>
  </si>
  <si>
    <t xml:space="preserve">Sensibiliser le personnel 
sur la conformité de l'instruction de lavage des mains. </t>
  </si>
  <si>
    <t xml:space="preserve">L'endroit de stockage des tubercules manque de propreté </t>
  </si>
  <si>
    <t xml:space="preserve">Renforcer le nettoyage
 dans les éléments stockage dans le réserve </t>
  </si>
  <si>
    <t>Stockage des sacs de sucre sur une palette en bois</t>
  </si>
  <si>
    <t xml:space="preserve">Renforcer le contrôle 
des dates au niveau d'exposition des produits </t>
  </si>
  <si>
    <t>Présence de quelques boites de conserve cabosées et non propres exposées dans le rayon</t>
  </si>
  <si>
    <t xml:space="preserve">Eliminer les boites non satisfaisantes  </t>
  </si>
  <si>
    <t>Renforcer le contrôle des
dates de rerait des produits.</t>
  </si>
  <si>
    <t>Présence de plusieurs cornets de glaçes avec un étiquetages non lisible.</t>
  </si>
  <si>
    <t>Eliminer les produits avec 
les étiquetages non conformes</t>
  </si>
  <si>
    <t xml:space="preserve">Certains sachets de produits de la mer congelés,présentaient des traces de recongélation </t>
  </si>
  <si>
    <t xml:space="preserve">Eliminer les sachets présentant des signes de décongélation  </t>
  </si>
  <si>
    <t>Une mauvaise connaissance de la procédure
de destruction des produits</t>
  </si>
  <si>
    <t>La poubelle de la salle a une commande manuelle</t>
  </si>
  <si>
    <t>Sensibliser les concernés
 sur l'importance de la destruction des produits selon la procédure</t>
  </si>
  <si>
    <t>L'élement de stockage au froid affiche le jour de l'audit  une température de 11°c</t>
  </si>
  <si>
    <t>La température mesurée à cœur du produit était:
Salade Méchouia: 15,2°C</t>
  </si>
  <si>
    <t>Absence de distribiteur de savon dans les   vestiaires femme</t>
  </si>
  <si>
    <t xml:space="preserve"> Des bobines de papier non adéquat avec les distribiteurs</t>
  </si>
  <si>
    <t>Le système  à pédale de la poubelle du terminal cuisson était défaillant.</t>
  </si>
  <si>
    <t>Présence de givre dans un compartiment du meuble des surgelés</t>
  </si>
  <si>
    <t>L'emplacement de la station de nettoyage 
bloque l'utilisation du poste lave-mains.</t>
  </si>
  <si>
    <t>Réparer l'élément froid</t>
  </si>
  <si>
    <t>Réparer la canalisation</t>
  </si>
  <si>
    <t>Fixer le distribiteur de
 savon</t>
  </si>
  <si>
    <t>Chercher les bobines 
de papier adéquats</t>
  </si>
  <si>
    <t>Changer l'emplacement
 de la station</t>
  </si>
  <si>
    <t>Réparer le systéme à pédale</t>
  </si>
  <si>
    <t>Directeur Magasin</t>
  </si>
  <si>
    <t>Le thermométre était non fonctionnel le jour de l'audit.</t>
  </si>
  <si>
    <t>Rempalcer cet élément</t>
  </si>
  <si>
    <t xml:space="preserve">Des sachets d'escalopes de dinde grillés et de riz djerbien avaient une date de retrait expirée le jour de l'audit </t>
  </si>
  <si>
    <t>Renforcer  
le suivi des dates de retrait
des MP</t>
  </si>
  <si>
    <t>Persistance des croisements entre  le personnel  qui travaille en même temps dans les rayons de PFT.</t>
  </si>
  <si>
    <t>Respecter l'affectation du personnel</t>
  </si>
  <si>
    <t xml:space="preserve">Absence de corespondance entre les quantités des produits fabriqués dans les cadenciers et les mêmes produits vendus sur les fiches de Hit parade :
Cas des poulets rôtis, patés et sandwich jambon fabriqués le 08/07/2019 </t>
  </si>
  <si>
    <t>Procéder au retrait des produits objets de rupture de la chaîne du froid.</t>
  </si>
  <si>
    <t>Les couteaux ne sont pas nettoyés régulièrement comme indiqué sur le plan.</t>
  </si>
  <si>
    <t>Respecter le planning</t>
  </si>
  <si>
    <t xml:space="preserve">La propreté des meubles dans le rayon est manquante </t>
  </si>
  <si>
    <t>Le même personnel assure le service dans tout le secteur PFT</t>
  </si>
  <si>
    <t>Renforcer les contrôles</t>
  </si>
  <si>
    <t>Classer les documents 6 mois</t>
  </si>
  <si>
    <t>Stockage simultané des viandes rouges et des produits de volailles.
Une séparation à l'aide d'un panneau sandwich.</t>
  </si>
  <si>
    <t>Utilisation des outils présentant des traces de rouille</t>
  </si>
  <si>
    <t>Retirer les produtis dont le froid n'est pas respecté.</t>
  </si>
  <si>
    <t>Utilisation d'un 
égouttoir pour l'exposition des abats pour éviter le contact des produits avec les sérosités.</t>
  </si>
  <si>
    <t>Développement de rouille sur la machine à glace.</t>
  </si>
  <si>
    <t>Le glaçage était insuffisant sur l'étalage</t>
  </si>
  <si>
    <t>Les produits doivent être maintenus sous glace fondante.</t>
  </si>
  <si>
    <t>La fraîcheur n'était pas assurée pour les loups exposés</t>
  </si>
  <si>
    <t xml:space="preserve">Assurer la fraîcheur des pièces de poisson exposés </t>
  </si>
  <si>
    <t>Le test de lavage des mains était non concluant pour le personnel chargé du rayon poisonnerie</t>
  </si>
  <si>
    <t>Renforcer le nettoyage</t>
  </si>
  <si>
    <t>La fraîcheur des amandes n'était assurée</t>
  </si>
  <si>
    <t>Renforcer le triage</t>
  </si>
  <si>
    <t xml:space="preserve">Une mauvaise qualité des aubergines, tomates , betraves et poireaux exposés </t>
  </si>
  <si>
    <t>Présence de quelques mouches vivantes 
à proximité des récipients des produits de condiments</t>
  </si>
  <si>
    <t xml:space="preserve">L'élément de stockage spécifique au semoule, et couscous manque de propreté. </t>
  </si>
  <si>
    <t>Prévoir une palette en plastique</t>
  </si>
  <si>
    <t>Un pot de yaourt délice présentait une date de retrait expirée le jour de l'audit 10/07/2019</t>
  </si>
  <si>
    <t>Le jour de l'audit nous avons détecté la présence d'un sachet de cake marbré au cacao "moulin d'or" avec une DLUO au 08/07/2019 .</t>
  </si>
  <si>
    <t>Absence de préau de protection du quai</t>
  </si>
  <si>
    <t>Installer un préau</t>
  </si>
  <si>
    <t>Certains récipient avait des couvercles abîmés</t>
  </si>
  <si>
    <t>Réparation nécessaire</t>
  </si>
  <si>
    <t>Dégivrer le meuble</t>
  </si>
  <si>
    <t>Renforcer le maintien du froid</t>
  </si>
  <si>
    <t>La canalisation a été rompue au niveau de la CF.</t>
  </si>
  <si>
    <t>Entretenir la rouille</t>
  </si>
  <si>
    <t>Renforcer la lutte contre les mouches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</si>
</sst>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9" fontId="6" fillId="0" borderId="0" xfId="0" applyNumberFormat="1" applyFont="1" applyFill="1"/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1408912"/>
        <c:axId val="-921401296"/>
      </c:barChart>
      <c:catAx>
        <c:axId val="-92140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1401296"/>
        <c:crosses val="autoZero"/>
        <c:auto val="1"/>
        <c:lblAlgn val="ctr"/>
        <c:lblOffset val="100"/>
        <c:noMultiLvlLbl val="0"/>
      </c:catAx>
      <c:valAx>
        <c:axId val="-92140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140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676176"/>
        <c:axId val="-1068005232"/>
      </c:barChart>
      <c:catAx>
        <c:axId val="-77767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68005232"/>
        <c:crosses val="autoZero"/>
        <c:auto val="1"/>
        <c:lblAlgn val="ctr"/>
        <c:lblOffset val="100"/>
        <c:noMultiLvlLbl val="0"/>
      </c:catAx>
      <c:valAx>
        <c:axId val="-106800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676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1.3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8508688"/>
        <c:axId val="-758511952"/>
      </c:barChart>
      <c:catAx>
        <c:axId val="-75850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11952"/>
        <c:crosses val="autoZero"/>
        <c:auto val="1"/>
        <c:lblAlgn val="ctr"/>
        <c:lblOffset val="100"/>
        <c:noMultiLvlLbl val="0"/>
      </c:catAx>
      <c:valAx>
        <c:axId val="-75851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850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8514672"/>
        <c:axId val="-758517936"/>
      </c:barChart>
      <c:catAx>
        <c:axId val="-7585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17936"/>
        <c:crosses val="autoZero"/>
        <c:auto val="1"/>
        <c:lblAlgn val="ctr"/>
        <c:lblOffset val="100"/>
        <c:noMultiLvlLbl val="0"/>
      </c:catAx>
      <c:valAx>
        <c:axId val="-75851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851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0.97058823529411764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8517392"/>
        <c:axId val="-758514128"/>
      </c:barChart>
      <c:catAx>
        <c:axId val="-75851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14128"/>
        <c:crosses val="autoZero"/>
        <c:auto val="1"/>
        <c:lblAlgn val="ctr"/>
        <c:lblOffset val="100"/>
        <c:noMultiLvlLbl val="0"/>
      </c:catAx>
      <c:valAx>
        <c:axId val="-75851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851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0.9285714285714286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8510864"/>
        <c:axId val="-758510320"/>
      </c:barChart>
      <c:catAx>
        <c:axId val="-75851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10320"/>
        <c:crosses val="autoZero"/>
        <c:auto val="1"/>
        <c:lblAlgn val="ctr"/>
        <c:lblOffset val="100"/>
        <c:noMultiLvlLbl val="0"/>
      </c:catAx>
      <c:valAx>
        <c:axId val="-7585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851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8520112"/>
        <c:axId val="-758512496"/>
      </c:barChart>
      <c:catAx>
        <c:axId val="-75852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12496"/>
        <c:crosses val="autoZero"/>
        <c:auto val="1"/>
        <c:lblAlgn val="ctr"/>
        <c:lblOffset val="100"/>
        <c:noMultiLvlLbl val="0"/>
      </c:catAx>
      <c:valAx>
        <c:axId val="-7585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852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0.82997118155619598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8518480"/>
        <c:axId val="-758515760"/>
      </c:barChart>
      <c:catAx>
        <c:axId val="-75851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15760"/>
        <c:crosses val="autoZero"/>
        <c:auto val="1"/>
        <c:lblAlgn val="ctr"/>
        <c:lblOffset val="100"/>
        <c:noMultiLvlLbl val="0"/>
      </c:catAx>
      <c:valAx>
        <c:axId val="-75851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851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0.83165225744476468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758507056"/>
        <c:axId val="-758509232"/>
        <c:extLst xmlns:c16r2="http://schemas.microsoft.com/office/drawing/2015/06/chart"/>
      </c:barChart>
      <c:catAx>
        <c:axId val="-7585070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09232"/>
        <c:crosses val="autoZero"/>
        <c:auto val="1"/>
        <c:lblAlgn val="ctr"/>
        <c:lblOffset val="100"/>
        <c:noMultiLvlLbl val="0"/>
      </c:catAx>
      <c:valAx>
        <c:axId val="-7585092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850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0.49676587301587305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860790864"/>
        <c:axId val="-860787056"/>
        <c:extLst xmlns:c16r2="http://schemas.microsoft.com/office/drawing/2015/06/chart"/>
      </c:barChart>
      <c:catAx>
        <c:axId val="-86079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0787056"/>
        <c:crosses val="autoZero"/>
        <c:auto val="1"/>
        <c:lblAlgn val="ctr"/>
        <c:lblOffset val="100"/>
        <c:noMultiLvlLbl val="0"/>
      </c:catAx>
      <c:valAx>
        <c:axId val="-86078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079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1414352"/>
        <c:axId val="-921412720"/>
      </c:barChart>
      <c:catAx>
        <c:axId val="-92141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1412720"/>
        <c:crosses val="autoZero"/>
        <c:auto val="1"/>
        <c:lblAlgn val="ctr"/>
        <c:lblOffset val="100"/>
        <c:noMultiLvlLbl val="0"/>
      </c:catAx>
      <c:valAx>
        <c:axId val="-92141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141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0.78947368421052633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1410544"/>
        <c:axId val="-777018416"/>
      </c:barChart>
      <c:catAx>
        <c:axId val="-92141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018416"/>
        <c:crosses val="autoZero"/>
        <c:auto val="1"/>
        <c:lblAlgn val="ctr"/>
        <c:lblOffset val="100"/>
        <c:noMultiLvlLbl val="0"/>
      </c:catAx>
      <c:valAx>
        <c:axId val="-77701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141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0.65853658536585369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015696"/>
        <c:axId val="-777026032"/>
      </c:barChart>
      <c:catAx>
        <c:axId val="-77701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026032"/>
        <c:crosses val="autoZero"/>
        <c:auto val="1"/>
        <c:lblAlgn val="ctr"/>
        <c:lblOffset val="100"/>
        <c:noMultiLvlLbl val="0"/>
      </c:catAx>
      <c:valAx>
        <c:axId val="-77702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01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0.67567567567567566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022768"/>
        <c:axId val="-777022224"/>
      </c:barChart>
      <c:catAx>
        <c:axId val="-77702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022224"/>
        <c:crosses val="autoZero"/>
        <c:auto val="1"/>
        <c:lblAlgn val="ctr"/>
        <c:lblOffset val="100"/>
        <c:noMultiLvlLbl val="0"/>
      </c:catAx>
      <c:valAx>
        <c:axId val="-777022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02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0.78409090909090906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0658688"/>
        <c:axId val="-870661408"/>
      </c:barChart>
      <c:catAx>
        <c:axId val="-87065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0661408"/>
        <c:crosses val="autoZero"/>
        <c:auto val="1"/>
        <c:lblAlgn val="ctr"/>
        <c:lblOffset val="100"/>
        <c:noMultiLvlLbl val="0"/>
      </c:catAx>
      <c:valAx>
        <c:axId val="-87066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065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0.88888888888888884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0655968"/>
        <c:axId val="-870655424"/>
      </c:barChart>
      <c:catAx>
        <c:axId val="-87065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0655424"/>
        <c:crosses val="autoZero"/>
        <c:auto val="1"/>
        <c:lblAlgn val="ctr"/>
        <c:lblOffset val="100"/>
        <c:noMultiLvlLbl val="0"/>
      </c:catAx>
      <c:valAx>
        <c:axId val="-87065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065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0.7931034482758621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68616784"/>
        <c:axId val="-1068614608"/>
      </c:barChart>
      <c:catAx>
        <c:axId val="-106861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68614608"/>
        <c:crosses val="autoZero"/>
        <c:auto val="1"/>
        <c:lblAlgn val="ctr"/>
        <c:lblOffset val="100"/>
        <c:noMultiLvlLbl val="0"/>
      </c:catAx>
      <c:valAx>
        <c:axId val="-106861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6861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886864"/>
        <c:axId val="-777895024"/>
      </c:barChart>
      <c:catAx>
        <c:axId val="-77788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895024"/>
        <c:crosses val="autoZero"/>
        <c:auto val="1"/>
        <c:lblAlgn val="ctr"/>
        <c:lblOffset val="100"/>
        <c:noMultiLvlLbl val="0"/>
      </c:catAx>
      <c:valAx>
        <c:axId val="-77789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88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zoomScaleSheetLayoutView="100" workbookViewId="0">
      <selection activeCell="D1" sqref="D1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4" t="s">
        <v>275</v>
      </c>
      <c r="B18" s="354"/>
      <c r="C18" s="354"/>
      <c r="D18" s="355" t="s">
        <v>466</v>
      </c>
      <c r="E18" s="355"/>
      <c r="F18" s="355"/>
      <c r="G18" s="355"/>
      <c r="H18" s="355"/>
      <c r="I18" s="355"/>
      <c r="J18" s="355"/>
      <c r="K18" s="35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6" t="s">
        <v>276</v>
      </c>
      <c r="B21" s="356"/>
      <c r="C21" s="356"/>
      <c r="D21" s="356"/>
      <c r="E21" s="356"/>
      <c r="F21" s="356"/>
      <c r="G21" s="356"/>
      <c r="H21" s="356"/>
      <c r="I21" s="356"/>
      <c r="J21" s="356"/>
      <c r="K21" s="35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Hammem Sousse</v>
      </c>
    </row>
    <row r="24" spans="1:11" ht="33" customHeight="1" x14ac:dyDescent="0.25">
      <c r="A24" s="50" t="s">
        <v>279</v>
      </c>
      <c r="B24" s="358">
        <f>AVERAGE('A3 Exploitation'!D719,'A3 Technique'!D215)</f>
        <v>0.83165225744476468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Hammem Sousse</v>
      </c>
    </row>
    <row r="30" spans="1:11" ht="33" customHeight="1" x14ac:dyDescent="0.25">
      <c r="A30" s="50" t="s">
        <v>279</v>
      </c>
      <c r="B30" s="358">
        <f>'A3 Exploitation'!D719</f>
        <v>0.82997118155619598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Hammem Sousse</v>
      </c>
    </row>
    <row r="35" spans="1:10" ht="33" customHeight="1" x14ac:dyDescent="0.25">
      <c r="A35" s="50" t="s">
        <v>279</v>
      </c>
      <c r="B35" s="358">
        <f>AVERAGE('A3 Exploitation'!D717, 'A3 Technique'!D213)</f>
        <v>0.49676587301587305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Hammem Sousse</v>
      </c>
    </row>
    <row r="40" spans="1:10" ht="33" customHeight="1" x14ac:dyDescent="0.25">
      <c r="A40" s="50" t="s">
        <v>279</v>
      </c>
      <c r="B40" s="360">
        <f>'A3 Exploitation'!D48</f>
        <v>0.94444444444444442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 t="e">
        <f>'A4 Exploitation'!D48</f>
        <v>#DIV/0!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Hammem Sousse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444</v>
      </c>
      <c r="C49" s="357"/>
      <c r="D49" s="42"/>
      <c r="E49" s="42"/>
      <c r="F49" s="42"/>
      <c r="G49" s="42"/>
      <c r="H49" s="42"/>
      <c r="I49" s="42"/>
      <c r="J49" t="str">
        <f>D18</f>
        <v>Hammem Sousse</v>
      </c>
    </row>
    <row r="50" spans="1:10" ht="33" customHeight="1" x14ac:dyDescent="0.25">
      <c r="A50" s="50" t="s">
        <v>279</v>
      </c>
      <c r="B50" s="360">
        <f>'A3 Exploitation'!D183</f>
        <v>0.78947368421052633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 t="e">
        <f>'A4 Exploitation'!D183</f>
        <v>#DIV/0!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445</v>
      </c>
      <c r="C54" s="357"/>
      <c r="D54" s="42"/>
      <c r="E54" s="42"/>
      <c r="F54" s="42"/>
      <c r="G54" s="42"/>
      <c r="H54" s="42"/>
      <c r="I54" s="42"/>
      <c r="J54" t="str">
        <f>D18</f>
        <v>Hammem Sousse</v>
      </c>
    </row>
    <row r="55" spans="1:10" ht="33" customHeight="1" x14ac:dyDescent="0.25">
      <c r="A55" s="50" t="s">
        <v>279</v>
      </c>
      <c r="B55" s="360">
        <f>'A3 Exploitation'!D245</f>
        <v>0.65853658536585369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446</v>
      </c>
      <c r="C59" s="357"/>
      <c r="D59" s="42"/>
      <c r="E59" s="42"/>
      <c r="F59" s="42"/>
      <c r="G59" s="42"/>
      <c r="H59" s="42"/>
      <c r="I59" s="42"/>
      <c r="J59" t="str">
        <f>D18</f>
        <v>Hammem Sousse</v>
      </c>
    </row>
    <row r="60" spans="1:10" ht="33" customHeight="1" x14ac:dyDescent="0.25">
      <c r="A60" s="50" t="s">
        <v>279</v>
      </c>
      <c r="B60" s="360">
        <f>'A3 Exploitation'!D300</f>
        <v>0.67567567567567566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 t="e">
        <f>'A4 Exploitation'!D300</f>
        <v>#DIV/0!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447</v>
      </c>
      <c r="C64" s="357"/>
      <c r="D64" s="42"/>
      <c r="E64" s="42"/>
      <c r="F64" s="42"/>
      <c r="G64" s="42"/>
      <c r="H64" s="42"/>
      <c r="I64" s="42"/>
      <c r="J64" t="str">
        <f>D18</f>
        <v>Hammem Sousse</v>
      </c>
    </row>
    <row r="65" spans="1:10" ht="33" customHeight="1" x14ac:dyDescent="0.25">
      <c r="A65" s="50" t="s">
        <v>279</v>
      </c>
      <c r="B65" s="360">
        <f>'A3 Exploitation'!D366</f>
        <v>0.78409090909090906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 t="e">
        <f>'A4 Exploitation'!D366</f>
        <v>#DIV/0!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448</v>
      </c>
      <c r="C69" s="357"/>
      <c r="D69" s="42"/>
      <c r="E69" s="42"/>
      <c r="F69" s="42"/>
      <c r="G69" s="42"/>
      <c r="H69" s="42"/>
      <c r="I69" s="42"/>
      <c r="J69" t="str">
        <f>D18</f>
        <v>Hammem Sousse</v>
      </c>
    </row>
    <row r="70" spans="1:10" ht="33" customHeight="1" x14ac:dyDescent="0.25">
      <c r="A70" s="50" t="s">
        <v>279</v>
      </c>
      <c r="B70" s="360">
        <f>'A3 Exploitation'!D424</f>
        <v>0.88888888888888884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 t="e">
        <f>'A4 Exploitation'!D424</f>
        <v>#DIV/0!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449</v>
      </c>
      <c r="C74" s="357"/>
      <c r="D74" s="42"/>
      <c r="E74" s="42"/>
      <c r="F74" s="42"/>
      <c r="G74" s="42"/>
      <c r="H74" s="42"/>
      <c r="I74" s="42"/>
      <c r="J74" t="str">
        <f>D18</f>
        <v>Hammem Sousse</v>
      </c>
    </row>
    <row r="75" spans="1:10" ht="33" customHeight="1" x14ac:dyDescent="0.25">
      <c r="A75" s="50" t="s">
        <v>279</v>
      </c>
      <c r="B75" s="360">
        <f>'A3 Exploitation'!D471</f>
        <v>0.7931034482758621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 t="e">
        <f>'A4 Exploitation'!D471</f>
        <v>#DIV/0!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450</v>
      </c>
      <c r="C79" s="357"/>
      <c r="D79" s="42"/>
      <c r="E79" s="42"/>
      <c r="F79" s="42"/>
      <c r="G79" s="42"/>
      <c r="H79" s="42"/>
      <c r="I79" s="42"/>
      <c r="J79" t="str">
        <f>D18</f>
        <v>Hammem Sousse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451</v>
      </c>
      <c r="C84" s="357"/>
      <c r="D84" s="42"/>
      <c r="E84" s="42"/>
      <c r="F84" s="42"/>
      <c r="G84" s="42"/>
      <c r="H84" s="42"/>
      <c r="I84" s="42"/>
      <c r="J84" t="str">
        <f>D18</f>
        <v>Hammem Sousse</v>
      </c>
    </row>
    <row r="85" spans="1:10" ht="33" customHeight="1" x14ac:dyDescent="0.25">
      <c r="A85" s="50" t="s">
        <v>279</v>
      </c>
      <c r="B85" s="360">
        <f>'A3 Exploitation'!D560</f>
        <v>1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Hammem Sousse</v>
      </c>
    </row>
    <row r="90" spans="1:10" ht="33" customHeight="1" x14ac:dyDescent="0.25">
      <c r="A90" s="50" t="s">
        <v>279</v>
      </c>
      <c r="B90" s="360">
        <f>'A3 Exploitation'!D600</f>
        <v>1.3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 t="e">
        <f>'A4 Exploitation'!D600</f>
        <v>#DIV/0!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Hammem Sousse</v>
      </c>
    </row>
    <row r="95" spans="1:10" ht="33" customHeight="1" x14ac:dyDescent="0.25">
      <c r="A95" s="50" t="s">
        <v>279</v>
      </c>
      <c r="B95" s="360">
        <f>'A3 Exploitation'!D662</f>
        <v>0.75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 t="e">
        <f>'A4 Exploitation'!D662</f>
        <v>#DIV/0!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452</v>
      </c>
      <c r="C100" s="357"/>
      <c r="D100" s="42"/>
      <c r="E100" s="42"/>
      <c r="F100" s="42"/>
      <c r="G100" s="42"/>
      <c r="H100" s="42"/>
      <c r="I100" s="42"/>
      <c r="J100" t="str">
        <f>D18</f>
        <v>Hammem Sousse</v>
      </c>
    </row>
    <row r="101" spans="1:10" ht="33" customHeight="1" x14ac:dyDescent="0.25">
      <c r="A101" s="50" t="s">
        <v>279</v>
      </c>
      <c r="B101" s="360">
        <f>'A3 Exploitation'!D691</f>
        <v>0.97058823529411764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 t="e">
        <f>'A4 Exploitation'!D691</f>
        <v>#DIV/0!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453</v>
      </c>
      <c r="C105" s="357"/>
      <c r="J105" t="str">
        <f>D18</f>
        <v>Hammem Sousse</v>
      </c>
    </row>
    <row r="106" spans="1:10" ht="33" customHeight="1" x14ac:dyDescent="0.25">
      <c r="A106" s="50" t="s">
        <v>279</v>
      </c>
      <c r="B106" s="360">
        <f>'A3 Exploitation'!D715</f>
        <v>0.9285714285714286</v>
      </c>
      <c r="C106" s="360"/>
    </row>
    <row r="107" spans="1:10" ht="33" customHeight="1" x14ac:dyDescent="0.25">
      <c r="A107" s="50" t="s">
        <v>280</v>
      </c>
      <c r="B107" s="360" t="e">
        <f>'A4 Exploitation'!D715</f>
        <v>#DIV/0!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Hammem Sousse</v>
      </c>
    </row>
    <row r="111" spans="1:10" ht="33" customHeight="1" x14ac:dyDescent="0.25">
      <c r="A111" s="50" t="s">
        <v>279</v>
      </c>
      <c r="B111" s="360">
        <f>'A3 Technique'!D215</f>
        <v>0.83333333333333337</v>
      </c>
      <c r="C111" s="360"/>
    </row>
    <row r="112" spans="1:10" ht="33" customHeight="1" x14ac:dyDescent="0.25">
      <c r="A112" s="50" t="s">
        <v>280</v>
      </c>
      <c r="B112" s="360" t="e">
        <f>'A4 Technique'!D215</f>
        <v>#DIV/0!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MRHSZwHrHDTytrmAfBoEsNILfkUb1B0euredbK+fHZs3jMIG4tpH5+iuJt4IptU3zpjUHwczvvJWIBLO7CNRvw==" saltValue="BH/qifv9mbhdENI4NUbLVg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519" zoomScale="70" zoomScaleNormal="100" zoomScaleSheetLayoutView="70" workbookViewId="0">
      <selection activeCell="B538" sqref="B53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Hammem Sousse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 t="s">
        <v>467</v>
      </c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 t="s">
        <v>516</v>
      </c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>
        <v>43655</v>
      </c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>
        <f>D719</f>
        <v>0.82997118155619598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0</v>
      </c>
      <c r="C32" s="104"/>
      <c r="D32" s="115" t="s">
        <v>517</v>
      </c>
      <c r="E32" s="105" t="s">
        <v>518</v>
      </c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5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53">
        <v>1</v>
      </c>
      <c r="F43" s="353"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0.94444444444444442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43655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84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63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469</v>
      </c>
      <c r="E152" s="107" t="s">
        <v>470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73" x14ac:dyDescent="0.4">
      <c r="A166" s="107" t="s">
        <v>334</v>
      </c>
      <c r="B166" s="104">
        <v>1</v>
      </c>
      <c r="C166" s="107"/>
      <c r="D166" s="107" t="s">
        <v>468</v>
      </c>
      <c r="E166" s="105" t="s">
        <v>471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0.33333333333333331</v>
      </c>
      <c r="E181" s="353">
        <v>2</v>
      </c>
      <c r="F181" s="353">
        <v>6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60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0.78947368421052633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43655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F197" s="105"/>
      <c r="G197" s="96"/>
    </row>
    <row r="198" spans="1:7" ht="84" x14ac:dyDescent="0.4">
      <c r="A198" s="130" t="s">
        <v>102</v>
      </c>
      <c r="B198" s="104">
        <v>0</v>
      </c>
      <c r="C198" s="136"/>
      <c r="D198" s="105" t="s">
        <v>519</v>
      </c>
      <c r="E198" s="105" t="s">
        <v>520</v>
      </c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05" x14ac:dyDescent="0.4">
      <c r="A203" s="103" t="s">
        <v>208</v>
      </c>
      <c r="B203" s="104">
        <v>1</v>
      </c>
      <c r="C203" s="104"/>
      <c r="D203" s="141" t="s">
        <v>472</v>
      </c>
      <c r="E203" s="141" t="s">
        <v>473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77.25" customHeight="1" x14ac:dyDescent="0.4">
      <c r="A207" s="230" t="s">
        <v>420</v>
      </c>
      <c r="B207" s="104">
        <v>1</v>
      </c>
      <c r="C207" s="118" t="str">
        <f>IF(B207=0, -10, "0")</f>
        <v>0</v>
      </c>
      <c r="D207" s="157" t="s">
        <v>521</v>
      </c>
      <c r="E207" s="105" t="s">
        <v>522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153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523</v>
      </c>
      <c r="E212" s="105" t="s">
        <v>474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126" x14ac:dyDescent="0.4">
      <c r="A222" s="162" t="s">
        <v>309</v>
      </c>
      <c r="B222" s="104">
        <v>0</v>
      </c>
      <c r="C222" s="118">
        <f>IF(B222=0, -10, "0")</f>
        <v>-10</v>
      </c>
      <c r="D222" s="105" t="s">
        <v>475</v>
      </c>
      <c r="E222" s="105" t="s">
        <v>524</v>
      </c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19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0.43181818181818182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0.5</v>
      </c>
      <c r="E240" s="353">
        <v>2</v>
      </c>
      <c r="F240" s="353">
        <v>4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0.95454545454545459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0.65853658536585369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43655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63" x14ac:dyDescent="0.4">
      <c r="A265" s="103" t="s">
        <v>80</v>
      </c>
      <c r="B265" s="104">
        <v>1</v>
      </c>
      <c r="C265" s="104"/>
      <c r="D265" s="141" t="s">
        <v>525</v>
      </c>
      <c r="E265" s="105" t="s">
        <v>526</v>
      </c>
      <c r="F265" s="105"/>
      <c r="G265" s="96"/>
    </row>
    <row r="266" spans="1:7" ht="126" x14ac:dyDescent="0.4">
      <c r="A266" s="103" t="s">
        <v>106</v>
      </c>
      <c r="B266" s="104">
        <v>0</v>
      </c>
      <c r="C266" s="104"/>
      <c r="D266" s="141" t="s">
        <v>527</v>
      </c>
      <c r="E266" s="105" t="s">
        <v>476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63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528</v>
      </c>
      <c r="E272" s="105" t="s">
        <v>522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84" x14ac:dyDescent="0.4">
      <c r="A274" s="103" t="s">
        <v>116</v>
      </c>
      <c r="B274" s="104">
        <v>0</v>
      </c>
      <c r="C274" s="104"/>
      <c r="D274" s="131" t="s">
        <v>477</v>
      </c>
      <c r="E274" s="105" t="s">
        <v>529</v>
      </c>
      <c r="F274" s="105"/>
      <c r="G274" s="96"/>
    </row>
    <row r="275" spans="1:7" ht="93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66.7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478</v>
      </c>
      <c r="E276" s="105" t="s">
        <v>483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63" x14ac:dyDescent="0.4">
      <c r="A282" s="103" t="s">
        <v>384</v>
      </c>
      <c r="B282" s="104">
        <v>1</v>
      </c>
      <c r="C282" s="166"/>
      <c r="D282" s="105" t="s">
        <v>479</v>
      </c>
      <c r="E282" s="106" t="s">
        <v>480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2.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111.75" customHeight="1" x14ac:dyDescent="0.4">
      <c r="A291" s="130" t="s">
        <v>363</v>
      </c>
      <c r="B291" s="104">
        <v>0</v>
      </c>
      <c r="C291" s="104"/>
      <c r="D291" s="105" t="s">
        <v>481</v>
      </c>
      <c r="E291" s="105" t="s">
        <v>530</v>
      </c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0.75</v>
      </c>
      <c r="E295" s="353">
        <v>3</v>
      </c>
      <c r="F295" s="353"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0.58620689655172409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0.67567567567567566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43655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84" x14ac:dyDescent="0.4">
      <c r="A308" s="130" t="s">
        <v>49</v>
      </c>
      <c r="B308" s="104">
        <v>2</v>
      </c>
      <c r="C308" s="104"/>
      <c r="D308" s="105" t="s">
        <v>531</v>
      </c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0</v>
      </c>
      <c r="C320" s="118"/>
      <c r="D320" s="141" t="s">
        <v>532</v>
      </c>
      <c r="E320" s="105" t="s">
        <v>484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 t="s">
        <v>482</v>
      </c>
      <c r="E321" s="105"/>
      <c r="F321" s="105"/>
      <c r="G321" s="96"/>
    </row>
    <row r="322" spans="1:7" ht="84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485</v>
      </c>
      <c r="E322" s="105" t="s">
        <v>533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47" x14ac:dyDescent="0.4">
      <c r="A332" s="173" t="s">
        <v>58</v>
      </c>
      <c r="B332" s="104">
        <v>2</v>
      </c>
      <c r="C332" s="118" t="str">
        <f>IF(B332=0, -10, "0")</f>
        <v>0</v>
      </c>
      <c r="D332" s="172" t="s">
        <v>486</v>
      </c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47" x14ac:dyDescent="0.4">
      <c r="A348" s="103" t="s">
        <v>212</v>
      </c>
      <c r="B348" s="104">
        <v>0</v>
      </c>
      <c r="C348" s="104"/>
      <c r="D348" s="175" t="s">
        <v>487</v>
      </c>
      <c r="E348" s="105" t="s">
        <v>534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0.2857142857142857</v>
      </c>
      <c r="E361" s="353">
        <v>2</v>
      </c>
      <c r="F361" s="353">
        <v>7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69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0.78409090909090906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43655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126.75" customHeight="1" x14ac:dyDescent="0.4">
      <c r="A389" s="135" t="s">
        <v>355</v>
      </c>
      <c r="B389" s="104">
        <v>0</v>
      </c>
      <c r="C389" s="104"/>
      <c r="D389" s="96" t="s">
        <v>536</v>
      </c>
      <c r="E389" s="105" t="s">
        <v>537</v>
      </c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84" x14ac:dyDescent="0.4">
      <c r="A393" s="103" t="s">
        <v>116</v>
      </c>
      <c r="B393" s="104">
        <v>0</v>
      </c>
      <c r="C393" s="104"/>
      <c r="D393" s="156" t="s">
        <v>538</v>
      </c>
      <c r="E393" s="105" t="s">
        <v>539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0</v>
      </c>
      <c r="C398" s="104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12.5" customHeight="1" x14ac:dyDescent="0.4">
      <c r="A404" s="139" t="s">
        <v>63</v>
      </c>
      <c r="B404" s="104">
        <v>1</v>
      </c>
      <c r="C404" s="118" t="str">
        <f>IF(B404=0, -5, "0")</f>
        <v>0</v>
      </c>
      <c r="D404" s="156" t="s">
        <v>540</v>
      </c>
      <c r="E404" s="164" t="s">
        <v>488</v>
      </c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0.4</v>
      </c>
      <c r="E419" s="353">
        <v>2</v>
      </c>
      <c r="F419" s="353">
        <v>5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42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64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0.88888888888888884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43655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42" x14ac:dyDescent="0.4">
      <c r="A436" s="192" t="s">
        <v>298</v>
      </c>
      <c r="B436" s="104">
        <v>1</v>
      </c>
      <c r="C436" s="104"/>
      <c r="D436" s="105" t="s">
        <v>489</v>
      </c>
      <c r="E436" s="105" t="s">
        <v>541</v>
      </c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542</v>
      </c>
      <c r="E447" s="106" t="s">
        <v>543</v>
      </c>
      <c r="F447" s="105"/>
      <c r="G447" s="96"/>
    </row>
    <row r="448" spans="1:7" ht="63" x14ac:dyDescent="0.4">
      <c r="A448" s="174" t="s">
        <v>352</v>
      </c>
      <c r="B448" s="104">
        <v>0</v>
      </c>
      <c r="C448" s="140">
        <f>IF(B448=0, -5, "0")</f>
        <v>-5</v>
      </c>
      <c r="D448" s="135" t="s">
        <v>544</v>
      </c>
      <c r="E448" s="106" t="s">
        <v>543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0.5</v>
      </c>
      <c r="E466" s="353">
        <v>1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31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0.73809523809523814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0.7931034482758621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43655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43655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>
        <f>D532/(COUNT(B526:C531)*2)</f>
        <v>1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1" x14ac:dyDescent="0.4">
      <c r="A536" s="103" t="s">
        <v>99</v>
      </c>
      <c r="B536" s="104">
        <v>2</v>
      </c>
      <c r="C536" s="166"/>
      <c r="D536" s="131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1</v>
      </c>
      <c r="F555" s="353">
        <v>1</v>
      </c>
      <c r="G555" s="96"/>
    </row>
    <row r="556" spans="1:7" ht="21" x14ac:dyDescent="0.4">
      <c r="A556" s="413" t="s">
        <v>34</v>
      </c>
      <c r="B556" s="413"/>
      <c r="C556" s="414"/>
      <c r="D556" s="327">
        <f>SUM(B548:C555,B536:C545)</f>
        <v>32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43655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105" x14ac:dyDescent="0.4">
      <c r="A571" s="103" t="s">
        <v>78</v>
      </c>
      <c r="B571" s="104">
        <v>1</v>
      </c>
      <c r="C571" s="104"/>
      <c r="D571" s="105" t="s">
        <v>546</v>
      </c>
      <c r="E571" s="105" t="s">
        <v>490</v>
      </c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42" x14ac:dyDescent="0.4">
      <c r="A577" s="103" t="s">
        <v>217</v>
      </c>
      <c r="B577" s="104">
        <v>1</v>
      </c>
      <c r="C577" s="104"/>
      <c r="D577" s="105" t="s">
        <v>491</v>
      </c>
      <c r="E577" s="105" t="s">
        <v>547</v>
      </c>
      <c r="F577" s="105"/>
      <c r="G577" s="96"/>
    </row>
    <row r="578" spans="1:7" ht="21" x14ac:dyDescent="0.4">
      <c r="A578" s="413" t="s">
        <v>34</v>
      </c>
      <c r="B578" s="413"/>
      <c r="C578" s="414"/>
      <c r="D578" s="327">
        <f>SUM(B569:C577)</f>
        <v>16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5.5" customHeight="1" x14ac:dyDescent="0.45">
      <c r="A583" s="184" t="s">
        <v>7</v>
      </c>
      <c r="B583" s="104">
        <v>2</v>
      </c>
      <c r="C583" s="118" t="str">
        <f>IF(B583=0, -10, "0")</f>
        <v>0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63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493</v>
      </c>
      <c r="E586" s="212" t="s">
        <v>494</v>
      </c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9">
        <f>IFERROR(E595/F595,"N.A")</f>
        <v>0.5</v>
      </c>
      <c r="E595" s="353">
        <v>1</v>
      </c>
      <c r="F595" s="353">
        <v>2</v>
      </c>
      <c r="G595" s="96"/>
    </row>
    <row r="596" spans="1:7" ht="21" x14ac:dyDescent="0.4">
      <c r="A596" s="413" t="s">
        <v>34</v>
      </c>
      <c r="B596" s="413"/>
      <c r="C596" s="414"/>
      <c r="D596" s="327">
        <f>SUM(B589:C595,B582:C587,B569:C577)</f>
        <v>36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>
        <f>D596/(COUNT(B582:C587,B589:C595)*2)</f>
        <v>1.6363636363636365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52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>
        <f>D599/(COUNT(B569:C577,B589:C595,B582:C587)*2)</f>
        <v>1.3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43655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27">
        <f>SUM(B608:C615)</f>
        <v>16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>
        <f>D616/(COUNT(B608:C615)*2)</f>
        <v>1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84" x14ac:dyDescent="0.4">
      <c r="A622" s="103" t="s">
        <v>184</v>
      </c>
      <c r="B622" s="104">
        <v>1</v>
      </c>
      <c r="C622" s="104"/>
      <c r="D622" s="172" t="s">
        <v>548</v>
      </c>
      <c r="E622" s="172" t="s">
        <v>495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105.75" x14ac:dyDescent="0.45">
      <c r="A634" s="184" t="s">
        <v>50</v>
      </c>
      <c r="B634" s="104">
        <v>0</v>
      </c>
      <c r="C634" s="118">
        <f>IF(B634=0, -10, "0")</f>
        <v>-10</v>
      </c>
      <c r="D634" s="141" t="s">
        <v>549</v>
      </c>
      <c r="E634" s="105" t="s">
        <v>492</v>
      </c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0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84" x14ac:dyDescent="0.4">
      <c r="A645" s="163" t="s">
        <v>399</v>
      </c>
      <c r="B645" s="104">
        <v>0</v>
      </c>
      <c r="C645" s="118"/>
      <c r="D645" s="135" t="s">
        <v>496</v>
      </c>
      <c r="E645" s="105" t="s">
        <v>497</v>
      </c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84" x14ac:dyDescent="0.4">
      <c r="A648" s="199" t="s">
        <v>319</v>
      </c>
      <c r="B648" s="104">
        <v>1</v>
      </c>
      <c r="C648" s="118" t="str">
        <f>IF(B648=0, -10, "0")</f>
        <v>0</v>
      </c>
      <c r="D648" s="241" t="s">
        <v>498</v>
      </c>
      <c r="E648" s="241" t="s">
        <v>499</v>
      </c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0.33333333333333331</v>
      </c>
      <c r="E657" s="353">
        <v>1</v>
      </c>
      <c r="F657" s="353">
        <v>3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0.8571428571428571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0.75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43655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126" x14ac:dyDescent="0.4">
      <c r="A686" s="208" t="s">
        <v>312</v>
      </c>
      <c r="B686" s="104">
        <v>1</v>
      </c>
      <c r="C686" s="118"/>
      <c r="D686" s="103" t="s">
        <v>500</v>
      </c>
      <c r="E686" s="105" t="s">
        <v>502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3">
        <v>1</v>
      </c>
      <c r="F689" s="353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0.97058823529411764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43655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133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8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1</v>
      </c>
      <c r="C709" s="216"/>
      <c r="D709" s="55" t="s">
        <v>501</v>
      </c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5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0.83333333333333337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13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0.9285714285714286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0.63353174603174611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576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0.82997118155619598</v>
      </c>
      <c r="E719" s="3"/>
      <c r="F719" s="3"/>
    </row>
  </sheetData>
  <sheetProtection algorithmName="SHA-512" hashValue="H8c6fL5eRxmANKqeZ9Rf/IlYoL8EhdN0Kj3qAKn3Ntpbv79q+2YPXvsaxZefTd64uDLLBR39nWUH9QQNsjIYZA==" saltValue="JGVfO5LhyY8QB6SHYHA+Ww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9" zoomScale="78" zoomScaleNormal="90" zoomScaleSheetLayoutView="78" workbookViewId="0">
      <selection activeCell="D207" sqref="D2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3.570312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Hammem Sousse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 t="str">
        <f>'A3 Exploitation'!B9:F9</f>
        <v>Mr Yassine ELLOUMI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 t="str">
        <f>'A3 Exploitation'!B10:F10</f>
        <v>Directeur Magasin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'A3 Exploitation'!B11:F11</f>
        <v>43655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>
        <f>D215</f>
        <v>0.83333333333333337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550</v>
      </c>
      <c r="E17" s="55" t="s">
        <v>551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9</v>
      </c>
    </row>
    <row r="23" spans="1:7" x14ac:dyDescent="0.3">
      <c r="A23" s="455" t="s">
        <v>249</v>
      </c>
      <c r="B23" s="456"/>
      <c r="C23" s="457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14</v>
      </c>
    </row>
    <row r="34" spans="1:6" x14ac:dyDescent="0.3">
      <c r="A34" s="455" t="s">
        <v>249</v>
      </c>
      <c r="B34" s="456"/>
      <c r="C34" s="457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1</v>
      </c>
      <c r="C39" s="55"/>
      <c r="D39" s="56" t="s">
        <v>552</v>
      </c>
      <c r="E39" s="56" t="s">
        <v>553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9</v>
      </c>
    </row>
    <row r="43" spans="1:6" x14ac:dyDescent="0.3">
      <c r="A43" s="455" t="s">
        <v>249</v>
      </c>
      <c r="B43" s="456"/>
      <c r="C43" s="457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12</v>
      </c>
    </row>
    <row r="69" spans="1:6" x14ac:dyDescent="0.3">
      <c r="A69" s="455" t="s">
        <v>249</v>
      </c>
      <c r="B69" s="456"/>
      <c r="C69" s="457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30.75" x14ac:dyDescent="0.3">
      <c r="A75" s="7" t="s">
        <v>79</v>
      </c>
      <c r="B75" s="55">
        <v>0</v>
      </c>
      <c r="C75" s="55"/>
      <c r="D75" s="59" t="s">
        <v>508</v>
      </c>
      <c r="E75" s="56" t="s">
        <v>554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12</v>
      </c>
    </row>
    <row r="80" spans="1:6" x14ac:dyDescent="0.3">
      <c r="A80" s="455" t="s">
        <v>249</v>
      </c>
      <c r="B80" s="456"/>
      <c r="C80" s="457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30</v>
      </c>
    </row>
    <row r="101" spans="1:6" x14ac:dyDescent="0.3">
      <c r="A101" s="455" t="s">
        <v>249</v>
      </c>
      <c r="B101" s="456"/>
      <c r="C101" s="457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0</v>
      </c>
      <c r="C109" s="6">
        <f>IF(B109=0, -5, "0")</f>
        <v>-5</v>
      </c>
      <c r="D109" s="78" t="s">
        <v>503</v>
      </c>
      <c r="E109" s="55" t="s">
        <v>510</v>
      </c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6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50.25" x14ac:dyDescent="0.35">
      <c r="A116" s="27" t="s">
        <v>251</v>
      </c>
      <c r="B116" s="69">
        <v>0</v>
      </c>
      <c r="C116" s="6">
        <f>IF(B116=0, -5, "0")</f>
        <v>-5</v>
      </c>
      <c r="D116" s="56" t="s">
        <v>504</v>
      </c>
      <c r="E116" s="56" t="s">
        <v>555</v>
      </c>
      <c r="F116" s="55"/>
    </row>
    <row r="117" spans="1:6" x14ac:dyDescent="0.3">
      <c r="A117" s="32" t="s">
        <v>191</v>
      </c>
      <c r="B117" s="69">
        <v>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12</v>
      </c>
    </row>
    <row r="119" spans="1:6" x14ac:dyDescent="0.3">
      <c r="A119" s="455" t="s">
        <v>249</v>
      </c>
      <c r="B119" s="456"/>
      <c r="C119" s="457"/>
      <c r="D119" s="17">
        <f>D118/(COUNT(B104:C117)*2)</f>
        <v>0.375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22</v>
      </c>
    </row>
    <row r="135" spans="1:6" x14ac:dyDescent="0.3">
      <c r="A135" s="455" t="s">
        <v>249</v>
      </c>
      <c r="B135" s="456"/>
      <c r="C135" s="457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22</v>
      </c>
    </row>
    <row r="150" spans="1:6" x14ac:dyDescent="0.3">
      <c r="A150" s="455" t="s">
        <v>249</v>
      </c>
      <c r="B150" s="456"/>
      <c r="C150" s="457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1</v>
      </c>
      <c r="C156" s="56"/>
      <c r="D156" s="86" t="s">
        <v>556</v>
      </c>
      <c r="E156" s="55" t="s">
        <v>511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6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23</v>
      </c>
    </row>
    <row r="166" spans="1:6" x14ac:dyDescent="0.3">
      <c r="A166" s="455" t="s">
        <v>249</v>
      </c>
      <c r="B166" s="456"/>
      <c r="C166" s="457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50.25" x14ac:dyDescent="0.35">
      <c r="A171" s="24" t="s">
        <v>260</v>
      </c>
      <c r="B171" s="55">
        <v>0</v>
      </c>
      <c r="C171" s="6">
        <f>IF(B171=0, -5, "0")</f>
        <v>-5</v>
      </c>
      <c r="D171" s="56" t="s">
        <v>505</v>
      </c>
      <c r="E171" s="56" t="s">
        <v>512</v>
      </c>
      <c r="F171" s="55"/>
    </row>
    <row r="172" spans="1:6" ht="33.7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506</v>
      </c>
      <c r="E172" s="56" t="s">
        <v>513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8</v>
      </c>
    </row>
    <row r="178" spans="1:6" x14ac:dyDescent="0.3">
      <c r="A178" s="455" t="s">
        <v>249</v>
      </c>
      <c r="B178" s="456"/>
      <c r="C178" s="457"/>
      <c r="D178" s="17">
        <f>D177/(COUNT(B169:C176)*2)</f>
        <v>0.44444444444444442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509</v>
      </c>
      <c r="E181" s="56" t="s">
        <v>514</v>
      </c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33" x14ac:dyDescent="0.3">
      <c r="A183" s="26" t="s">
        <v>174</v>
      </c>
      <c r="B183" s="55">
        <v>1</v>
      </c>
      <c r="C183" s="55"/>
      <c r="D183" s="56" t="s">
        <v>535</v>
      </c>
      <c r="E183" s="55" t="s">
        <v>557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6</v>
      </c>
    </row>
    <row r="186" spans="1:6" x14ac:dyDescent="0.3">
      <c r="A186" s="455" t="s">
        <v>249</v>
      </c>
      <c r="B186" s="456"/>
      <c r="C186" s="457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49.5" x14ac:dyDescent="0.3">
      <c r="A191" s="26" t="s">
        <v>165</v>
      </c>
      <c r="B191" s="55">
        <v>0</v>
      </c>
      <c r="C191" s="55"/>
      <c r="D191" s="56" t="s">
        <v>545</v>
      </c>
      <c r="E191" s="56" t="s">
        <v>558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6</v>
      </c>
    </row>
    <row r="194" spans="1:7" x14ac:dyDescent="0.3">
      <c r="A194" s="455" t="s">
        <v>249</v>
      </c>
      <c r="B194" s="456"/>
      <c r="C194" s="457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507</v>
      </c>
      <c r="E198" s="39" t="s">
        <v>515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9</v>
      </c>
    </row>
    <row r="203" spans="1:7" x14ac:dyDescent="0.3">
      <c r="A203" s="455" t="s">
        <v>249</v>
      </c>
      <c r="B203" s="456"/>
      <c r="C203" s="457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6"/>
      <c r="E208" s="55"/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6</v>
      </c>
    </row>
    <row r="211" spans="1:6" x14ac:dyDescent="0.3">
      <c r="A211" s="455" t="s">
        <v>249</v>
      </c>
      <c r="B211" s="456"/>
      <c r="C211" s="457"/>
      <c r="D211" s="17">
        <f>D210/(COUNT(B206:C209)*2)</f>
        <v>1</v>
      </c>
    </row>
    <row r="212" spans="1:6" x14ac:dyDescent="0.3">
      <c r="D212" s="483"/>
    </row>
    <row r="213" spans="1:6" ht="18" x14ac:dyDescent="0.35">
      <c r="A213" s="37" t="s">
        <v>402</v>
      </c>
      <c r="B213" s="36"/>
      <c r="C213" s="36"/>
      <c r="D213" s="87">
        <v>0.36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200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0.83333333333333337</v>
      </c>
    </row>
  </sheetData>
  <sheetProtection algorithmName="SHA-512" hashValue="odSkCkUKXi3SKeqvSdQJ4flKa9cuMXAuZeNnVmeaRH2+0iVA69y0LZuPp/qK7724sS1NCcth2kBv4oQebwzIYg==" saltValue="VAO2sZlvVHwtTnUK34IZ+Q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Hammem Sousse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443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3" t="s">
        <v>34</v>
      </c>
      <c r="B556" s="413"/>
      <c r="C556" s="414"/>
      <c r="D556" s="345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45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3" t="s">
        <v>34</v>
      </c>
      <c r="B596" s="413"/>
      <c r="C596" s="414"/>
      <c r="D596" s="345">
        <f>SUM(B589:C595,B582:C587)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45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pV7nnPWCZP1JUYEPvOd6G/L1FySesR9OA6FGpLZWDkinHIZxGeBpTifKU8Q3Gnz1SARyJhhMJ95Wi0/5Gxpf9g==" saltValue="4n8wGS/YfDlEe/ExghYPFg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Hammem Sousse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'A4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'A4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'A4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zflaenuhsBUoW3wW0vbNuSaKEyIp4cTT74DV1P37fITABVQyyPZgaSSDsop+eFdKLeRt79ZI9fhidGlrIWlzhQ==" saltValue="2m9MTQ2IhEARZGDQJyLx0w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2019-08-05T13:26:53Z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