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hammam sousse/2019/10/"/>
    </mc:Choice>
  </mc:AlternateContent>
  <bookViews>
    <workbookView xWindow="0" yWindow="0" windowWidth="20490" windowHeight="7365" tabRatio="916" activeTab="3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79" i="44" l="1"/>
  <c r="C154" i="45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D199" i="48" s="1"/>
  <c r="D200" i="48" s="1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596" i="48"/>
  <c r="D597" i="48" s="1"/>
  <c r="D385" i="48"/>
  <c r="D386" i="48" s="1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244" i="48" l="1"/>
  <c r="D245" i="48" s="1"/>
  <c r="B56" i="29" s="1"/>
  <c r="D599" i="48"/>
  <c r="D600" i="48" s="1"/>
  <c r="B91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D596" i="44" s="1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18" i="47" l="1"/>
  <c r="D119" i="47" s="1"/>
  <c r="D599" i="44"/>
  <c r="D600" i="44" s="1"/>
  <c r="D597" i="44"/>
  <c r="D58" i="45"/>
  <c r="D59" i="45" s="1"/>
  <c r="D58" i="47"/>
  <c r="D59" i="47" s="1"/>
  <c r="D165" i="47"/>
  <c r="D166" i="47" s="1"/>
  <c r="D134" i="47"/>
  <c r="D135" i="47" s="1"/>
  <c r="D134" i="45"/>
  <c r="D135" i="45" s="1"/>
  <c r="D100" i="45"/>
  <c r="D101" i="45" s="1"/>
  <c r="D79" i="45"/>
  <c r="D80" i="45" s="1"/>
  <c r="D385" i="44"/>
  <c r="D386" i="44" s="1"/>
  <c r="B43" i="44"/>
  <c r="D44" i="44" s="1"/>
  <c r="D47" i="44" s="1"/>
  <c r="D48" i="44" s="1"/>
  <c r="B40" i="29" s="1"/>
  <c r="D181" i="44"/>
  <c r="B181" i="44" s="1"/>
  <c r="D182" i="44" s="1"/>
  <c r="D183" i="44" s="1"/>
  <c r="B50" i="29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211" i="45"/>
  <c r="D657" i="44"/>
  <c r="B657" i="44" s="1"/>
  <c r="D658" i="44" s="1"/>
  <c r="D659" i="44" s="1"/>
  <c r="D240" i="44"/>
  <c r="B240" i="44" s="1"/>
  <c r="D241" i="44" s="1"/>
  <c r="D295" i="44"/>
  <c r="B295" i="44" s="1"/>
  <c r="D296" i="44" s="1"/>
  <c r="D297" i="44" s="1"/>
  <c r="D419" i="44"/>
  <c r="B419" i="44" s="1"/>
  <c r="D420" i="44" s="1"/>
  <c r="D423" i="44" s="1"/>
  <c r="D424" i="44" s="1"/>
  <c r="B70" i="29" s="1"/>
  <c r="D466" i="44"/>
  <c r="B466" i="44" s="1"/>
  <c r="D467" i="44" s="1"/>
  <c r="D468" i="44" s="1"/>
  <c r="D595" i="44"/>
  <c r="B595" i="44" s="1"/>
  <c r="D689" i="44"/>
  <c r="B689" i="44" s="1"/>
  <c r="D690" i="44" s="1"/>
  <c r="D691" i="44" s="1"/>
  <c r="B101" i="29" s="1"/>
  <c r="D710" i="44"/>
  <c r="B710" i="44" s="1"/>
  <c r="D711" i="44" s="1"/>
  <c r="D714" i="44" s="1"/>
  <c r="D555" i="44"/>
  <c r="B555" i="44" s="1"/>
  <c r="D556" i="44" s="1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214" i="47" l="1"/>
  <c r="D215" i="47" s="1"/>
  <c r="B25" i="29" s="1"/>
  <c r="D717" i="44"/>
  <c r="B35" i="29" s="1"/>
  <c r="D214" i="45"/>
  <c r="D215" i="45" s="1"/>
  <c r="B111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2" i="29" l="1"/>
  <c r="B11" i="47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<sst xmlns="http://schemas.openxmlformats.org/spreadsheetml/2006/main" count="2322" uniqueCount="630">
  <si>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</si>
  <si>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</si>
  <si>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</si>
  <si>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</si>
  <si>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</si>
  <si>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</si>
  <si>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</si>
  <si>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</si>
  <si>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</si>
  <si>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</si>
  <si>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</si>
  <si>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</si>
  <si>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</si>
  <si>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</si>
  <si>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</si>
  <si>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</si>
  <si>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</si>
  <si>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</si>
  <si>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</si>
  <si>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</si>
  <si>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</si>
  <si>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</si>
  <si>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</si>
  <si>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</si>
  <si>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</si>
  <si>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</si>
  <si>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</si>
  <si>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</si>
  <si>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</si>
  <si>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</si>
  <si>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</si>
  <si>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</si>
  <si>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</si>
  <si>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</si>
  <si>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</si>
  <si>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</si>
  <si>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</si>
  <si>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</si>
  <si>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</si>
  <si>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</si>
  <si>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</si>
  <si>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</si>
  <si>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</si>
  <si>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</si>
  <si>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</si>
  <si>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</si>
  <si>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</si>
  <si>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</si>
  <si>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</si>
  <si>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</si>
  <si>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</si>
  <si>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</si>
  <si>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</si>
  <si>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</si>
  <si>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</si>
  <si>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</si>
  <si>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</si>
  <si>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</si>
  <si>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</si>
  <si>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</si>
  <si>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</si>
  <si>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</si>
  <si>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</si>
  <si>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</si>
  <si>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</si>
  <si>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</si>
  <si>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</si>
  <si>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</si>
  <si>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</si>
  <si>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</si>
  <si>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</si>
  <si>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</si>
  <si>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</si>
  <si>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</si>
  <si>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</si>
  <si>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</si>
  <si>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</si>
  <si>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</si>
  <si>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</si>
  <si>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</si>
  <si>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</si>
  <si>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</si>
  <si>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</si>
  <si>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</si>
  <si>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</si>
  <si>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</si>
  <si>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</si>
  <si>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</si>
  <si>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</si>
  <si>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</si>
  <si>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</si>
  <si>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</si>
  <si>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</si>
  <si>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</si>
  <si>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</si>
  <si>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</si>
  <si>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</si>
  <si>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</si>
  <si>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</si>
  <si>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</si>
  <si>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</si>
  <si>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</si>
  <si>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</si>
  <si>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</si>
  <si>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</si>
  <si>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</si>
  <si>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</si>
  <si>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</si>
  <si>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</si>
  <si>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</si>
  <si>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</si>
  <si>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</si>
  <si>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</si>
  <si>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</si>
  <si>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</si>
  <si>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</si>
  <si>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</si>
  <si>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</si>
  <si>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</si>
  <si>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</si>
  <si>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</si>
  <si>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</si>
  <si>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</si>
  <si>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</si>
  <si>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</si>
  <si>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</si>
  <si>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</si>
  <si>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</si>
  <si>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</si>
  <si>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</si>
  <si>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</si>
  <si>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</si>
  <si>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</si>
  <si>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</si>
  <si>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</si>
  <si>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</si>
  <si>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</si>
  <si>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</si>
  <si>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</si>
  <si>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</si>
  <si>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</si>
  <si>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</si>
  <si>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</si>
  <si>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</si>
  <si>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</si>
  <si>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</si>
  <si>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</si>
  <si>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</si>
  <si>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</si>
  <si>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</si>
  <si>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</si>
  <si>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</si>
  <si>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</si>
  <si>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</si>
  <si>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</si>
  <si>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</si>
  <si>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</si>
  <si>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</si>
  <si>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</si>
  <si>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</si>
  <si>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</si>
  <si>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</si>
  <si>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</si>
  <si>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</si>
  <si>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</si>
  <si>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</si>
  <si>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</si>
  <si>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</si>
  <si>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</si>
  <si>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</si>
  <si>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</si>
  <si>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</si>
  <si>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</si>
  <si>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</si>
  <si>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</si>
  <si>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</si>
  <si>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</si>
  <si>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</si>
  <si>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</si>
  <si>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</si>
  <si>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</si>
  <si>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</si>
  <si>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</si>
  <si>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</si>
  <si>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</si>
  <si>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</si>
  <si>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</si>
  <si>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</si>
  <si>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</si>
  <si>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</si>
  <si>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</si>
  <si>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</si>
  <si>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</si>
  <si>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</si>
  <si>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</si>
  <si>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</si>
  <si>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</si>
  <si>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</si>
  <si>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</si>
  <si>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</si>
  <si>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</si>
  <si>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</si>
  <si>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</si>
  <si>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</si>
  <si>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</si>
  <si>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</si>
  <si>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</si>
  <si>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</si>
  <si>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</si>
  <si>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</si>
  <si>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</si>
  <si>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</si>
  <si>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</si>
  <si>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</si>
  <si>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</si>
  <si>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</si>
  <si>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</si>
  <si>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</si>
  <si>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</si>
  <si>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</si>
  <si>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</si>
  <si>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</si>
  <si>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</si>
  <si>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</si>
  <si>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</si>
  <si>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</si>
  <si>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</si>
  <si>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</si>
  <si>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</si>
  <si>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</si>
  <si>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</si>
  <si>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</si>
  <si>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</si>
  <si>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</si>
  <si>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</si>
  <si>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</si>
  <si>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</si>
  <si>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</si>
  <si>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</si>
  <si>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</si>
  <si>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</si>
  <si>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</si>
  <si>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</si>
  <si>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</si>
  <si>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</si>
  <si>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</si>
  <si>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</si>
  <si>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</si>
  <si>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</si>
  <si>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</si>
  <si>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</si>
  <si>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</si>
  <si>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</si>
  <si>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</si>
  <si>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</si>
  <si>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</si>
  <si>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</si>
  <si>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</si>
  <si>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</si>
  <si>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</si>
  <si>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</si>
  <si>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</si>
  <si>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</si>
  <si>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</si>
  <si>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</si>
  <si>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</si>
  <si>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</si>
  <si>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</si>
  <si>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</si>
  <si>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</si>
  <si>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</si>
  <si>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</si>
  <si>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</si>
  <si>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</si>
  <si>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</si>
  <si>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</si>
  <si>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</si>
  <si>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</si>
  <si>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</si>
  <si>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</si>
  <si>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</si>
  <si>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</si>
  <si>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</si>
  <si>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</si>
  <si>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</si>
  <si>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</si>
  <si>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</si>
  <si>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</si>
  <si>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</si>
  <si>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</si>
  <si>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</si>
  <si>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</si>
  <si>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</si>
  <si>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</si>
  <si>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</si>
  <si>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</si>
  <si>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</si>
  <si>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</si>
  <si>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</si>
  <si>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</si>
  <si>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</si>
  <si>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</si>
  <si>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</si>
  <si>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</si>
  <si>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</si>
  <si>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</si>
  <si>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</si>
  <si>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</si>
  <si>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</si>
  <si>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</si>
  <si>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</si>
  <si>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</si>
  <si>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</si>
  <si>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</si>
  <si>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</si>
  <si>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</si>
  <si>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</si>
  <si>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</si>
  <si>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</si>
  <si>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</si>
  <si>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</si>
  <si>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</si>
  <si>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</si>
  <si>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</si>
  <si>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</si>
  <si>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</si>
  <si>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</si>
  <si>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</si>
  <si>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</si>
  <si>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</si>
  <si>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</si>
  <si>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</si>
  <si>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</si>
  <si>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</si>
  <si>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</si>
  <si>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</si>
  <si>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</si>
  <si>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</si>
  <si>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</si>
  <si>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</si>
  <si>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</si>
  <si>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</si>
  <si>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</si>
  <si>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</si>
  <si>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</si>
  <si>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</si>
  <si>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</si>
  <si>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</si>
  <si>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</si>
  <si>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</si>
  <si>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</si>
  <si>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</si>
  <si>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</si>
  <si>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</si>
  <si>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</si>
  <si>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</si>
  <si>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</si>
  <si>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</si>
  <si>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</si>
  <si>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</si>
  <si>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</si>
  <si>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</si>
  <si>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</si>
  <si>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</si>
  <si>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</si>
  <si>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</si>
  <si>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</si>
  <si>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</si>
  <si>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</si>
  <si>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</si>
  <si>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</si>
  <si>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</si>
  <si>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</si>
  <si>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</si>
  <si>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</si>
  <si>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</si>
  <si>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</si>
  <si>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</si>
  <si>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</si>
  <si>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</si>
  <si>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</si>
  <si>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</si>
  <si>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</si>
  <si>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</si>
  <si>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</si>
  <si>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</si>
  <si>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</si>
  <si>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</si>
  <si>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</si>
  <si>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</si>
  <si>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</si>
  <si>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</si>
  <si>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</si>
  <si>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</si>
  <si>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</si>
  <si>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</si>
  <si>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</si>
  <si>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</si>
  <si>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</si>
  <si>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</si>
  <si>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</si>
  <si>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</si>
  <si>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</si>
  <si>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</si>
  <si>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</si>
  <si>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</si>
  <si>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</si>
  <si>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</si>
  <si>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</si>
  <si>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</si>
  <si>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</si>
  <si>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</si>
  <si>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</si>
  <si>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</si>
  <si>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</si>
  <si>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</si>
  <si>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</si>
  <si>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</si>
  <si>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</si>
  <si>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</si>
  <si>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</si>
  <si>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</si>
  <si>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</si>
  <si>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</si>
  <si>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</si>
  <si>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</si>
  <si>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</si>
  <si>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</si>
  <si>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</si>
  <si>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</si>
  <si>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</si>
  <si>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</si>
  <si>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</si>
  <si>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</si>
  <si>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</si>
  <si>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</si>
  <si>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</si>
  <si>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</si>
  <si>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</si>
  <si>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</si>
  <si>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</si>
  <si>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</si>
  <si>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</si>
  <si>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</si>
  <si>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</si>
  <si>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</si>
  <si>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</si>
  <si>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</si>
  <si>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</si>
  <si>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</si>
  <si>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</si>
  <si>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</si>
  <si>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</si>
  <si>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</si>
  <si>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</si>
  <si>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</si>
  <si>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</si>
  <si>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</si>
  <si>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</si>
  <si>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</si>
  <si>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</si>
  <si>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</si>
  <si>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</si>
  <si>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</si>
  <si>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</si>
  <si>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</si>
  <si>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Hammem Sousse</t>
  </si>
  <si>
    <t>Mr Yassine ELLOUMI</t>
  </si>
  <si>
    <t>Pain Complet (gr)
202
198
Pain sans sel(gr)
208
Pain de seigle(gr)
202
198
Pain alléger(gr)
172
184
172
180</t>
  </si>
  <si>
    <t>Le test de traçabilité de l'article tratelette Amande du lot 17112018 est non concluant.</t>
  </si>
  <si>
    <t>Assurer le suivi de la traçabilité des produits finis</t>
  </si>
  <si>
    <t xml:space="preserve">Accentuer le contrôle 
des poids des produits finis </t>
  </si>
  <si>
    <t xml:space="preserve">Absence des grilles de la hotte aspirante </t>
  </si>
  <si>
    <t xml:space="preserve">Dresser une demande au service technique 
pour la fixation des grilles </t>
  </si>
  <si>
    <t>Vérifier journaliérement les quantités des produits fabriqués sur les cadenciers</t>
  </si>
  <si>
    <t>Le meuble froid d'exposition affiche une température de 11°c le jour de l'audit . 
La températures mesurée à cœur de produit   salade méchouia était 15,2°C,  dépassant les 4°C.</t>
  </si>
  <si>
    <t>Assurer et vérifier la propreté 
des meubles de stockage des produits et des emballages .</t>
  </si>
  <si>
    <t xml:space="preserve">Deux portions de mozarella sans étiquettes de DLC.
Une portion de saucisson à l'ail sans date d'entame </t>
  </si>
  <si>
    <t xml:space="preserve">Un boudin de jambon de dinde fumé non tracé.
</t>
  </si>
  <si>
    <t>Le poste lave-mains au niveau du stand, était encombré par la station de nettoyage.</t>
  </si>
  <si>
    <t>Dégager le lave main</t>
  </si>
  <si>
    <t>L'enregistrement de nettoyage et de désinfection de la semaine d'audit est absent</t>
  </si>
  <si>
    <t xml:space="preserve">Code couleur respecté  </t>
  </si>
  <si>
    <t>Tout le sproduits exposés
 doivent étre traçés</t>
  </si>
  <si>
    <t xml:space="preserve">Changer les outils attaqués 
par la rouille </t>
  </si>
  <si>
    <t>Boucherie Libre service : La température à cœur d'une barquette de viande hâchée mesurée était de l’ordre de 7,6°C.</t>
  </si>
  <si>
    <t>Vérification concluante de la traçabilité 
pour  :
-Un lot d'aloyaux de veau 181/2019.
-Un lot de poulet PI19187.
-Un lot d'escalope de dinde 1100119187</t>
  </si>
  <si>
    <t>Exposition des abats de volailles trad. dans un récipient dépourvu d'égouttoir.</t>
  </si>
  <si>
    <t xml:space="preserve">Sensibiliser le personnel 
sur la conformité de l'instruction de lavage des mains. </t>
  </si>
  <si>
    <t xml:space="preserve">L'endroit de stockage des tubercules manque de propreté </t>
  </si>
  <si>
    <t xml:space="preserve">Renforcer le nettoyage
 dans les éléments stockage dans le réserve </t>
  </si>
  <si>
    <t>Stockage des sacs de sucre sur une palette en bois</t>
  </si>
  <si>
    <t xml:space="preserve">Renforcer le contrôle 
des dates au niveau d'exposition des produits </t>
  </si>
  <si>
    <t>Présence de quelques boites de conserve cabosées et non propres exposées dans le rayon</t>
  </si>
  <si>
    <t xml:space="preserve">Eliminer les boites non satisfaisantes  </t>
  </si>
  <si>
    <t>Renforcer le contrôle des
dates de rerait des produits.</t>
  </si>
  <si>
    <t>Présence de plusieurs cornets de glaçes avec un étiquetages non lisible.</t>
  </si>
  <si>
    <t>Eliminer les produits avec 
les étiquetages non conformes</t>
  </si>
  <si>
    <t xml:space="preserve">Certains sachets de produits de la mer congelés,présentaient des traces de recongélation </t>
  </si>
  <si>
    <t xml:space="preserve">Eliminer les sachets présentant des signes de décongélation  </t>
  </si>
  <si>
    <t>Une mauvaise connaissance de la procédure
de destruction des produits</t>
  </si>
  <si>
    <t>La poubelle de la salle a une commande manuelle</t>
  </si>
  <si>
    <t>Sensibliser les concernés
 sur l'importance de la destruction des produits selon la procédure</t>
  </si>
  <si>
    <t>L'élement de stockage au froid affiche le jour de l'audit  une température de 11°c</t>
  </si>
  <si>
    <t>La température mesurée à cœur du produit était:
Salade Méchouia: 15,2°C</t>
  </si>
  <si>
    <t>Absence de distribiteur de savon dans les   vestiaires femme</t>
  </si>
  <si>
    <t xml:space="preserve"> Des bobines de papier non adéquat avec les distribiteurs</t>
  </si>
  <si>
    <t>Le système  à pédale de la poubelle du terminal cuisson était défaillant.</t>
  </si>
  <si>
    <t>Présence de givre dans un compartiment du meuble des surgelés</t>
  </si>
  <si>
    <t>L'emplacement de la station de nettoyage 
bloque l'utilisation du poste lave-mains.</t>
  </si>
  <si>
    <t>Réparer l'élément froid</t>
  </si>
  <si>
    <t>Réparer la canalisation</t>
  </si>
  <si>
    <t>Fixer le distribiteur de
 savon</t>
  </si>
  <si>
    <t>Chercher les bobines 
de papier adéquats</t>
  </si>
  <si>
    <t>Changer l'emplacement
 de la station</t>
  </si>
  <si>
    <t>Réparer le systéme à pédale</t>
  </si>
  <si>
    <t>Directeur Magasin</t>
  </si>
  <si>
    <t>Le thermométre était non fonctionnel le jour de l'audit.</t>
  </si>
  <si>
    <t>Rempalcer cet élément</t>
  </si>
  <si>
    <t xml:space="preserve">Des sachets d'escalopes de dinde grillés et de riz djerbien avaient une date de retrait expirée le jour de l'audit </t>
  </si>
  <si>
    <t>Renforcer  
le suivi des dates de retrait
des MP</t>
  </si>
  <si>
    <t>Persistance des croisements entre  le personnel  qui travaille en même temps dans les rayons de PFT.</t>
  </si>
  <si>
    <t>Respecter l'affectation du personnel</t>
  </si>
  <si>
    <t xml:space="preserve">Absence de corespondance entre les quantités des produits fabriqués dans les cadenciers et les mêmes produits vendus sur les fiches de Hit parade :
Cas des poulets rôtis, patés et sandwich jambon fabriqués le 08/07/2019 </t>
  </si>
  <si>
    <t>Procéder au retrait des produits objets de rupture de la chaîne du froid.</t>
  </si>
  <si>
    <t>Les couteaux ne sont pas nettoyés régulièrement comme indiqué sur le plan.</t>
  </si>
  <si>
    <t>Respecter le planning</t>
  </si>
  <si>
    <t xml:space="preserve">La propreté des meubles dans le rayon est manquante </t>
  </si>
  <si>
    <t>Le même personnel assure le service dans tout le secteur PFT</t>
  </si>
  <si>
    <t>Renforcer les contrôles</t>
  </si>
  <si>
    <t>Classer les documents 6 mois</t>
  </si>
  <si>
    <t>Stockage simultané des viandes rouges et des produits de volailles.
Une séparation à l'aide d'un panneau sandwich.</t>
  </si>
  <si>
    <t>Utilisation des outils présentant des traces de rouille</t>
  </si>
  <si>
    <t>Retirer les produtis dont le froid n'est pas respecté.</t>
  </si>
  <si>
    <t>Utilisation d'un 
égouttoir pour l'exposition des abats pour éviter le contact des produits avec les sérosités.</t>
  </si>
  <si>
    <t>Développement de rouille sur la machine à glace.</t>
  </si>
  <si>
    <t>Le glaçage était insuffisant sur l'étalage</t>
  </si>
  <si>
    <t>Les produits doivent être maintenus sous glace fondante.</t>
  </si>
  <si>
    <t>La fraîcheur n'était pas assurée pour les loups exposés</t>
  </si>
  <si>
    <t xml:space="preserve">Assurer la fraîcheur des pièces de poisson exposés </t>
  </si>
  <si>
    <t>Le test de lavage des mains était non concluant pour le personnel chargé du rayon poisonnerie</t>
  </si>
  <si>
    <t>Renforcer le nettoyage</t>
  </si>
  <si>
    <t>La fraîcheur des amandes n'était assurée</t>
  </si>
  <si>
    <t>Renforcer le triage</t>
  </si>
  <si>
    <t xml:space="preserve">Une mauvaise qualité des aubergines, tomates , betraves et poireaux exposés </t>
  </si>
  <si>
    <t>Présence de quelques mouches vivantes 
à proximité des récipients des produits de condiments</t>
  </si>
  <si>
    <t xml:space="preserve">L'élément de stockage spécifique au semoule, et couscous manque de propreté. </t>
  </si>
  <si>
    <t>Prévoir une palette en plastique</t>
  </si>
  <si>
    <t>Un pot de yaourt délice présentait une date de retrait expirée le jour de l'audit 10/07/2019</t>
  </si>
  <si>
    <t>Le jour de l'audit nous avons détecté la présence d'un sachet de cake marbré au cacao "moulin d'or" avec une DLUO au 08/07/2019 .</t>
  </si>
  <si>
    <t>Absence de préau de protection du quai</t>
  </si>
  <si>
    <t>Installer un préau</t>
  </si>
  <si>
    <t>Certains récipient avait des couvercles abîmés</t>
  </si>
  <si>
    <t>Réparation nécessaire</t>
  </si>
  <si>
    <t>Dégivrer le meuble</t>
  </si>
  <si>
    <t>Renforcer le maintien du froid</t>
  </si>
  <si>
    <t>La canalisation a été rompue au niveau de la CF.</t>
  </si>
  <si>
    <t>Entretenir la rouille</t>
  </si>
  <si>
    <t>Renforcer la lutte contre les mouches</t>
  </si>
  <si>
    <t>M Dhia Mechlaoui</t>
  </si>
  <si>
    <t>Directeur magasin et chefs rayons</t>
  </si>
  <si>
    <t>Le plan d'action n'était pas réalisé.</t>
  </si>
  <si>
    <t>Effectuer le plan d'action suite à chaque audit.</t>
  </si>
  <si>
    <t>Le lave-main était bouché le jour de l'audit. (voir technique).</t>
  </si>
  <si>
    <t xml:space="preserve">Le pain allégé et le pain à l’ancienne ne figurent pas sur la fiches de suivi des poids.
</t>
  </si>
  <si>
    <t>Ajouter ces articles sur la fiche de suivie.</t>
  </si>
  <si>
    <t>Les poids des pains allégés mesurés n'étaient pas conformes:
Pain allégé: 190g, 192g</t>
  </si>
  <si>
    <t>Avertir le fournisseur et le service qualité sur cet écart.</t>
  </si>
  <si>
    <t>Manque de traçabilité du produit (tarte fruits 6/8), nous avons tracée 5 pièces sur 6 pièce en total.</t>
  </si>
  <si>
    <t>L'enregistrement de la fermeture de chaque carton est primordial afin d'obtenir des test de traçabilité corrects.</t>
  </si>
  <si>
    <t>Le test de traçabilité du poulet rôti (n° lot: PI 19273) n'était pas conforme, nous avons tracé 19,5 pièces sur 20 pièces en total.</t>
  </si>
  <si>
    <t>L'enregistrement des données de la traçabilité est à renforcer.</t>
  </si>
  <si>
    <t>Hausse de la température à cœur (6,1°C) d’un ravier de (salade mechouia), la température maximale tolérée est de 5°C. (voir photo).</t>
  </si>
  <si>
    <t>Le contrôle des températures à cœur est à renforcer.</t>
  </si>
  <si>
    <t>L'opératrice portait une bague.</t>
  </si>
  <si>
    <t>Le port des bijoux n'est pas tolérée.</t>
  </si>
  <si>
    <t>La couvercle du meuble des croissants était maintenu ouvert, nous avons constaté une présence excessive de moustique et petites mouches sur les croissants exposés.</t>
  </si>
  <si>
    <t>Maintenir les couvercle fermés afin d'éviter les contaminations par les nuisibles.</t>
  </si>
  <si>
    <t>L’accès au poste lave-main était obstrué par la station de lavage.</t>
  </si>
  <si>
    <t>Revoir l'emplacement de la station de lavage.</t>
  </si>
  <si>
    <t>Aucune protection n’était assurée pour les produits TRAD exposés.</t>
  </si>
  <si>
    <t>Assurer une protection par l'utilisation d'un film étirable sur les plateaux.</t>
  </si>
  <si>
    <t>Absence de l'enregistrement de la traçabilité de l'escalope de poulet (lot: 19273, Chahia) réceptionné le 01/10/19.</t>
  </si>
  <si>
    <t>Enregistrer la traçabilité pour toute matière réceptionnée.</t>
  </si>
  <si>
    <t>Correct.</t>
  </si>
  <si>
    <t>Glaçage conforme.</t>
  </si>
  <si>
    <t xml:space="preserve">Manque de fraîcheur des poissons (maigre) en exposition, la couleur des yeux n’étaient pas claires. </t>
  </si>
  <si>
    <t>Renforcer le contrôle à la réception des poissons et avant exposition à l'étal.</t>
  </si>
  <si>
    <t>Manque de la mention des ingrédients pour les sandwichs exposés.</t>
  </si>
  <si>
    <t>Ajouter les ingrédients utilisés pour les sandwichs.</t>
  </si>
  <si>
    <t>Stockage des bananes dans la chambre froide positive</t>
  </si>
  <si>
    <t>Exposition des ananas au froid.</t>
  </si>
  <si>
    <t xml:space="preserve">Absence de la mention « à consommer avant le.. » sur les étiquettes des morceaux de potirons en exposition.
</t>
  </si>
  <si>
    <t>Avertir le service qualité sur cette écart.</t>
  </si>
  <si>
    <t>Fournir les couvercles manquants.</t>
  </si>
  <si>
    <t>Les couvercles des compartiments de fruits secs étaient manquants</t>
  </si>
  <si>
    <t>Renforcer le triage.</t>
  </si>
  <si>
    <t>Manque de la propreté des rayons de semoules et farines.</t>
  </si>
  <si>
    <t>Le nettoyage de ces rayons est à renforcer.</t>
  </si>
  <si>
    <t>Stocker à une température supérieure à 12°C comme stipule le référentiel qualité.</t>
  </si>
  <si>
    <t>Stocker à une température supérieure à 12°C.</t>
  </si>
  <si>
    <t>La fraîcheur des kiwis exposés était manquante, certains kiwis étaient flétris.</t>
  </si>
  <si>
    <t>La plupart des écarts techniques n'étaient pas encore traités.</t>
  </si>
  <si>
    <t>Traiter ces écarts.</t>
  </si>
  <si>
    <t>Les pédales des poubelles du rayon traiteur et la salle de pause étaient non fonctionnels.</t>
  </si>
  <si>
    <t xml:space="preserve">Les DF et DLC étaient illisibles sur le bidon du produit de nettoyage et désinfection (DEPTAL MCL).
</t>
  </si>
  <si>
    <t>Le contrôle des dates inscrites sur les bidons est à renforcer.</t>
  </si>
  <si>
    <t>Aucun préau de protection n'était installé.</t>
  </si>
  <si>
    <t>Prévoir l'installation du préau.</t>
  </si>
  <si>
    <t>Utilisation du scotch pour fixer les couvercles abimés.</t>
  </si>
  <si>
    <t>Réparer ou remplacer ces éléments.</t>
  </si>
  <si>
    <t>Le système d'extraction n'était pas en marche le jour de l'audit.</t>
  </si>
  <si>
    <t>Mettre le système en marche.</t>
  </si>
  <si>
    <t xml:space="preserve">Hausse de la température à cœur d’un ravier de (salade mechouia), la température maximale tolérée est de 5°C.
</t>
  </si>
  <si>
    <t>Revoir la fonctionnalité de ce meuble.</t>
  </si>
  <si>
    <t xml:space="preserve">Les planches de découpes étaient usées. </t>
  </si>
  <si>
    <t>Poissonnerie: présence de givre au niveau de l’évaporateur.</t>
  </si>
  <si>
    <t>Dégivrer l'évaporateur.</t>
  </si>
  <si>
    <t>Présence de piqures de rouille sur la surface de la fabrique de glace.</t>
  </si>
  <si>
    <t>Traiter la rouille.</t>
  </si>
  <si>
    <t>Le vitrage extérieur du meuble froid d’exposition était endommagée</t>
  </si>
  <si>
    <t>Réparer le vitrage.</t>
  </si>
  <si>
    <t>Utiliser seulement le produit autorisé.</t>
  </si>
  <si>
    <t xml:space="preserve">Ajout de l’eau de javel sur le détergent. (voir photo).
</t>
  </si>
  <si>
    <t>Le poste lave-main du rayon traiteur était bouché.</t>
  </si>
  <si>
    <t>Déboucher le lave-mains.</t>
  </si>
  <si>
    <t>Salle de pause: le distributeur de savon était non fonctionnel.</t>
  </si>
  <si>
    <t>Réparer le distributeur.</t>
  </si>
  <si>
    <t>Procéder au rabotage de ces planches.</t>
  </si>
  <si>
    <t>Réparer les pédales.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</si>
</sst>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9" fontId="6" fillId="0" borderId="0" xfId="0" applyNumberFormat="1" applyFont="1" applyFill="1"/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FF99"/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0.91176470588235292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45600"/>
        <c:axId val="-1427246688"/>
      </c:barChart>
      <c:catAx>
        <c:axId val="-142724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46688"/>
        <c:crosses val="autoZero"/>
        <c:auto val="1"/>
        <c:lblAlgn val="ctr"/>
        <c:lblOffset val="100"/>
        <c:noMultiLvlLbl val="0"/>
      </c:catAx>
      <c:valAx>
        <c:axId val="-142724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4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0.95454545454545459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1890240"/>
        <c:axId val="-1421888608"/>
      </c:barChart>
      <c:catAx>
        <c:axId val="-142189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1888608"/>
        <c:crosses val="autoZero"/>
        <c:auto val="1"/>
        <c:lblAlgn val="ctr"/>
        <c:lblOffset val="100"/>
        <c:noMultiLvlLbl val="0"/>
      </c:catAx>
      <c:valAx>
        <c:axId val="-142188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189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1.3</c:v>
                </c:pt>
                <c:pt idx="1">
                  <c:v>0.95454545454545459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8887536"/>
        <c:axId val="-1338892976"/>
      </c:barChart>
      <c:catAx>
        <c:axId val="-133888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8892976"/>
        <c:crosses val="autoZero"/>
        <c:auto val="1"/>
        <c:lblAlgn val="ctr"/>
        <c:lblOffset val="100"/>
        <c:noMultiLvlLbl val="0"/>
      </c:catAx>
      <c:valAx>
        <c:axId val="-133889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888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8891344"/>
        <c:axId val="-1338886992"/>
      </c:barChart>
      <c:catAx>
        <c:axId val="-133889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8886992"/>
        <c:crosses val="autoZero"/>
        <c:auto val="1"/>
        <c:lblAlgn val="ctr"/>
        <c:lblOffset val="100"/>
        <c:noMultiLvlLbl val="0"/>
      </c:catAx>
      <c:valAx>
        <c:axId val="-133888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889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0.97058823529411764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44887376"/>
        <c:axId val="-1344895536"/>
      </c:barChart>
      <c:catAx>
        <c:axId val="-134488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5536"/>
        <c:crosses val="autoZero"/>
        <c:auto val="1"/>
        <c:lblAlgn val="ctr"/>
        <c:lblOffset val="100"/>
        <c:noMultiLvlLbl val="0"/>
      </c:catAx>
      <c:valAx>
        <c:axId val="-134489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4488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0.9285714285714286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44900432"/>
        <c:axId val="-1344887920"/>
      </c:barChart>
      <c:catAx>
        <c:axId val="-134490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87920"/>
        <c:crosses val="autoZero"/>
        <c:auto val="1"/>
        <c:lblAlgn val="ctr"/>
        <c:lblOffset val="100"/>
        <c:noMultiLvlLbl val="0"/>
      </c:catAx>
      <c:valAx>
        <c:axId val="-134488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4490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0.90789473684210531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44896624"/>
        <c:axId val="-1344893360"/>
      </c:barChart>
      <c:catAx>
        <c:axId val="-134489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3360"/>
        <c:crosses val="autoZero"/>
        <c:auto val="1"/>
        <c:lblAlgn val="ctr"/>
        <c:lblOffset val="100"/>
        <c:noMultiLvlLbl val="0"/>
      </c:catAx>
      <c:valAx>
        <c:axId val="-134489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4489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0.82997118155619598</c:v>
                </c:pt>
                <c:pt idx="1">
                  <c:v>0.91884057971014488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44900976"/>
        <c:axId val="-1344892816"/>
      </c:barChart>
      <c:catAx>
        <c:axId val="-134490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2816"/>
        <c:crosses val="autoZero"/>
        <c:auto val="1"/>
        <c:lblAlgn val="ctr"/>
        <c:lblOffset val="100"/>
        <c:noMultiLvlLbl val="0"/>
      </c:catAx>
      <c:valAx>
        <c:axId val="-1344892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4490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0.83165225744476468</c:v>
                </c:pt>
                <c:pt idx="1">
                  <c:v>0.91336765827612509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44899888"/>
        <c:axId val="-1344894448"/>
        <c:extLst xmlns:c16r2="http://schemas.microsoft.com/office/drawing/2015/06/chart"/>
      </c:barChart>
      <c:catAx>
        <c:axId val="-1344899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4448"/>
        <c:crosses val="autoZero"/>
        <c:auto val="1"/>
        <c:lblAlgn val="ctr"/>
        <c:lblOffset val="100"/>
        <c:noMultiLvlLbl val="0"/>
      </c:catAx>
      <c:valAx>
        <c:axId val="-13448944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0.49676587301587305</c:v>
                </c:pt>
                <c:pt idx="1">
                  <c:v>0.59653679653679648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44891728"/>
        <c:axId val="-1344893904"/>
        <c:extLst xmlns:c16r2="http://schemas.microsoft.com/office/drawing/2015/06/chart"/>
      </c:barChart>
      <c:catAx>
        <c:axId val="-134489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3904"/>
        <c:crosses val="autoZero"/>
        <c:auto val="1"/>
        <c:lblAlgn val="ctr"/>
        <c:lblOffset val="100"/>
        <c:noMultiLvlLbl val="0"/>
      </c:catAx>
      <c:valAx>
        <c:axId val="-134489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4489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51040"/>
        <c:axId val="-1427247232"/>
      </c:barChart>
      <c:catAx>
        <c:axId val="-14272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47232"/>
        <c:crosses val="autoZero"/>
        <c:auto val="1"/>
        <c:lblAlgn val="ctr"/>
        <c:lblOffset val="100"/>
        <c:noMultiLvlLbl val="0"/>
      </c:catAx>
      <c:valAx>
        <c:axId val="-142724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5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0.78947368421052633</c:v>
                </c:pt>
                <c:pt idx="1">
                  <c:v>0.78947368421052633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56480"/>
        <c:axId val="-1427257568"/>
      </c:barChart>
      <c:catAx>
        <c:axId val="-14272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57568"/>
        <c:crosses val="autoZero"/>
        <c:auto val="1"/>
        <c:lblAlgn val="ctr"/>
        <c:lblOffset val="100"/>
        <c:noMultiLvlLbl val="0"/>
      </c:catAx>
      <c:valAx>
        <c:axId val="-142725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5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0.65853658536585369</c:v>
                </c:pt>
                <c:pt idx="1">
                  <c:v>0.9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50496"/>
        <c:axId val="-1427244512"/>
      </c:barChart>
      <c:catAx>
        <c:axId val="-142725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44512"/>
        <c:crosses val="autoZero"/>
        <c:auto val="1"/>
        <c:lblAlgn val="ctr"/>
        <c:lblOffset val="100"/>
        <c:noMultiLvlLbl val="0"/>
      </c:catAx>
      <c:valAx>
        <c:axId val="-142724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5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0.67567567567567566</c:v>
                </c:pt>
                <c:pt idx="1">
                  <c:v>0.97297297297297303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58656"/>
        <c:axId val="-1427254848"/>
      </c:barChart>
      <c:catAx>
        <c:axId val="-142725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54848"/>
        <c:crosses val="autoZero"/>
        <c:auto val="1"/>
        <c:lblAlgn val="ctr"/>
        <c:lblOffset val="100"/>
        <c:noMultiLvlLbl val="0"/>
      </c:catAx>
      <c:valAx>
        <c:axId val="-14272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5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0.78409090909090906</c:v>
                </c:pt>
                <c:pt idx="1">
                  <c:v>0.82954545454545459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7249952"/>
        <c:axId val="-1427248864"/>
      </c:barChart>
      <c:catAx>
        <c:axId val="-142724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7248864"/>
        <c:crosses val="autoZero"/>
        <c:auto val="1"/>
        <c:lblAlgn val="ctr"/>
        <c:lblOffset val="100"/>
        <c:noMultiLvlLbl val="0"/>
      </c:catAx>
      <c:valAx>
        <c:axId val="-142724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724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0.88888888888888884</c:v>
                </c:pt>
                <c:pt idx="1">
                  <c:v>0.96052631578947367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1827120"/>
        <c:axId val="-1421833648"/>
      </c:barChart>
      <c:catAx>
        <c:axId val="-142182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1833648"/>
        <c:crosses val="autoZero"/>
        <c:auto val="1"/>
        <c:lblAlgn val="ctr"/>
        <c:lblOffset val="100"/>
        <c:noMultiLvlLbl val="0"/>
      </c:catAx>
      <c:valAx>
        <c:axId val="-142183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182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0.7931034482758621</c:v>
                </c:pt>
                <c:pt idx="1">
                  <c:v>0.9107142857142857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1829840"/>
        <c:axId val="-1421827664"/>
      </c:barChart>
      <c:catAx>
        <c:axId val="-142182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1827664"/>
        <c:crosses val="autoZero"/>
        <c:auto val="1"/>
        <c:lblAlgn val="ctr"/>
        <c:lblOffset val="100"/>
        <c:noMultiLvlLbl val="0"/>
      </c:catAx>
      <c:valAx>
        <c:axId val="-142182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182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21880448"/>
        <c:axId val="-1421891328"/>
      </c:barChart>
      <c:catAx>
        <c:axId val="-142188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21891328"/>
        <c:crosses val="autoZero"/>
        <c:auto val="1"/>
        <c:lblAlgn val="ctr"/>
        <c:lblOffset val="100"/>
        <c:noMultiLvlLbl val="0"/>
      </c:catAx>
      <c:valAx>
        <c:axId val="-142189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2188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1" t="s">
        <v>275</v>
      </c>
      <c r="B18" s="361"/>
      <c r="C18" s="361"/>
      <c r="D18" s="362" t="s">
        <v>466</v>
      </c>
      <c r="E18" s="362"/>
      <c r="F18" s="362"/>
      <c r="G18" s="362"/>
      <c r="H18" s="362"/>
      <c r="I18" s="362"/>
      <c r="J18" s="362"/>
      <c r="K18" s="36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3" t="s">
        <v>276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4" t="s">
        <v>278</v>
      </c>
      <c r="C23" s="364"/>
      <c r="D23" s="42"/>
      <c r="E23" s="42"/>
      <c r="F23" s="42"/>
      <c r="G23" s="42"/>
      <c r="H23" s="42"/>
      <c r="I23" s="42"/>
      <c r="J23" t="str">
        <f>D18</f>
        <v>Hammem Sousse</v>
      </c>
    </row>
    <row r="24" spans="1:11" ht="33" customHeight="1" x14ac:dyDescent="0.25">
      <c r="A24" s="50" t="s">
        <v>279</v>
      </c>
      <c r="B24" s="365">
        <f>AVERAGE('A3 Exploitation'!D719,'A3 Technique'!D215)</f>
        <v>0.83165225744476468</v>
      </c>
      <c r="C24" s="365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5">
        <f>AVERAGE('A4 Exploitation'!D719,'A4 Technique'!D215)</f>
        <v>0.91336765827612509</v>
      </c>
      <c r="C25" s="365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4" t="s">
        <v>281</v>
      </c>
      <c r="C29" s="364"/>
      <c r="D29" s="42"/>
      <c r="E29" s="42"/>
      <c r="F29" s="42"/>
      <c r="G29" s="42"/>
      <c r="H29" s="42"/>
      <c r="I29" s="42"/>
      <c r="J29" t="str">
        <f>D18</f>
        <v>Hammem Sousse</v>
      </c>
    </row>
    <row r="30" spans="1:11" ht="33" customHeight="1" x14ac:dyDescent="0.25">
      <c r="A30" s="50" t="s">
        <v>279</v>
      </c>
      <c r="B30" s="365">
        <f>'A3 Exploitation'!D719</f>
        <v>0.82997118155619598</v>
      </c>
      <c r="C30" s="365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5">
        <f>'A4 Exploitation'!D719</f>
        <v>0.91884057971014488</v>
      </c>
      <c r="C31" s="365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6" t="s">
        <v>282</v>
      </c>
      <c r="C34" s="366"/>
      <c r="D34" s="42"/>
      <c r="E34" s="42"/>
      <c r="F34" s="42"/>
      <c r="G34" s="42"/>
      <c r="H34" s="42"/>
      <c r="I34" s="42"/>
      <c r="J34" t="str">
        <f>D18</f>
        <v>Hammem Sousse</v>
      </c>
    </row>
    <row r="35" spans="1:10" ht="33" customHeight="1" x14ac:dyDescent="0.25">
      <c r="A35" s="50" t="s">
        <v>279</v>
      </c>
      <c r="B35" s="365">
        <f>AVERAGE('A3 Exploitation'!D717, 'A3 Technique'!D213)</f>
        <v>0.49676587301587305</v>
      </c>
      <c r="C35" s="365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5">
        <f>AVERAGE('A4 Exploitation'!D717, 'A4 Technique'!D213)</f>
        <v>0.59653679653679648</v>
      </c>
      <c r="C36" s="365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4" t="s">
        <v>283</v>
      </c>
      <c r="C39" s="364"/>
      <c r="D39" s="42"/>
      <c r="E39" s="42"/>
      <c r="F39" s="42"/>
      <c r="G39" s="42"/>
      <c r="H39" s="42"/>
      <c r="I39" s="42"/>
      <c r="J39" t="str">
        <f>D18</f>
        <v>Hammem Sousse</v>
      </c>
    </row>
    <row r="40" spans="1:10" ht="33" customHeight="1" x14ac:dyDescent="0.25">
      <c r="A40" s="50" t="s">
        <v>279</v>
      </c>
      <c r="B40" s="367">
        <f>'A3 Exploitation'!D48</f>
        <v>0.94444444444444442</v>
      </c>
      <c r="C40" s="36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7">
        <f>'A4 Exploitation'!D48</f>
        <v>0.91176470588235292</v>
      </c>
      <c r="C41" s="36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4" t="s">
        <v>284</v>
      </c>
      <c r="C44" s="364"/>
      <c r="D44" s="42"/>
      <c r="E44" s="42"/>
      <c r="F44" s="42"/>
      <c r="G44" s="42"/>
      <c r="H44" s="42"/>
      <c r="I44" s="42"/>
      <c r="J44" t="str">
        <f>D18</f>
        <v>Hammem Sousse</v>
      </c>
    </row>
    <row r="45" spans="1:10" ht="33" customHeight="1" x14ac:dyDescent="0.25">
      <c r="A45" s="50" t="s">
        <v>279</v>
      </c>
      <c r="B45" s="367" t="e">
        <f>'A3 Exploitation'!D129</f>
        <v>#DIV/0!</v>
      </c>
      <c r="C45" s="36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7" t="e">
        <f>'A4 Exploitation'!D129</f>
        <v>#DIV/0!</v>
      </c>
      <c r="C46" s="36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4" t="s">
        <v>444</v>
      </c>
      <c r="C49" s="364"/>
      <c r="D49" s="42"/>
      <c r="E49" s="42"/>
      <c r="F49" s="42"/>
      <c r="G49" s="42"/>
      <c r="H49" s="42"/>
      <c r="I49" s="42"/>
      <c r="J49" t="str">
        <f>D18</f>
        <v>Hammem Sousse</v>
      </c>
    </row>
    <row r="50" spans="1:10" ht="33" customHeight="1" x14ac:dyDescent="0.25">
      <c r="A50" s="50" t="s">
        <v>279</v>
      </c>
      <c r="B50" s="367">
        <f>'A3 Exploitation'!D183</f>
        <v>0.78947368421052633</v>
      </c>
      <c r="C50" s="36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7">
        <f>'A4 Exploitation'!D183</f>
        <v>0.78947368421052633</v>
      </c>
      <c r="C51" s="36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4" t="s">
        <v>445</v>
      </c>
      <c r="C54" s="364"/>
      <c r="D54" s="42"/>
      <c r="E54" s="42"/>
      <c r="F54" s="42"/>
      <c r="G54" s="42"/>
      <c r="H54" s="42"/>
      <c r="I54" s="42"/>
      <c r="J54" t="str">
        <f>D18</f>
        <v>Hammem Sousse</v>
      </c>
    </row>
    <row r="55" spans="1:10" ht="33" customHeight="1" x14ac:dyDescent="0.25">
      <c r="A55" s="50" t="s">
        <v>279</v>
      </c>
      <c r="B55" s="367">
        <f>'A3 Exploitation'!D245</f>
        <v>0.65853658536585369</v>
      </c>
      <c r="C55" s="36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7">
        <f>'A4 Exploitation'!D245</f>
        <v>0.9</v>
      </c>
      <c r="C56" s="36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4" t="s">
        <v>446</v>
      </c>
      <c r="C59" s="364"/>
      <c r="D59" s="42"/>
      <c r="E59" s="42"/>
      <c r="F59" s="42"/>
      <c r="G59" s="42"/>
      <c r="H59" s="42"/>
      <c r="I59" s="42"/>
      <c r="J59" t="str">
        <f>D18</f>
        <v>Hammem Sousse</v>
      </c>
    </row>
    <row r="60" spans="1:10" ht="33" customHeight="1" x14ac:dyDescent="0.25">
      <c r="A60" s="50" t="s">
        <v>279</v>
      </c>
      <c r="B60" s="367">
        <f>'A3 Exploitation'!D300</f>
        <v>0.67567567567567566</v>
      </c>
      <c r="C60" s="36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7">
        <f>'A4 Exploitation'!D300</f>
        <v>0.97297297297297303</v>
      </c>
      <c r="C61" s="36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4" t="s">
        <v>447</v>
      </c>
      <c r="C64" s="364"/>
      <c r="D64" s="42"/>
      <c r="E64" s="42"/>
      <c r="F64" s="42"/>
      <c r="G64" s="42"/>
      <c r="H64" s="42"/>
      <c r="I64" s="42"/>
      <c r="J64" t="str">
        <f>D18</f>
        <v>Hammem Sousse</v>
      </c>
    </row>
    <row r="65" spans="1:10" ht="33" customHeight="1" x14ac:dyDescent="0.25">
      <c r="A65" s="50" t="s">
        <v>279</v>
      </c>
      <c r="B65" s="367">
        <f>'A3 Exploitation'!D366</f>
        <v>0.78409090909090906</v>
      </c>
      <c r="C65" s="36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7">
        <f>'A4 Exploitation'!D366</f>
        <v>0.82954545454545459</v>
      </c>
      <c r="C66" s="36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4" t="s">
        <v>448</v>
      </c>
      <c r="C69" s="364"/>
      <c r="D69" s="42"/>
      <c r="E69" s="42"/>
      <c r="F69" s="42"/>
      <c r="G69" s="42"/>
      <c r="H69" s="42"/>
      <c r="I69" s="42"/>
      <c r="J69" t="str">
        <f>D18</f>
        <v>Hammem Sousse</v>
      </c>
    </row>
    <row r="70" spans="1:10" ht="33" customHeight="1" x14ac:dyDescent="0.25">
      <c r="A70" s="50" t="s">
        <v>279</v>
      </c>
      <c r="B70" s="367">
        <f>'A3 Exploitation'!D424</f>
        <v>0.88888888888888884</v>
      </c>
      <c r="C70" s="36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7">
        <f>'A4 Exploitation'!D424</f>
        <v>0.96052631578947367</v>
      </c>
      <c r="C71" s="36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4" t="s">
        <v>449</v>
      </c>
      <c r="C74" s="364"/>
      <c r="D74" s="42"/>
      <c r="E74" s="42"/>
      <c r="F74" s="42"/>
      <c r="G74" s="42"/>
      <c r="H74" s="42"/>
      <c r="I74" s="42"/>
      <c r="J74" t="str">
        <f>D18</f>
        <v>Hammem Sousse</v>
      </c>
    </row>
    <row r="75" spans="1:10" ht="33" customHeight="1" x14ac:dyDescent="0.25">
      <c r="A75" s="50" t="s">
        <v>279</v>
      </c>
      <c r="B75" s="367">
        <f>'A3 Exploitation'!D471</f>
        <v>0.7931034482758621</v>
      </c>
      <c r="C75" s="36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7">
        <f>'A4 Exploitation'!D471</f>
        <v>0.9107142857142857</v>
      </c>
      <c r="C76" s="36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4" t="s">
        <v>450</v>
      </c>
      <c r="C79" s="364"/>
      <c r="D79" s="42"/>
      <c r="E79" s="42"/>
      <c r="F79" s="42"/>
      <c r="G79" s="42"/>
      <c r="H79" s="42"/>
      <c r="I79" s="42"/>
      <c r="J79" t="str">
        <f>D18</f>
        <v>Hammem Sousse</v>
      </c>
    </row>
    <row r="80" spans="1:10" ht="33" customHeight="1" x14ac:dyDescent="0.25">
      <c r="A80" s="50" t="s">
        <v>279</v>
      </c>
      <c r="B80" s="367" t="e">
        <f>'A3 Exploitation'!D517</f>
        <v>#DIV/0!</v>
      </c>
      <c r="C80" s="36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7" t="e">
        <f>'A4 Exploitation'!D517</f>
        <v>#DIV/0!</v>
      </c>
      <c r="C81" s="36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4" t="s">
        <v>451</v>
      </c>
      <c r="C84" s="364"/>
      <c r="D84" s="42"/>
      <c r="E84" s="42"/>
      <c r="F84" s="42"/>
      <c r="G84" s="42"/>
      <c r="H84" s="42"/>
      <c r="I84" s="42"/>
      <c r="J84" t="str">
        <f>D18</f>
        <v>Hammem Sousse</v>
      </c>
    </row>
    <row r="85" spans="1:10" ht="33" customHeight="1" x14ac:dyDescent="0.25">
      <c r="A85" s="50" t="s">
        <v>279</v>
      </c>
      <c r="B85" s="367">
        <f>'A3 Exploitation'!D560</f>
        <v>1</v>
      </c>
      <c r="C85" s="36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7">
        <f>'A4 Exploitation'!D560</f>
        <v>0.95454545454545459</v>
      </c>
      <c r="C86" s="36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4" t="s">
        <v>285</v>
      </c>
      <c r="C89" s="364"/>
      <c r="D89" s="42"/>
      <c r="E89" s="42"/>
      <c r="F89" s="42"/>
      <c r="G89" s="42"/>
      <c r="H89" s="42"/>
      <c r="I89" s="42"/>
      <c r="J89" t="str">
        <f>D18</f>
        <v>Hammem Sousse</v>
      </c>
    </row>
    <row r="90" spans="1:10" ht="33" customHeight="1" x14ac:dyDescent="0.25">
      <c r="A90" s="50" t="s">
        <v>279</v>
      </c>
      <c r="B90" s="367">
        <f>'A3 Exploitation'!D600</f>
        <v>1.3</v>
      </c>
      <c r="C90" s="36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7">
        <f>'A4 Exploitation'!D600</f>
        <v>0.95454545454545459</v>
      </c>
      <c r="C91" s="36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4" t="s">
        <v>286</v>
      </c>
      <c r="C94" s="364"/>
      <c r="D94" s="42"/>
      <c r="E94" s="42"/>
      <c r="F94" s="42"/>
      <c r="G94" s="42"/>
      <c r="H94" s="42"/>
      <c r="I94" s="42"/>
      <c r="J94" t="str">
        <f>D18</f>
        <v>Hammem Sousse</v>
      </c>
    </row>
    <row r="95" spans="1:10" ht="33" customHeight="1" x14ac:dyDescent="0.25">
      <c r="A95" s="50" t="s">
        <v>279</v>
      </c>
      <c r="B95" s="367">
        <f>'A3 Exploitation'!D662</f>
        <v>0.75</v>
      </c>
      <c r="C95" s="36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7">
        <f>'A4 Exploitation'!D662</f>
        <v>1</v>
      </c>
      <c r="C96" s="36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8"/>
      <c r="C99" s="36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4" t="s">
        <v>452</v>
      </c>
      <c r="C100" s="364"/>
      <c r="D100" s="42"/>
      <c r="E100" s="42"/>
      <c r="F100" s="42"/>
      <c r="G100" s="42"/>
      <c r="H100" s="42"/>
      <c r="I100" s="42"/>
      <c r="J100" t="str">
        <f>D18</f>
        <v>Hammem Sousse</v>
      </c>
    </row>
    <row r="101" spans="1:10" ht="33" customHeight="1" x14ac:dyDescent="0.25">
      <c r="A101" s="50" t="s">
        <v>279</v>
      </c>
      <c r="B101" s="367">
        <f>'A3 Exploitation'!D691</f>
        <v>0.97058823529411764</v>
      </c>
      <c r="C101" s="36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7">
        <f>'A4 Exploitation'!D691</f>
        <v>1</v>
      </c>
      <c r="C102" s="36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4" t="s">
        <v>453</v>
      </c>
      <c r="C105" s="364"/>
      <c r="J105" t="str">
        <f>D18</f>
        <v>Hammem Sousse</v>
      </c>
    </row>
    <row r="106" spans="1:10" ht="33" customHeight="1" x14ac:dyDescent="0.25">
      <c r="A106" s="50" t="s">
        <v>279</v>
      </c>
      <c r="B106" s="367">
        <f>'A3 Exploitation'!D715</f>
        <v>0.9285714285714286</v>
      </c>
      <c r="C106" s="367"/>
    </row>
    <row r="107" spans="1:10" ht="33" customHeight="1" x14ac:dyDescent="0.25">
      <c r="A107" s="50" t="s">
        <v>280</v>
      </c>
      <c r="B107" s="367">
        <f>'A4 Exploitation'!D715</f>
        <v>1</v>
      </c>
      <c r="C107" s="36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4" t="s">
        <v>287</v>
      </c>
      <c r="C110" s="364"/>
      <c r="J110" t="str">
        <f>D18</f>
        <v>Hammem Sousse</v>
      </c>
    </row>
    <row r="111" spans="1:10" ht="33" customHeight="1" x14ac:dyDescent="0.25">
      <c r="A111" s="50" t="s">
        <v>279</v>
      </c>
      <c r="B111" s="367">
        <f>'A3 Technique'!D215</f>
        <v>0.83333333333333337</v>
      </c>
      <c r="C111" s="367"/>
    </row>
    <row r="112" spans="1:10" ht="33" customHeight="1" x14ac:dyDescent="0.25">
      <c r="A112" s="50" t="s">
        <v>280</v>
      </c>
      <c r="B112" s="367">
        <f>'A4 Technique'!D215</f>
        <v>0.90789473684210531</v>
      </c>
      <c r="C112" s="36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MRHSZwHrHDTytrmAfBoEsNILfkUb1B0euredbK+fHZs3jMIG4tpH5+iuJt4IptU3zpjUHwczvvJWIBLO7CNRvw==" saltValue="BH/qifv9mbhdENI4NUbLVg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F709" sqref="F70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Hammem Sousse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 t="s">
        <v>467</v>
      </c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 t="s">
        <v>516</v>
      </c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>
        <v>43655</v>
      </c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>
        <f>D719</f>
        <v>0.82997118155619598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0</v>
      </c>
      <c r="C32" s="104"/>
      <c r="D32" s="115" t="s">
        <v>517</v>
      </c>
      <c r="E32" s="105" t="s">
        <v>518</v>
      </c>
      <c r="F32" s="105" t="s">
        <v>292</v>
      </c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5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53">
        <v>1</v>
      </c>
      <c r="F43" s="353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0.94444444444444442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43655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8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84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63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469</v>
      </c>
      <c r="E152" s="107" t="s">
        <v>470</v>
      </c>
      <c r="F152" s="209" t="s">
        <v>293</v>
      </c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73" x14ac:dyDescent="0.4">
      <c r="A166" s="107" t="s">
        <v>334</v>
      </c>
      <c r="B166" s="104">
        <v>1</v>
      </c>
      <c r="C166" s="107"/>
      <c r="D166" s="107" t="s">
        <v>468</v>
      </c>
      <c r="E166" s="105" t="s">
        <v>471</v>
      </c>
      <c r="F166" s="209" t="s">
        <v>293</v>
      </c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0.33333333333333331</v>
      </c>
      <c r="E181" s="353">
        <v>2</v>
      </c>
      <c r="F181" s="353">
        <v>6</v>
      </c>
      <c r="G181" s="96"/>
    </row>
    <row r="182" spans="1:7" ht="22.5" x14ac:dyDescent="0.4">
      <c r="A182" s="231" t="s">
        <v>418</v>
      </c>
      <c r="B182" s="395"/>
      <c r="C182" s="396"/>
      <c r="D182" s="243">
        <f>SUM(B145:C160,B174:C181,B163:C171,B138:C142)</f>
        <v>60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0.78947368421052633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43655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F197" s="105"/>
      <c r="G197" s="96"/>
    </row>
    <row r="198" spans="1:7" ht="84" x14ac:dyDescent="0.4">
      <c r="A198" s="130" t="s">
        <v>102</v>
      </c>
      <c r="B198" s="104">
        <v>0</v>
      </c>
      <c r="C198" s="136"/>
      <c r="D198" s="105" t="s">
        <v>519</v>
      </c>
      <c r="E198" s="105" t="s">
        <v>520</v>
      </c>
      <c r="F198" s="105" t="s">
        <v>292</v>
      </c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05" x14ac:dyDescent="0.4">
      <c r="A203" s="103" t="s">
        <v>208</v>
      </c>
      <c r="B203" s="104">
        <v>1</v>
      </c>
      <c r="C203" s="104"/>
      <c r="D203" s="141" t="s">
        <v>472</v>
      </c>
      <c r="E203" s="141" t="s">
        <v>473</v>
      </c>
      <c r="F203" s="105" t="s">
        <v>292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77.25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157" t="s">
        <v>521</v>
      </c>
      <c r="E207" s="105" t="s">
        <v>522</v>
      </c>
      <c r="F207" s="105" t="s">
        <v>292</v>
      </c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153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523</v>
      </c>
      <c r="E212" s="105" t="s">
        <v>474</v>
      </c>
      <c r="F212" s="105" t="s">
        <v>293</v>
      </c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126" x14ac:dyDescent="0.4">
      <c r="A222" s="162" t="s">
        <v>309</v>
      </c>
      <c r="B222" s="104">
        <v>0</v>
      </c>
      <c r="C222" s="118">
        <f>IF(B222=0, -10, "0")</f>
        <v>-10</v>
      </c>
      <c r="D222" s="105" t="s">
        <v>475</v>
      </c>
      <c r="E222" s="105" t="s">
        <v>524</v>
      </c>
      <c r="F222" s="105" t="s">
        <v>293</v>
      </c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19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0.43181818181818182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0.5</v>
      </c>
      <c r="E240" s="353">
        <v>2</v>
      </c>
      <c r="F240" s="353">
        <v>4</v>
      </c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0.95454545454545459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0.65853658536585369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43655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63" x14ac:dyDescent="0.4">
      <c r="A265" s="103" t="s">
        <v>80</v>
      </c>
      <c r="B265" s="104">
        <v>1</v>
      </c>
      <c r="C265" s="104"/>
      <c r="D265" s="141" t="s">
        <v>525</v>
      </c>
      <c r="E265" s="105" t="s">
        <v>526</v>
      </c>
      <c r="F265" s="105" t="s">
        <v>292</v>
      </c>
      <c r="G265" s="96"/>
    </row>
    <row r="266" spans="1:7" ht="126" x14ac:dyDescent="0.4">
      <c r="A266" s="103" t="s">
        <v>106</v>
      </c>
      <c r="B266" s="104">
        <v>0</v>
      </c>
      <c r="C266" s="104"/>
      <c r="D266" s="141" t="s">
        <v>527</v>
      </c>
      <c r="E266" s="105" t="s">
        <v>476</v>
      </c>
      <c r="F266" s="105" t="s">
        <v>292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63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528</v>
      </c>
      <c r="E272" s="105" t="s">
        <v>522</v>
      </c>
      <c r="F272" s="105" t="s">
        <v>292</v>
      </c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4" x14ac:dyDescent="0.4">
      <c r="A274" s="103" t="s">
        <v>116</v>
      </c>
      <c r="B274" s="104">
        <v>0</v>
      </c>
      <c r="C274" s="104"/>
      <c r="D274" s="131" t="s">
        <v>477</v>
      </c>
      <c r="E274" s="105" t="s">
        <v>529</v>
      </c>
      <c r="F274" s="105" t="s">
        <v>292</v>
      </c>
      <c r="G274" s="96"/>
    </row>
    <row r="275" spans="1:7" ht="93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66.7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478</v>
      </c>
      <c r="E276" s="105" t="s">
        <v>483</v>
      </c>
      <c r="F276" s="105" t="s">
        <v>292</v>
      </c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63" x14ac:dyDescent="0.4">
      <c r="A282" s="103" t="s">
        <v>384</v>
      </c>
      <c r="B282" s="104">
        <v>1</v>
      </c>
      <c r="C282" s="166"/>
      <c r="D282" s="105" t="s">
        <v>479</v>
      </c>
      <c r="E282" s="106" t="s">
        <v>480</v>
      </c>
      <c r="F282" s="105" t="s">
        <v>293</v>
      </c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2.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111.75" customHeight="1" x14ac:dyDescent="0.4">
      <c r="A291" s="130" t="s">
        <v>363</v>
      </c>
      <c r="B291" s="104">
        <v>0</v>
      </c>
      <c r="C291" s="104"/>
      <c r="D291" s="105" t="s">
        <v>481</v>
      </c>
      <c r="E291" s="105" t="s">
        <v>530</v>
      </c>
      <c r="F291" s="105" t="s">
        <v>292</v>
      </c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0.75</v>
      </c>
      <c r="E295" s="353">
        <v>3</v>
      </c>
      <c r="F295" s="353"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0.58620689655172409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0.67567567567567566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43655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84" x14ac:dyDescent="0.4">
      <c r="A308" s="130" t="s">
        <v>49</v>
      </c>
      <c r="B308" s="104">
        <v>2</v>
      </c>
      <c r="C308" s="104"/>
      <c r="D308" s="105" t="s">
        <v>531</v>
      </c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0</v>
      </c>
      <c r="C320" s="118"/>
      <c r="D320" s="141" t="s">
        <v>532</v>
      </c>
      <c r="E320" s="105" t="s">
        <v>484</v>
      </c>
      <c r="F320" s="105" t="s">
        <v>292</v>
      </c>
      <c r="G320" s="96"/>
    </row>
    <row r="321" spans="1:7" ht="42" x14ac:dyDescent="0.4">
      <c r="A321" s="103" t="s">
        <v>134</v>
      </c>
      <c r="B321" s="104">
        <v>2</v>
      </c>
      <c r="C321" s="118"/>
      <c r="D321" s="141" t="s">
        <v>482</v>
      </c>
      <c r="E321" s="105"/>
      <c r="F321" s="105"/>
      <c r="G321" s="96"/>
    </row>
    <row r="322" spans="1:7" ht="84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485</v>
      </c>
      <c r="E322" s="105" t="s">
        <v>533</v>
      </c>
      <c r="F322" s="105" t="s">
        <v>292</v>
      </c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47" x14ac:dyDescent="0.4">
      <c r="A332" s="173" t="s">
        <v>58</v>
      </c>
      <c r="B332" s="104">
        <v>2</v>
      </c>
      <c r="C332" s="118" t="str">
        <f>IF(B332=0, -10, "0")</f>
        <v>0</v>
      </c>
      <c r="D332" s="172" t="s">
        <v>486</v>
      </c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47" x14ac:dyDescent="0.4">
      <c r="A348" s="103" t="s">
        <v>212</v>
      </c>
      <c r="B348" s="104">
        <v>0</v>
      </c>
      <c r="C348" s="104"/>
      <c r="D348" s="175" t="s">
        <v>487</v>
      </c>
      <c r="E348" s="105" t="s">
        <v>534</v>
      </c>
      <c r="F348" s="105" t="s">
        <v>292</v>
      </c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0.2857142857142857</v>
      </c>
      <c r="E361" s="353">
        <v>2</v>
      </c>
      <c r="F361" s="353">
        <v>7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69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0.78409090909090906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43655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126.75" customHeight="1" x14ac:dyDescent="0.4">
      <c r="A389" s="135" t="s">
        <v>355</v>
      </c>
      <c r="B389" s="104">
        <v>0</v>
      </c>
      <c r="C389" s="104"/>
      <c r="D389" s="96" t="s">
        <v>536</v>
      </c>
      <c r="E389" s="105" t="s">
        <v>537</v>
      </c>
      <c r="F389" s="105" t="s">
        <v>292</v>
      </c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84" x14ac:dyDescent="0.4">
      <c r="A393" s="103" t="s">
        <v>116</v>
      </c>
      <c r="B393" s="104">
        <v>0</v>
      </c>
      <c r="C393" s="104"/>
      <c r="D393" s="156" t="s">
        <v>538</v>
      </c>
      <c r="E393" s="105" t="s">
        <v>539</v>
      </c>
      <c r="F393" s="105" t="s">
        <v>293</v>
      </c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0</v>
      </c>
      <c r="C398" s="104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12.5" customHeight="1" x14ac:dyDescent="0.4">
      <c r="A404" s="139" t="s">
        <v>63</v>
      </c>
      <c r="B404" s="104">
        <v>1</v>
      </c>
      <c r="C404" s="118" t="str">
        <f>IF(B404=0, -5, "0")</f>
        <v>0</v>
      </c>
      <c r="D404" s="156" t="s">
        <v>540</v>
      </c>
      <c r="E404" s="164" t="s">
        <v>488</v>
      </c>
      <c r="F404" s="105" t="s">
        <v>292</v>
      </c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0.4</v>
      </c>
      <c r="E419" s="353">
        <v>2</v>
      </c>
      <c r="F419" s="353">
        <v>5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42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64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0.88888888888888884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43655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42" x14ac:dyDescent="0.4">
      <c r="A436" s="192" t="s">
        <v>298</v>
      </c>
      <c r="B436" s="104">
        <v>1</v>
      </c>
      <c r="C436" s="104"/>
      <c r="D436" s="105" t="s">
        <v>489</v>
      </c>
      <c r="E436" s="105" t="s">
        <v>541</v>
      </c>
      <c r="F436" s="105" t="s">
        <v>292</v>
      </c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542</v>
      </c>
      <c r="E447" s="106" t="s">
        <v>543</v>
      </c>
      <c r="F447" s="105" t="s">
        <v>292</v>
      </c>
      <c r="G447" s="96"/>
    </row>
    <row r="448" spans="1:7" ht="63" x14ac:dyDescent="0.4">
      <c r="A448" s="174" t="s">
        <v>352</v>
      </c>
      <c r="B448" s="104">
        <v>0</v>
      </c>
      <c r="C448" s="140">
        <f>IF(B448=0, -5, "0")</f>
        <v>-5</v>
      </c>
      <c r="D448" s="135" t="s">
        <v>544</v>
      </c>
      <c r="E448" s="106" t="s">
        <v>543</v>
      </c>
      <c r="F448" s="105" t="s">
        <v>292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0.5</v>
      </c>
      <c r="E466" s="353">
        <v>1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0.73809523809523814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0.7931034482758621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1">
        <f>B11</f>
        <v>43655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4" t="s">
        <v>32</v>
      </c>
      <c r="C476" s="254" t="s">
        <v>31</v>
      </c>
      <c r="D476" s="415"/>
      <c r="E476" s="416"/>
      <c r="F476" s="416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8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1">
        <f>B11</f>
        <v>43655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6"/>
      <c r="D525" s="426"/>
      <c r="E525" s="426"/>
      <c r="F525" s="42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>
        <f>D532/(COUNT(B526:C531)*2)</f>
        <v>1</v>
      </c>
      <c r="E533" s="202"/>
      <c r="F533" s="202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1" x14ac:dyDescent="0.4">
      <c r="A536" s="103" t="s">
        <v>99</v>
      </c>
      <c r="B536" s="104">
        <v>2</v>
      </c>
      <c r="C536" s="166"/>
      <c r="D536" s="131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1</v>
      </c>
      <c r="F555" s="353">
        <v>1</v>
      </c>
      <c r="G555" s="96"/>
    </row>
    <row r="556" spans="1:7" ht="21" x14ac:dyDescent="0.4">
      <c r="A556" s="420" t="s">
        <v>34</v>
      </c>
      <c r="B556" s="420"/>
      <c r="C556" s="421"/>
      <c r="D556" s="327">
        <f>SUM(B548:C555,B536:C545)</f>
        <v>32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8">
        <f>B11</f>
        <v>43655</v>
      </c>
      <c r="B564" s="96"/>
      <c r="C564" s="96"/>
      <c r="D564" s="280"/>
      <c r="E564" s="280"/>
      <c r="F564" s="280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4" t="s">
        <v>32</v>
      </c>
      <c r="C566" s="254" t="s">
        <v>31</v>
      </c>
      <c r="D566" s="415"/>
      <c r="E566" s="416"/>
      <c r="F566" s="41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105" x14ac:dyDescent="0.4">
      <c r="A571" s="103" t="s">
        <v>78</v>
      </c>
      <c r="B571" s="104">
        <v>1</v>
      </c>
      <c r="C571" s="104"/>
      <c r="D571" s="105" t="s">
        <v>546</v>
      </c>
      <c r="E571" s="105" t="s">
        <v>490</v>
      </c>
      <c r="F571" s="105" t="s">
        <v>292</v>
      </c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42" x14ac:dyDescent="0.4">
      <c r="A577" s="103" t="s">
        <v>217</v>
      </c>
      <c r="B577" s="104">
        <v>1</v>
      </c>
      <c r="C577" s="104"/>
      <c r="D577" s="105" t="s">
        <v>491</v>
      </c>
      <c r="E577" s="105" t="s">
        <v>547</v>
      </c>
      <c r="F577" s="105" t="s">
        <v>292</v>
      </c>
      <c r="G577" s="96"/>
    </row>
    <row r="578" spans="1:7" ht="21" x14ac:dyDescent="0.4">
      <c r="A578" s="420" t="s">
        <v>34</v>
      </c>
      <c r="B578" s="420"/>
      <c r="C578" s="421"/>
      <c r="D578" s="327">
        <f>SUM(B569:C577)</f>
        <v>16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5.5" customHeight="1" x14ac:dyDescent="0.45">
      <c r="A583" s="184" t="s">
        <v>7</v>
      </c>
      <c r="B583" s="104">
        <v>2</v>
      </c>
      <c r="C583" s="118" t="str">
        <f>IF(B583=0, -10, "0")</f>
        <v>0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63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493</v>
      </c>
      <c r="E586" s="212" t="s">
        <v>494</v>
      </c>
      <c r="F586" s="105" t="s">
        <v>292</v>
      </c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0.5</v>
      </c>
      <c r="E595" s="353">
        <v>1</v>
      </c>
      <c r="F595" s="353">
        <v>2</v>
      </c>
      <c r="G595" s="96"/>
    </row>
    <row r="596" spans="1:7" ht="21" x14ac:dyDescent="0.4">
      <c r="A596" s="420" t="s">
        <v>34</v>
      </c>
      <c r="B596" s="420"/>
      <c r="C596" s="421"/>
      <c r="D596" s="327">
        <f>SUM(B589:C595,B582:C587,B569:C577)</f>
        <v>36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>
        <f>D596/(COUNT(B582:C587,B589:C595)*2)</f>
        <v>1.6363636363636365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52</v>
      </c>
      <c r="E599" s="239"/>
      <c r="F599" s="239"/>
      <c r="G599" s="96"/>
    </row>
    <row r="600" spans="1:7" ht="22.5" x14ac:dyDescent="0.45">
      <c r="A600" s="442" t="s">
        <v>168</v>
      </c>
      <c r="B600" s="443"/>
      <c r="C600" s="444"/>
      <c r="D600" s="127">
        <f>D599/(COUNT(B569:C577,B589:C595,B582:C587)*2)</f>
        <v>1.3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43655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27">
        <f>SUM(B608:C615)</f>
        <v>16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8">
        <f>D616/(COUNT(B608:C615)*2)</f>
        <v>1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84" x14ac:dyDescent="0.4">
      <c r="A622" s="103" t="s">
        <v>184</v>
      </c>
      <c r="B622" s="104">
        <v>1</v>
      </c>
      <c r="C622" s="104"/>
      <c r="D622" s="172" t="s">
        <v>548</v>
      </c>
      <c r="E622" s="172" t="s">
        <v>495</v>
      </c>
      <c r="F622" s="105" t="s">
        <v>292</v>
      </c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105.75" x14ac:dyDescent="0.45">
      <c r="A634" s="184" t="s">
        <v>50</v>
      </c>
      <c r="B634" s="104">
        <v>0</v>
      </c>
      <c r="C634" s="118">
        <f>IF(B634=0, -10, "0")</f>
        <v>-10</v>
      </c>
      <c r="D634" s="141" t="s">
        <v>549</v>
      </c>
      <c r="E634" s="105" t="s">
        <v>492</v>
      </c>
      <c r="F634" s="105" t="s">
        <v>292</v>
      </c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0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4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84" x14ac:dyDescent="0.4">
      <c r="A645" s="163" t="s">
        <v>399</v>
      </c>
      <c r="B645" s="104">
        <v>0</v>
      </c>
      <c r="C645" s="118"/>
      <c r="D645" s="135" t="s">
        <v>496</v>
      </c>
      <c r="E645" s="105" t="s">
        <v>497</v>
      </c>
      <c r="F645" s="105" t="s">
        <v>292</v>
      </c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84" x14ac:dyDescent="0.4">
      <c r="A648" s="199" t="s">
        <v>319</v>
      </c>
      <c r="B648" s="104">
        <v>1</v>
      </c>
      <c r="C648" s="118" t="str">
        <f>IF(B648=0, -10, "0")</f>
        <v>0</v>
      </c>
      <c r="D648" s="241" t="s">
        <v>498</v>
      </c>
      <c r="E648" s="241" t="s">
        <v>499</v>
      </c>
      <c r="F648" s="105" t="s">
        <v>292</v>
      </c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0.33333333333333331</v>
      </c>
      <c r="E657" s="353">
        <v>1</v>
      </c>
      <c r="F657" s="353">
        <v>3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0.8571428571428571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0.75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8">
        <f>B11</f>
        <v>43655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126" x14ac:dyDescent="0.4">
      <c r="A686" s="208" t="s">
        <v>312</v>
      </c>
      <c r="B686" s="104">
        <v>1</v>
      </c>
      <c r="C686" s="118"/>
      <c r="D686" s="103" t="s">
        <v>500</v>
      </c>
      <c r="E686" s="105" t="s">
        <v>502</v>
      </c>
      <c r="F686" s="105" t="s">
        <v>292</v>
      </c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0.97058823529411764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5"/>
    </row>
    <row r="694" spans="1:7" ht="21" customHeight="1" x14ac:dyDescent="0.4">
      <c r="A694" s="198">
        <f>B11</f>
        <v>43655</v>
      </c>
      <c r="B694" s="96"/>
      <c r="C694" s="96"/>
      <c r="D694" s="214"/>
      <c r="E694" s="214"/>
      <c r="F694" s="214"/>
      <c r="G694" s="215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133"/>
      <c r="E703" s="227"/>
      <c r="F703" s="160"/>
      <c r="G703" s="215"/>
    </row>
    <row r="704" spans="1:7" ht="21" x14ac:dyDescent="0.4">
      <c r="A704" s="108" t="s">
        <v>34</v>
      </c>
      <c r="B704" s="450"/>
      <c r="C704" s="451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1</v>
      </c>
      <c r="C709" s="216"/>
      <c r="D709" s="55" t="s">
        <v>501</v>
      </c>
      <c r="E709" s="106"/>
      <c r="F709" s="160" t="s">
        <v>293</v>
      </c>
    </row>
    <row r="710" spans="1:7" ht="72.75" customHeight="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5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0.83333333333333337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13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0.9285714285714286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0.63353174603174611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576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0.82997118155619598</v>
      </c>
      <c r="E719" s="3"/>
      <c r="F719" s="3"/>
    </row>
  </sheetData>
  <sheetProtection algorithmName="SHA-512" hashValue="H8c6fL5eRxmANKqeZ9Rf/IlYoL8EhdN0Kj3qAKn3Ntpbv79q+2YPXvsaxZefTd64uDLLBR39nWUH9QQNsjIYZA==" saltValue="JGVfO5LhyY8QB6SHYHA+Ww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78" zoomScaleNormal="90" zoomScaleSheetLayoutView="78" workbookViewId="0">
      <selection activeCell="F39" sqref="F3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3.570312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Hammem Sousse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 t="str">
        <f>'A3 Exploitation'!B9:F9</f>
        <v>Mr Yassine ELLOUMI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 t="str">
        <f>'A3 Exploitation'!B10:F10</f>
        <v>Directeur Magasin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'A3 Exploitation'!B11:F11</f>
        <v>43655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>
        <f>D215</f>
        <v>0.83333333333333337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550</v>
      </c>
      <c r="E17" s="55" t="s">
        <v>551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30">
        <f>SUM(B17:C21)</f>
        <v>9</v>
      </c>
    </row>
    <row r="23" spans="1:7" x14ac:dyDescent="0.3">
      <c r="A23" s="462" t="s">
        <v>249</v>
      </c>
      <c r="B23" s="463"/>
      <c r="C23" s="46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9">
        <f>SUM(B26:C32)</f>
        <v>14</v>
      </c>
    </row>
    <row r="34" spans="1:6" x14ac:dyDescent="0.3">
      <c r="A34" s="462" t="s">
        <v>249</v>
      </c>
      <c r="B34" s="463"/>
      <c r="C34" s="46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1</v>
      </c>
      <c r="C39" s="55"/>
      <c r="D39" s="56" t="s">
        <v>552</v>
      </c>
      <c r="E39" s="56" t="s">
        <v>553</v>
      </c>
      <c r="F39" s="55" t="s">
        <v>293</v>
      </c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9">
        <f>SUM(B37:C41)</f>
        <v>9</v>
      </c>
    </row>
    <row r="43" spans="1:6" x14ac:dyDescent="0.3">
      <c r="A43" s="462" t="s">
        <v>249</v>
      </c>
      <c r="B43" s="463"/>
      <c r="C43" s="464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1">
        <f>SUM(B46:C57)</f>
        <v>0</v>
      </c>
    </row>
    <row r="59" spans="1:6" x14ac:dyDescent="0.3">
      <c r="A59" s="462" t="s">
        <v>249</v>
      </c>
      <c r="B59" s="463"/>
      <c r="C59" s="46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2" t="s">
        <v>34</v>
      </c>
      <c r="B68" s="463"/>
      <c r="C68" s="464"/>
      <c r="D68" s="329">
        <f>SUM(B62:C67)</f>
        <v>12</v>
      </c>
    </row>
    <row r="69" spans="1:6" x14ac:dyDescent="0.3">
      <c r="A69" s="462" t="s">
        <v>249</v>
      </c>
      <c r="B69" s="463"/>
      <c r="C69" s="464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30.75" x14ac:dyDescent="0.3">
      <c r="A75" s="7" t="s">
        <v>79</v>
      </c>
      <c r="B75" s="55">
        <v>0</v>
      </c>
      <c r="C75" s="55"/>
      <c r="D75" s="59" t="s">
        <v>508</v>
      </c>
      <c r="E75" s="56" t="s">
        <v>554</v>
      </c>
      <c r="F75" s="55" t="s">
        <v>292</v>
      </c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2" t="s">
        <v>34</v>
      </c>
      <c r="B79" s="463"/>
      <c r="C79" s="464"/>
      <c r="D79" s="329">
        <f>SUM(B72:C78)</f>
        <v>12</v>
      </c>
    </row>
    <row r="80" spans="1:6" x14ac:dyDescent="0.3">
      <c r="A80" s="462" t="s">
        <v>249</v>
      </c>
      <c r="B80" s="463"/>
      <c r="C80" s="464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9">
        <f>SUM(B83:C99)</f>
        <v>30</v>
      </c>
    </row>
    <row r="101" spans="1:6" x14ac:dyDescent="0.3">
      <c r="A101" s="462" t="s">
        <v>249</v>
      </c>
      <c r="B101" s="463"/>
      <c r="C101" s="464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0</v>
      </c>
      <c r="C109" s="6">
        <f>IF(B109=0, -5, "0")</f>
        <v>-5</v>
      </c>
      <c r="D109" s="78" t="s">
        <v>503</v>
      </c>
      <c r="E109" s="55" t="s">
        <v>510</v>
      </c>
      <c r="F109" s="55" t="s">
        <v>292</v>
      </c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50.25" x14ac:dyDescent="0.35">
      <c r="A116" s="27" t="s">
        <v>251</v>
      </c>
      <c r="B116" s="69">
        <v>0</v>
      </c>
      <c r="C116" s="6">
        <f>IF(B116=0, -5, "0")</f>
        <v>-5</v>
      </c>
      <c r="D116" s="56" t="s">
        <v>504</v>
      </c>
      <c r="E116" s="56" t="s">
        <v>555</v>
      </c>
      <c r="F116" s="55" t="s">
        <v>293</v>
      </c>
    </row>
    <row r="117" spans="1:6" x14ac:dyDescent="0.3">
      <c r="A117" s="32" t="s">
        <v>191</v>
      </c>
      <c r="B117" s="69">
        <v>0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9">
        <f>SUM(B104:C117)</f>
        <v>12</v>
      </c>
    </row>
    <row r="119" spans="1:6" x14ac:dyDescent="0.3">
      <c r="A119" s="462" t="s">
        <v>249</v>
      </c>
      <c r="B119" s="463"/>
      <c r="C119" s="464"/>
      <c r="D119" s="17">
        <f>D118/(COUNT(B104:C117)*2)</f>
        <v>0.375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2" t="s">
        <v>34</v>
      </c>
      <c r="B134" s="463"/>
      <c r="C134" s="464"/>
      <c r="D134" s="329">
        <f>SUM(B123:C133)</f>
        <v>22</v>
      </c>
    </row>
    <row r="135" spans="1:6" x14ac:dyDescent="0.3">
      <c r="A135" s="462" t="s">
        <v>249</v>
      </c>
      <c r="B135" s="463"/>
      <c r="C135" s="464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9">
        <f>SUM(B138:C148)</f>
        <v>22</v>
      </c>
    </row>
    <row r="150" spans="1:6" x14ac:dyDescent="0.3">
      <c r="A150" s="462" t="s">
        <v>249</v>
      </c>
      <c r="B150" s="463"/>
      <c r="C150" s="464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1</v>
      </c>
      <c r="C156" s="56"/>
      <c r="D156" s="86" t="s">
        <v>556</v>
      </c>
      <c r="E156" s="55" t="s">
        <v>511</v>
      </c>
      <c r="F156" s="55" t="s">
        <v>292</v>
      </c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6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9">
        <f>SUM(B153:C164)</f>
        <v>23</v>
      </c>
    </row>
    <row r="166" spans="1:6" x14ac:dyDescent="0.3">
      <c r="A166" s="462" t="s">
        <v>249</v>
      </c>
      <c r="B166" s="463"/>
      <c r="C166" s="464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50.25" x14ac:dyDescent="0.35">
      <c r="A171" s="24" t="s">
        <v>260</v>
      </c>
      <c r="B171" s="55">
        <v>0</v>
      </c>
      <c r="C171" s="6">
        <f>IF(B171=0, -5, "0")</f>
        <v>-5</v>
      </c>
      <c r="D171" s="56" t="s">
        <v>505</v>
      </c>
      <c r="E171" s="56" t="s">
        <v>512</v>
      </c>
      <c r="F171" s="55"/>
    </row>
    <row r="172" spans="1:6" ht="33.7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506</v>
      </c>
      <c r="E172" s="56" t="s">
        <v>513</v>
      </c>
      <c r="F172" s="55" t="s">
        <v>292</v>
      </c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30">
        <f>SUM(B169:C176)</f>
        <v>8</v>
      </c>
    </row>
    <row r="178" spans="1:6" x14ac:dyDescent="0.3">
      <c r="A178" s="462" t="s">
        <v>249</v>
      </c>
      <c r="B178" s="463"/>
      <c r="C178" s="464"/>
      <c r="D178" s="17">
        <f>D177/(COUNT(B169:C176)*2)</f>
        <v>0.44444444444444442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50.2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509</v>
      </c>
      <c r="E181" s="56" t="s">
        <v>514</v>
      </c>
      <c r="F181" s="55" t="s">
        <v>293</v>
      </c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33" x14ac:dyDescent="0.3">
      <c r="A183" s="26" t="s">
        <v>174</v>
      </c>
      <c r="B183" s="55">
        <v>1</v>
      </c>
      <c r="C183" s="55"/>
      <c r="D183" s="56" t="s">
        <v>535</v>
      </c>
      <c r="E183" s="55" t="s">
        <v>557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9">
        <f>SUM(B181:C184)</f>
        <v>6</v>
      </c>
    </row>
    <row r="186" spans="1:6" x14ac:dyDescent="0.3">
      <c r="A186" s="462" t="s">
        <v>249</v>
      </c>
      <c r="B186" s="463"/>
      <c r="C186" s="464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2" t="s">
        <v>15</v>
      </c>
      <c r="B188" s="483"/>
      <c r="C188" s="483"/>
      <c r="D188" s="483"/>
      <c r="E188" s="483"/>
      <c r="F188" s="483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49.5" x14ac:dyDescent="0.3">
      <c r="A191" s="26" t="s">
        <v>165</v>
      </c>
      <c r="B191" s="55">
        <v>0</v>
      </c>
      <c r="C191" s="55"/>
      <c r="D191" s="56" t="s">
        <v>545</v>
      </c>
      <c r="E191" s="56" t="s">
        <v>558</v>
      </c>
      <c r="F191" s="55" t="s">
        <v>292</v>
      </c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9">
        <f>SUM(B189:C192)</f>
        <v>6</v>
      </c>
    </row>
    <row r="194" spans="1:7" x14ac:dyDescent="0.3">
      <c r="A194" s="462" t="s">
        <v>249</v>
      </c>
      <c r="B194" s="463"/>
      <c r="C194" s="46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507</v>
      </c>
      <c r="E198" s="39" t="s">
        <v>515</v>
      </c>
      <c r="F198" s="55" t="s">
        <v>293</v>
      </c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9">
        <f>SUM(B197:C201)</f>
        <v>9</v>
      </c>
    </row>
    <row r="203" spans="1:7" x14ac:dyDescent="0.3">
      <c r="A203" s="462" t="s">
        <v>249</v>
      </c>
      <c r="B203" s="463"/>
      <c r="C203" s="464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6"/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6</v>
      </c>
    </row>
    <row r="211" spans="1:6" x14ac:dyDescent="0.3">
      <c r="A211" s="462" t="s">
        <v>249</v>
      </c>
      <c r="B211" s="463"/>
      <c r="C211" s="464"/>
      <c r="D211" s="17">
        <f>D210/(COUNT(B206:C209)*2)</f>
        <v>1</v>
      </c>
    </row>
    <row r="212" spans="1:6" x14ac:dyDescent="0.3">
      <c r="D212" s="354"/>
    </row>
    <row r="213" spans="1:6" ht="18" x14ac:dyDescent="0.35">
      <c r="A213" s="37" t="s">
        <v>402</v>
      </c>
      <c r="B213" s="36"/>
      <c r="C213" s="36"/>
      <c r="D213" s="87">
        <v>0.36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0.83333333333333337</v>
      </c>
    </row>
  </sheetData>
  <sheetProtection algorithmName="SHA-512" hashValue="odSkCkUKXi3SKeqvSdQJ4flKa9cuMXAuZeNnVmeaRH2+0iVA69y0LZuPp/qK7724sS1NCcth2kBv4oQebwzIYg==" saltValue="VAO2sZlvVHwtTnUK34IZ+Q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166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9"/>
      <c r="E1" s="369"/>
      <c r="F1" s="369"/>
      <c r="G1" s="369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70" t="s">
        <v>149</v>
      </c>
      <c r="B7" s="370"/>
      <c r="C7" s="370"/>
      <c r="D7" s="370"/>
      <c r="E7" s="370"/>
      <c r="F7" s="370"/>
      <c r="G7" s="93"/>
    </row>
    <row r="8" spans="1:7" ht="22.5" x14ac:dyDescent="0.45">
      <c r="A8" s="371" t="str">
        <f>'Page de garde'!D18</f>
        <v>Hammem Sousse</v>
      </c>
      <c r="B8" s="371"/>
      <c r="C8" s="371"/>
      <c r="D8" s="371"/>
      <c r="E8" s="371"/>
      <c r="F8" s="371"/>
      <c r="G8" s="93"/>
    </row>
    <row r="9" spans="1:7" ht="22.5" x14ac:dyDescent="0.45">
      <c r="A9" s="94" t="s">
        <v>39</v>
      </c>
      <c r="B9" s="372" t="s">
        <v>559</v>
      </c>
      <c r="C9" s="372"/>
      <c r="D9" s="372"/>
      <c r="E9" s="372"/>
      <c r="F9" s="372"/>
      <c r="G9" s="93"/>
    </row>
    <row r="10" spans="1:7" ht="22.5" x14ac:dyDescent="0.45">
      <c r="A10" s="95" t="s">
        <v>41</v>
      </c>
      <c r="B10" s="373" t="s">
        <v>560</v>
      </c>
      <c r="C10" s="373"/>
      <c r="D10" s="373"/>
      <c r="E10" s="373"/>
      <c r="F10" s="373"/>
      <c r="G10" s="93"/>
    </row>
    <row r="11" spans="1:7" ht="22.5" x14ac:dyDescent="0.45">
      <c r="A11" s="94" t="s">
        <v>40</v>
      </c>
      <c r="B11" s="374">
        <v>43756</v>
      </c>
      <c r="C11" s="374"/>
      <c r="D11" s="374"/>
      <c r="E11" s="374"/>
      <c r="F11" s="374"/>
      <c r="G11" s="93"/>
    </row>
    <row r="12" spans="1:7" ht="22.5" x14ac:dyDescent="0.45">
      <c r="A12" s="94" t="s">
        <v>198</v>
      </c>
      <c r="B12" s="379">
        <f>D719</f>
        <v>0.91884057971014488</v>
      </c>
      <c r="C12" s="379"/>
      <c r="D12" s="379"/>
      <c r="E12" s="379"/>
      <c r="F12" s="379"/>
      <c r="G12" s="93"/>
    </row>
    <row r="13" spans="1:7" ht="22.5" x14ac:dyDescent="0.45">
      <c r="A13" s="92"/>
      <c r="B13" s="90"/>
      <c r="C13" s="90"/>
      <c r="D13" s="369"/>
      <c r="E13" s="369"/>
      <c r="F13" s="369"/>
      <c r="G13" s="36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43756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6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6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63.75" customHeight="1" x14ac:dyDescent="0.4">
      <c r="A40" s="103" t="s">
        <v>296</v>
      </c>
      <c r="B40" s="104">
        <v>0</v>
      </c>
      <c r="C40" s="104"/>
      <c r="D40" s="105" t="s">
        <v>561</v>
      </c>
      <c r="E40" s="105" t="s">
        <v>562</v>
      </c>
      <c r="F40" s="105"/>
      <c r="G40" s="96"/>
    </row>
    <row r="41" spans="1:7" ht="90.75" customHeight="1" x14ac:dyDescent="0.4">
      <c r="A41" s="103" t="s">
        <v>306</v>
      </c>
      <c r="B41" s="104">
        <v>1</v>
      </c>
      <c r="C41" s="104"/>
      <c r="D41" s="105" t="s">
        <v>605</v>
      </c>
      <c r="E41" s="105" t="s">
        <v>606</v>
      </c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1</v>
      </c>
      <c r="F43" s="321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23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0.88461538461538458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31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0.91176470588235292</v>
      </c>
      <c r="E48" s="90"/>
      <c r="F48" s="96"/>
      <c r="G48" s="96"/>
    </row>
    <row r="49" spans="1:7" ht="21" x14ac:dyDescent="0.3">
      <c r="A49" s="375"/>
      <c r="B49" s="375"/>
      <c r="C49" s="375"/>
      <c r="D49" s="375"/>
      <c r="E49" s="375"/>
      <c r="F49" s="375"/>
      <c r="G49" s="37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43756</v>
      </c>
      <c r="B51" s="96"/>
      <c r="C51" s="96"/>
      <c r="D51" s="96"/>
      <c r="E51" s="90"/>
      <c r="F51" s="96"/>
      <c r="G51" s="96"/>
    </row>
    <row r="52" spans="1:7" ht="21" x14ac:dyDescent="0.4">
      <c r="A52" s="376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6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7"/>
      <c r="B64" s="388"/>
      <c r="C64" s="388"/>
      <c r="D64" s="388"/>
      <c r="E64" s="388"/>
      <c r="F64" s="388"/>
      <c r="G64" s="388"/>
    </row>
    <row r="65" spans="1:7" ht="43.5" customHeight="1" x14ac:dyDescent="0.4">
      <c r="A65" s="383" t="s">
        <v>341</v>
      </c>
      <c r="B65" s="383"/>
      <c r="C65" s="383"/>
      <c r="D65" s="383"/>
      <c r="E65" s="383"/>
      <c r="F65" s="383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9"/>
      <c r="B83" s="389"/>
      <c r="C83" s="389"/>
      <c r="D83" s="389"/>
      <c r="E83" s="389"/>
      <c r="F83" s="389"/>
      <c r="G83" s="389"/>
    </row>
    <row r="84" spans="1:7" ht="45" customHeight="1" x14ac:dyDescent="0.45">
      <c r="A84" s="390" t="s">
        <v>342</v>
      </c>
      <c r="B84" s="390"/>
      <c r="C84" s="390"/>
      <c r="D84" s="390"/>
      <c r="E84" s="390"/>
      <c r="F84" s="39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80"/>
      <c r="B101" s="381"/>
      <c r="C101" s="381"/>
      <c r="D101" s="381"/>
      <c r="E101" s="381"/>
      <c r="F101" s="382"/>
      <c r="G101" s="96"/>
    </row>
    <row r="102" spans="1:7" ht="46.5" customHeight="1" x14ac:dyDescent="0.4">
      <c r="A102" s="383" t="s">
        <v>343</v>
      </c>
      <c r="B102" s="383"/>
      <c r="C102" s="383"/>
      <c r="D102" s="383"/>
      <c r="E102" s="383"/>
      <c r="F102" s="383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80"/>
      <c r="B109" s="381"/>
      <c r="C109" s="381"/>
      <c r="D109" s="381"/>
      <c r="E109" s="381"/>
      <c r="F109" s="382"/>
      <c r="G109" s="96"/>
    </row>
    <row r="110" spans="1:7" ht="39.75" customHeight="1" x14ac:dyDescent="0.4">
      <c r="A110" s="383" t="s">
        <v>375</v>
      </c>
      <c r="B110" s="383"/>
      <c r="C110" s="383"/>
      <c r="D110" s="383"/>
      <c r="E110" s="383"/>
      <c r="F110" s="383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81"/>
      <c r="B118" s="381"/>
      <c r="C118" s="381"/>
      <c r="D118" s="381"/>
      <c r="E118" s="381"/>
      <c r="F118" s="381"/>
      <c r="G118" s="96"/>
    </row>
    <row r="119" spans="1:7" ht="22.5" x14ac:dyDescent="0.4">
      <c r="A119" s="383" t="s">
        <v>304</v>
      </c>
      <c r="B119" s="383"/>
      <c r="C119" s="383"/>
      <c r="D119" s="383"/>
      <c r="E119" s="383"/>
      <c r="F119" s="383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4"/>
      <c r="B130" s="384"/>
      <c r="C130" s="384"/>
      <c r="D130" s="384"/>
      <c r="E130" s="384"/>
      <c r="F130" s="384"/>
      <c r="G130" s="96"/>
    </row>
    <row r="131" spans="1:16384" ht="22.5" customHeight="1" x14ac:dyDescent="0.4">
      <c r="A131" s="385" t="s">
        <v>404</v>
      </c>
      <c r="B131" s="385"/>
      <c r="C131" s="385"/>
      <c r="D131" s="385"/>
      <c r="E131" s="385"/>
      <c r="F131" s="385"/>
      <c r="G131" s="96"/>
    </row>
    <row r="132" spans="1:16384" ht="22.5" customHeight="1" x14ac:dyDescent="0.4">
      <c r="A132" s="386"/>
      <c r="B132" s="386"/>
      <c r="C132" s="386"/>
      <c r="D132" s="386"/>
      <c r="E132" s="386"/>
      <c r="F132" s="386"/>
      <c r="G132" s="96"/>
    </row>
    <row r="133" spans="1:16384" s="258" customFormat="1" ht="22.5" customHeight="1" x14ac:dyDescent="0.25">
      <c r="A133" s="376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6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92" t="s">
        <v>441</v>
      </c>
      <c r="B137" s="392"/>
      <c r="C137" s="392"/>
      <c r="D137" s="392"/>
      <c r="E137" s="392"/>
      <c r="F137" s="39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91" t="s">
        <v>340</v>
      </c>
      <c r="B144" s="391"/>
      <c r="C144" s="391"/>
      <c r="D144" s="391"/>
      <c r="E144" s="391"/>
      <c r="F144" s="391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84" x14ac:dyDescent="0.4">
      <c r="A151" s="107" t="s">
        <v>331</v>
      </c>
      <c r="B151" s="252">
        <v>1</v>
      </c>
      <c r="C151" s="107"/>
      <c r="D151" s="107" t="s">
        <v>564</v>
      </c>
      <c r="E151" s="107" t="s">
        <v>565</v>
      </c>
      <c r="F151" s="209"/>
      <c r="G151" s="96"/>
    </row>
    <row r="152" spans="1:7" ht="147" x14ac:dyDescent="0.4">
      <c r="A152" s="224" t="s">
        <v>358</v>
      </c>
      <c r="B152" s="360">
        <v>0</v>
      </c>
      <c r="C152" s="357">
        <f>IF(B152=0, -10, "0")</f>
        <v>-10</v>
      </c>
      <c r="D152" s="355" t="s">
        <v>568</v>
      </c>
      <c r="E152" s="355" t="s">
        <v>569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42" x14ac:dyDescent="0.4">
      <c r="A158" s="103" t="s">
        <v>384</v>
      </c>
      <c r="B158" s="252">
        <v>2</v>
      </c>
      <c r="C158" s="166"/>
      <c r="D158" s="107" t="s">
        <v>563</v>
      </c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80"/>
      <c r="B161" s="381"/>
      <c r="C161" s="381"/>
      <c r="D161" s="381"/>
      <c r="E161" s="381"/>
      <c r="F161" s="381"/>
      <c r="G161" s="96"/>
    </row>
    <row r="162" spans="1:7" ht="32.25" customHeight="1" x14ac:dyDescent="0.4">
      <c r="A162" s="392" t="s">
        <v>442</v>
      </c>
      <c r="B162" s="392"/>
      <c r="C162" s="392"/>
      <c r="D162" s="392"/>
      <c r="E162" s="392"/>
      <c r="F162" s="39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84" x14ac:dyDescent="0.4">
      <c r="A166" s="107" t="s">
        <v>334</v>
      </c>
      <c r="B166" s="104">
        <v>1</v>
      </c>
      <c r="C166" s="107"/>
      <c r="D166" s="107" t="s">
        <v>566</v>
      </c>
      <c r="E166" s="105" t="s">
        <v>567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3"/>
      <c r="B172" s="394"/>
      <c r="C172" s="394"/>
      <c r="D172" s="394"/>
      <c r="E172" s="394"/>
      <c r="F172" s="394"/>
      <c r="G172" s="96"/>
    </row>
    <row r="173" spans="1:7" ht="32.25" customHeight="1" x14ac:dyDescent="0.4">
      <c r="A173" s="392" t="s">
        <v>304</v>
      </c>
      <c r="B173" s="392"/>
      <c r="C173" s="392"/>
      <c r="D173" s="392"/>
      <c r="E173" s="392"/>
      <c r="F173" s="39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0</v>
      </c>
      <c r="C181" s="103"/>
      <c r="D181" s="319">
        <f>IFERROR(E181/F181,"N.A")</f>
        <v>0</v>
      </c>
      <c r="E181" s="321">
        <f>COUNTIF('A3 Exploitation'!F138:F180,"ok")</f>
        <v>0</v>
      </c>
      <c r="F181" s="321">
        <f>COUNTA('A3 Exploitation'!F138:F180)</f>
        <v>2</v>
      </c>
      <c r="G181" s="96"/>
    </row>
    <row r="182" spans="1:7" ht="22.5" x14ac:dyDescent="0.4">
      <c r="A182" s="231" t="s">
        <v>418</v>
      </c>
      <c r="B182" s="395"/>
      <c r="C182" s="396"/>
      <c r="D182" s="243">
        <f>SUM(B145:C160,B174:C181,B163:C171,B138:C142)</f>
        <v>60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0.78947368421052633</v>
      </c>
      <c r="E183" s="90"/>
      <c r="F183" s="96"/>
      <c r="G183" s="96"/>
    </row>
    <row r="184" spans="1:7" ht="21" x14ac:dyDescent="0.4">
      <c r="A184" s="403"/>
      <c r="B184" s="403"/>
      <c r="C184" s="403"/>
      <c r="D184" s="403"/>
      <c r="E184" s="403"/>
      <c r="F184" s="403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43756</v>
      </c>
      <c r="B186" s="96"/>
      <c r="C186" s="96"/>
      <c r="D186" s="96"/>
      <c r="E186" s="90"/>
      <c r="F186" s="96"/>
      <c r="G186" s="96"/>
    </row>
    <row r="187" spans="1:7" ht="21" x14ac:dyDescent="0.4">
      <c r="A187" s="376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6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7" t="s">
        <v>34</v>
      </c>
      <c r="B199" s="398"/>
      <c r="C199" s="399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5"/>
      <c r="B201" s="375"/>
      <c r="C201" s="375"/>
      <c r="D201" s="375"/>
      <c r="E201" s="375"/>
      <c r="F201" s="37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111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157" t="s">
        <v>576</v>
      </c>
      <c r="E207" s="105" t="s">
        <v>577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.75" x14ac:dyDescent="0.45">
      <c r="A215" s="184" t="s">
        <v>132</v>
      </c>
      <c r="B215" s="356">
        <v>1</v>
      </c>
      <c r="C215" s="357" t="str">
        <f>IF(B215=0, -10, "0")</f>
        <v>0</v>
      </c>
      <c r="D215" s="358" t="s">
        <v>570</v>
      </c>
      <c r="E215" s="359" t="s">
        <v>571</v>
      </c>
      <c r="F215" s="105"/>
      <c r="G215" s="96"/>
    </row>
    <row r="216" spans="1:7" ht="40.5" customHeight="1" x14ac:dyDescent="0.4">
      <c r="A216" s="139" t="s">
        <v>344</v>
      </c>
      <c r="B216" s="104">
        <v>1</v>
      </c>
      <c r="C216" s="159" t="str">
        <f>IF(B216=0, -5, "0")</f>
        <v>0</v>
      </c>
      <c r="D216" s="105" t="s">
        <v>574</v>
      </c>
      <c r="E216" s="164" t="s">
        <v>575</v>
      </c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63" x14ac:dyDescent="0.4">
      <c r="A219" s="103" t="s">
        <v>384</v>
      </c>
      <c r="B219" s="104">
        <v>0</v>
      </c>
      <c r="C219" s="166"/>
      <c r="D219" s="105" t="s">
        <v>623</v>
      </c>
      <c r="E219" s="105" t="s">
        <v>622</v>
      </c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84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572</v>
      </c>
      <c r="E222" s="105" t="s">
        <v>573</v>
      </c>
      <c r="F222" s="105"/>
      <c r="G222" s="96"/>
    </row>
    <row r="223" spans="1:7" ht="21" x14ac:dyDescent="0.4">
      <c r="A223" s="397" t="s">
        <v>34</v>
      </c>
      <c r="B223" s="398"/>
      <c r="C223" s="399"/>
      <c r="D223" s="123">
        <f>SUM(B203:C222)</f>
        <v>34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0.85</v>
      </c>
      <c r="E224" s="90"/>
      <c r="F224" s="96"/>
      <c r="G224" s="96"/>
    </row>
    <row r="225" spans="1:7" ht="21" x14ac:dyDescent="0.4">
      <c r="A225" s="375"/>
      <c r="B225" s="375"/>
      <c r="C225" s="375"/>
      <c r="D225" s="375"/>
      <c r="E225" s="375"/>
      <c r="F225" s="37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63" x14ac:dyDescent="0.4">
      <c r="A230" s="163" t="s">
        <v>116</v>
      </c>
      <c r="B230" s="104">
        <v>1</v>
      </c>
      <c r="C230" s="118"/>
      <c r="D230" s="164" t="s">
        <v>588</v>
      </c>
      <c r="E230" s="105" t="s">
        <v>589</v>
      </c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00" t="s">
        <v>304</v>
      </c>
      <c r="B232" s="401"/>
      <c r="C232" s="401"/>
      <c r="D232" s="402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0.6</v>
      </c>
      <c r="E240" s="321">
        <f>COUNTIF('A3 Exploitation'!F191:F239,"ok")</f>
        <v>3</v>
      </c>
      <c r="F240" s="321">
        <f>COUNTA('A3 Exploitation'!F191:F239)</f>
        <v>5</v>
      </c>
      <c r="G240" s="96"/>
    </row>
    <row r="241" spans="1:7" ht="21" x14ac:dyDescent="0.4">
      <c r="A241" s="397" t="s">
        <v>34</v>
      </c>
      <c r="B241" s="398"/>
      <c r="C241" s="399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72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0.9</v>
      </c>
      <c r="E245" s="90"/>
      <c r="F245" s="96"/>
      <c r="G245" s="96"/>
    </row>
    <row r="246" spans="1:7" ht="21" x14ac:dyDescent="0.4">
      <c r="A246" s="375"/>
      <c r="B246" s="375"/>
      <c r="C246" s="375"/>
      <c r="D246" s="375"/>
      <c r="E246" s="375"/>
      <c r="F246" s="37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43756</v>
      </c>
      <c r="B248" s="96"/>
      <c r="C248" s="96"/>
      <c r="D248" s="96"/>
      <c r="E248" s="90"/>
      <c r="F248" s="96"/>
      <c r="G248" s="96"/>
    </row>
    <row r="249" spans="1:7" ht="21" x14ac:dyDescent="0.4">
      <c r="A249" s="376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6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7" t="s">
        <v>34</v>
      </c>
      <c r="B261" s="398"/>
      <c r="C261" s="39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63" x14ac:dyDescent="0.4">
      <c r="A282" s="103" t="s">
        <v>384</v>
      </c>
      <c r="B282" s="104">
        <v>1</v>
      </c>
      <c r="C282" s="166"/>
      <c r="D282" s="105" t="s">
        <v>578</v>
      </c>
      <c r="E282" s="105" t="s">
        <v>579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4"/>
      <c r="B286" s="404"/>
      <c r="C286" s="404"/>
      <c r="D286" s="404"/>
      <c r="E286" s="404"/>
      <c r="F286" s="404"/>
      <c r="G286" s="96"/>
    </row>
    <row r="287" spans="1:7" ht="31.5" customHeight="1" x14ac:dyDescent="0.4">
      <c r="A287" s="405" t="s">
        <v>304</v>
      </c>
      <c r="B287" s="405"/>
      <c r="C287" s="405"/>
      <c r="D287" s="405"/>
      <c r="E287" s="405"/>
      <c r="F287" s="40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0.8571428571428571</v>
      </c>
      <c r="E295" s="321">
        <f>COUNTIF('A3 Exploitation'!F253:F294,"ok")</f>
        <v>6</v>
      </c>
      <c r="F295" s="321">
        <f>COUNTA('A3 Exploitation'!F253:F294)</f>
        <v>7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56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0.96551724137931039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72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0.97297297297297303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43756</v>
      </c>
      <c r="B303" s="96"/>
      <c r="C303" s="96"/>
      <c r="D303" s="96"/>
      <c r="E303" s="90"/>
      <c r="F303" s="96"/>
      <c r="G303" s="96"/>
    </row>
    <row r="304" spans="1:7" ht="21" x14ac:dyDescent="0.4">
      <c r="A304" s="376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6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84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582</v>
      </c>
      <c r="E332" s="105" t="s">
        <v>583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05" x14ac:dyDescent="0.4">
      <c r="A348" s="103" t="s">
        <v>212</v>
      </c>
      <c r="B348" s="104">
        <v>1</v>
      </c>
      <c r="C348" s="104"/>
      <c r="D348" s="175" t="s">
        <v>580</v>
      </c>
      <c r="E348" s="105" t="s">
        <v>581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09" t="s">
        <v>304</v>
      </c>
      <c r="B353" s="409"/>
      <c r="C353" s="409"/>
      <c r="D353" s="409"/>
      <c r="E353" s="409"/>
      <c r="F353" s="40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f>IFERROR(E361/F361,"N.A")</f>
        <v>1</v>
      </c>
      <c r="E361" s="321">
        <f>COUNTIF('A3 Exploitation'!F308:F360,"ok")</f>
        <v>3</v>
      </c>
      <c r="F361" s="321">
        <f>COUNTA('A3 Exploitation'!F308:F360)</f>
        <v>3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0.82954545454545459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43756</v>
      </c>
      <c r="B369" s="96"/>
      <c r="C369" s="96"/>
      <c r="D369" s="96"/>
      <c r="E369" s="90"/>
      <c r="F369" s="96"/>
      <c r="G369" s="96"/>
    </row>
    <row r="370" spans="1:7" ht="21" x14ac:dyDescent="0.4">
      <c r="A370" s="376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6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 t="s">
        <v>585</v>
      </c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105" x14ac:dyDescent="0.4">
      <c r="A393" s="103" t="s">
        <v>116</v>
      </c>
      <c r="B393" s="104">
        <v>0</v>
      </c>
      <c r="C393" s="104"/>
      <c r="D393" s="156" t="s">
        <v>586</v>
      </c>
      <c r="E393" s="105" t="s">
        <v>587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 t="s">
        <v>584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6"/>
      <c r="B410" s="389"/>
      <c r="C410" s="389"/>
      <c r="D410" s="389"/>
      <c r="E410" s="389"/>
      <c r="F410" s="389"/>
      <c r="G410" s="389"/>
    </row>
    <row r="411" spans="1:7" ht="24.75" x14ac:dyDescent="0.4">
      <c r="A411" s="407" t="s">
        <v>313</v>
      </c>
      <c r="B411" s="407"/>
      <c r="C411" s="407"/>
      <c r="D411" s="407"/>
      <c r="E411" s="407"/>
      <c r="F411" s="40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0.66666666666666663</v>
      </c>
      <c r="E419" s="321">
        <f>COUNTIF('A3 Exploitation'!F374:F418,"ok")</f>
        <v>2</v>
      </c>
      <c r="F419" s="321">
        <f>COUNTA('A3 Exploitation'!F374:F418)</f>
        <v>3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51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0.94444444444444442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73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0.96052631578947367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43756</v>
      </c>
      <c r="B427" s="96"/>
      <c r="C427" s="96"/>
      <c r="D427" s="96"/>
      <c r="E427" s="90"/>
      <c r="F427" s="96"/>
      <c r="G427" s="96"/>
    </row>
    <row r="428" spans="1:7" ht="21" x14ac:dyDescent="0.4">
      <c r="A428" s="376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6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105" x14ac:dyDescent="0.4">
      <c r="A432" s="192" t="s">
        <v>6</v>
      </c>
      <c r="B432" s="104">
        <v>1</v>
      </c>
      <c r="C432" s="104"/>
      <c r="D432" s="105" t="s">
        <v>590</v>
      </c>
      <c r="E432" s="105" t="s">
        <v>599</v>
      </c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63" x14ac:dyDescent="0.4">
      <c r="A444" s="103" t="s">
        <v>216</v>
      </c>
      <c r="B444" s="104">
        <v>1</v>
      </c>
      <c r="C444" s="104"/>
      <c r="D444" s="105" t="s">
        <v>591</v>
      </c>
      <c r="E444" s="105" t="s">
        <v>600</v>
      </c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63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601</v>
      </c>
      <c r="E447" s="106" t="s">
        <v>596</v>
      </c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84" x14ac:dyDescent="0.4">
      <c r="A449" s="103" t="s">
        <v>85</v>
      </c>
      <c r="B449" s="104">
        <v>0</v>
      </c>
      <c r="C449" s="104"/>
      <c r="D449" s="131" t="s">
        <v>592</v>
      </c>
      <c r="E449" s="105" t="s">
        <v>593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7" t="s">
        <v>304</v>
      </c>
      <c r="B459" s="407"/>
      <c r="C459" s="407"/>
      <c r="D459" s="407"/>
      <c r="E459" s="407"/>
      <c r="F459" s="40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COUNTIF('A3 Exploitation'!F432:F465,"ok")</f>
        <v>3</v>
      </c>
      <c r="F466" s="321">
        <f>COUNTA('A3 Exploitation'!F432:F465)</f>
        <v>3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51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0.9107142857142857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3" t="s">
        <v>405</v>
      </c>
      <c r="B473" s="413"/>
      <c r="C473" s="413"/>
      <c r="D473" s="413"/>
      <c r="E473" s="413"/>
      <c r="F473" s="413"/>
      <c r="G473" s="96"/>
    </row>
    <row r="474" spans="1:7" ht="21" customHeight="1" x14ac:dyDescent="0.4">
      <c r="A474" s="191">
        <f>B11</f>
        <v>43756</v>
      </c>
      <c r="F474" s="2"/>
      <c r="G474" s="96"/>
    </row>
    <row r="475" spans="1:7" ht="21" x14ac:dyDescent="0.4">
      <c r="A475" s="414" t="s">
        <v>28</v>
      </c>
      <c r="B475" s="415" t="s">
        <v>29</v>
      </c>
      <c r="C475" s="415"/>
      <c r="D475" s="415" t="s">
        <v>42</v>
      </c>
      <c r="E475" s="416" t="s">
        <v>264</v>
      </c>
      <c r="F475" s="416" t="s">
        <v>295</v>
      </c>
      <c r="G475" s="96"/>
    </row>
    <row r="476" spans="1:7" ht="21" x14ac:dyDescent="0.4">
      <c r="A476" s="414"/>
      <c r="B476" s="254" t="s">
        <v>32</v>
      </c>
      <c r="C476" s="254" t="s">
        <v>31</v>
      </c>
      <c r="D476" s="415"/>
      <c r="E476" s="416"/>
      <c r="F476" s="416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4" t="s">
        <v>52</v>
      </c>
      <c r="B478" s="484"/>
      <c r="C478" s="484"/>
      <c r="D478" s="484"/>
      <c r="E478" s="484"/>
      <c r="F478" s="484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5" t="s">
        <v>443</v>
      </c>
      <c r="B484" s="486"/>
      <c r="C484" s="486"/>
      <c r="D484" s="486"/>
      <c r="E484" s="486"/>
      <c r="F484" s="486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7" t="s">
        <v>23</v>
      </c>
      <c r="B495" s="488"/>
      <c r="C495" s="488"/>
      <c r="D495" s="488"/>
      <c r="E495" s="488"/>
      <c r="F495" s="48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10"/>
      <c r="B507" s="410"/>
      <c r="C507" s="410"/>
      <c r="D507" s="410"/>
      <c r="E507" s="410"/>
      <c r="F507" s="410"/>
      <c r="G507" s="410"/>
    </row>
    <row r="508" spans="1:7" ht="26.25" customHeight="1" x14ac:dyDescent="0.5">
      <c r="A508" s="288" t="s">
        <v>304</v>
      </c>
      <c r="B508" s="411"/>
      <c r="C508" s="411"/>
      <c r="D508" s="411"/>
      <c r="E508" s="411"/>
      <c r="F508" s="41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2" t="s">
        <v>97</v>
      </c>
      <c r="B520" s="412"/>
      <c r="C520" s="412"/>
      <c r="D520" s="412"/>
      <c r="E520" s="412"/>
      <c r="F520" s="412"/>
      <c r="G520" s="96"/>
    </row>
    <row r="521" spans="1:7" ht="22.5" customHeight="1" x14ac:dyDescent="0.4">
      <c r="A521" s="191">
        <f>B11</f>
        <v>43756</v>
      </c>
      <c r="B521" s="96"/>
      <c r="C521" s="96"/>
      <c r="D521" s="114"/>
      <c r="E521" s="114"/>
      <c r="F521" s="114"/>
      <c r="G521" s="96"/>
    </row>
    <row r="522" spans="1:7" ht="21" x14ac:dyDescent="0.4">
      <c r="A522" s="422" t="s">
        <v>28</v>
      </c>
      <c r="B522" s="424" t="s">
        <v>29</v>
      </c>
      <c r="C522" s="425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23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6"/>
      <c r="D525" s="426"/>
      <c r="E525" s="426"/>
      <c r="F525" s="42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7" t="s">
        <v>34</v>
      </c>
      <c r="B532" s="398"/>
      <c r="C532" s="399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7" t="s">
        <v>33</v>
      </c>
      <c r="B533" s="398"/>
      <c r="C533" s="399"/>
      <c r="D533" s="298">
        <f>D532/(COUNT(B526:C531)*2)</f>
        <v>1</v>
      </c>
      <c r="E533" s="202"/>
      <c r="F533" s="202"/>
      <c r="G533" s="96"/>
    </row>
    <row r="534" spans="1:7" ht="21" x14ac:dyDescent="0.4">
      <c r="A534" s="375"/>
      <c r="B534" s="375"/>
      <c r="C534" s="375"/>
      <c r="D534" s="375"/>
      <c r="E534" s="375"/>
      <c r="F534" s="37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63" x14ac:dyDescent="0.4">
      <c r="A537" s="103" t="s">
        <v>202</v>
      </c>
      <c r="B537" s="104">
        <v>0</v>
      </c>
      <c r="C537" s="104"/>
      <c r="D537" s="209" t="s">
        <v>595</v>
      </c>
      <c r="E537" s="209" t="s">
        <v>594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18"/>
      <c r="D547" s="418"/>
      <c r="E547" s="418"/>
      <c r="F547" s="41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20" t="s">
        <v>34</v>
      </c>
      <c r="B556" s="420"/>
      <c r="C556" s="421"/>
      <c r="D556" s="345">
        <f>SUM(B548:C555,B536:C545)</f>
        <v>30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>
        <f>D556/(COUNT(B548:C555,B536:C545)*2)</f>
        <v>0.9375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42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0.95454545454545459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5"/>
      <c r="B562" s="375"/>
      <c r="C562" s="375"/>
      <c r="D562" s="375"/>
      <c r="E562" s="375"/>
      <c r="F562" s="375"/>
      <c r="G562" s="96"/>
    </row>
    <row r="563" spans="1:7" ht="22.5" x14ac:dyDescent="0.45">
      <c r="A563" s="436" t="s">
        <v>19</v>
      </c>
      <c r="B563" s="436"/>
      <c r="C563" s="436"/>
      <c r="D563" s="436"/>
      <c r="E563" s="436"/>
      <c r="F563" s="436"/>
      <c r="G563" s="96"/>
    </row>
    <row r="564" spans="1:7" ht="22.5" x14ac:dyDescent="0.4">
      <c r="A564" s="198">
        <f>B11</f>
        <v>43756</v>
      </c>
      <c r="B564" s="96"/>
      <c r="C564" s="96"/>
      <c r="D564" s="280"/>
      <c r="E564" s="280"/>
      <c r="F564" s="280"/>
      <c r="G564" s="96"/>
    </row>
    <row r="565" spans="1:7" ht="21" x14ac:dyDescent="0.4">
      <c r="A565" s="414" t="s">
        <v>28</v>
      </c>
      <c r="B565" s="415" t="s">
        <v>29</v>
      </c>
      <c r="C565" s="415"/>
      <c r="D565" s="415" t="s">
        <v>42</v>
      </c>
      <c r="E565" s="416" t="s">
        <v>264</v>
      </c>
      <c r="F565" s="416" t="s">
        <v>295</v>
      </c>
      <c r="G565" s="96"/>
    </row>
    <row r="566" spans="1:7" ht="21" x14ac:dyDescent="0.4">
      <c r="A566" s="414"/>
      <c r="B566" s="254" t="s">
        <v>32</v>
      </c>
      <c r="C566" s="254" t="s">
        <v>31</v>
      </c>
      <c r="D566" s="415"/>
      <c r="E566" s="416"/>
      <c r="F566" s="41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8" t="s">
        <v>10</v>
      </c>
      <c r="B568" s="429"/>
      <c r="C568" s="429"/>
      <c r="D568" s="429"/>
      <c r="E568" s="429"/>
      <c r="F568" s="43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21"/>
      <c r="D578" s="345">
        <f>SUM(B569:C577)</f>
        <v>18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1" t="s">
        <v>23</v>
      </c>
      <c r="B581" s="432"/>
      <c r="C581" s="432"/>
      <c r="D581" s="432"/>
      <c r="E581" s="432"/>
      <c r="F581" s="433"/>
      <c r="G581" s="96"/>
    </row>
    <row r="582" spans="1:7" ht="63" x14ac:dyDescent="0.4">
      <c r="A582" s="103" t="s">
        <v>87</v>
      </c>
      <c r="B582" s="104">
        <v>0</v>
      </c>
      <c r="C582" s="104"/>
      <c r="D582" s="105" t="s">
        <v>597</v>
      </c>
      <c r="E582" s="105" t="s">
        <v>598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4" t="s">
        <v>370</v>
      </c>
      <c r="B588" s="435"/>
      <c r="C588" s="435"/>
      <c r="D588" s="435"/>
      <c r="E588" s="435"/>
      <c r="F588" s="435"/>
      <c r="G588" s="43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9">
        <f>IFERROR(E595/F595,"N.A")</f>
        <v>1</v>
      </c>
      <c r="E595" s="321">
        <f>COUNTIF('A3 Exploitation'!F569:F594,"ok")</f>
        <v>3</v>
      </c>
      <c r="F595" s="321">
        <f>COUNTA('A3 Exploitation'!F569:F594)</f>
        <v>3</v>
      </c>
      <c r="G595" s="96"/>
    </row>
    <row r="596" spans="1:7" ht="21" x14ac:dyDescent="0.4">
      <c r="A596" s="420" t="s">
        <v>34</v>
      </c>
      <c r="B596" s="420"/>
      <c r="C596" s="421"/>
      <c r="D596" s="345">
        <f>SUM(B589:C595,B582:C587)</f>
        <v>24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>
        <f>D596/(COUNT(B582:C587,B589:C595)*2)</f>
        <v>0.92307692307692313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442" t="s">
        <v>168</v>
      </c>
      <c r="B600" s="443"/>
      <c r="C600" s="444"/>
      <c r="D600" s="127">
        <f>D599/(COUNT(B569:C577,B589:C595,B582:C587)*2)</f>
        <v>0.95454545454545459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6" t="s">
        <v>8</v>
      </c>
      <c r="B602" s="436"/>
      <c r="C602" s="436"/>
      <c r="D602" s="436"/>
      <c r="E602" s="436"/>
      <c r="F602" s="436"/>
      <c r="G602" s="96"/>
    </row>
    <row r="603" spans="1:7" ht="22.5" x14ac:dyDescent="0.4">
      <c r="A603" s="129">
        <f>B11</f>
        <v>43756</v>
      </c>
      <c r="B603" s="96"/>
      <c r="C603" s="96"/>
      <c r="D603" s="114"/>
      <c r="E603" s="114"/>
      <c r="F603" s="114"/>
      <c r="G603" s="96"/>
    </row>
    <row r="604" spans="1:7" ht="21" x14ac:dyDescent="0.4">
      <c r="A604" s="376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6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7"/>
      <c r="D607" s="437"/>
      <c r="E607" s="437"/>
      <c r="F607" s="43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45">
        <f>SUM(B608:C615)</f>
        <v>16</v>
      </c>
      <c r="E616" s="439"/>
      <c r="F616" s="404"/>
      <c r="G616" s="96"/>
    </row>
    <row r="617" spans="1:7" ht="21" x14ac:dyDescent="0.4">
      <c r="A617" s="420" t="s">
        <v>33</v>
      </c>
      <c r="B617" s="420"/>
      <c r="C617" s="420"/>
      <c r="D617" s="298">
        <f>D616/(COUNT(B608:C615)*2)</f>
        <v>1</v>
      </c>
      <c r="E617" s="440"/>
      <c r="F617" s="410"/>
      <c r="G617" s="96"/>
    </row>
    <row r="618" spans="1:7" ht="21" x14ac:dyDescent="0.4">
      <c r="A618" s="128"/>
      <c r="B618" s="96"/>
      <c r="C618" s="441"/>
      <c r="D618" s="441"/>
      <c r="E618" s="441"/>
      <c r="F618" s="44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7" t="s">
        <v>34</v>
      </c>
      <c r="B629" s="398"/>
      <c r="C629" s="399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7"/>
      <c r="D632" s="437"/>
      <c r="E632" s="437"/>
      <c r="F632" s="43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7" t="s">
        <v>34</v>
      </c>
      <c r="B639" s="398"/>
      <c r="C639" s="39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6"/>
      <c r="B641" s="446"/>
      <c r="C641" s="446"/>
      <c r="D641" s="446"/>
      <c r="E641" s="446"/>
      <c r="F641" s="446"/>
      <c r="G641" s="446"/>
    </row>
    <row r="642" spans="1:7" ht="24.75" x14ac:dyDescent="0.4">
      <c r="A642" s="284" t="s">
        <v>26</v>
      </c>
      <c r="B642" s="437"/>
      <c r="C642" s="437"/>
      <c r="D642" s="437"/>
      <c r="E642" s="437"/>
      <c r="F642" s="43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7" t="s">
        <v>304</v>
      </c>
      <c r="B650" s="448"/>
      <c r="C650" s="448"/>
      <c r="D650" s="448"/>
      <c r="E650" s="448"/>
      <c r="F650" s="449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4</v>
      </c>
      <c r="F657" s="321">
        <f>COUNTA('A3 Exploitation'!F608:F656)</f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74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6" t="s">
        <v>346</v>
      </c>
      <c r="B665" s="436"/>
      <c r="C665" s="436"/>
      <c r="D665" s="436"/>
      <c r="E665" s="436"/>
      <c r="F665" s="436"/>
      <c r="G665" s="96"/>
    </row>
    <row r="666" spans="1:7" ht="21" x14ac:dyDescent="0.4">
      <c r="A666" s="198">
        <f>B11</f>
        <v>43756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6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6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21">
        <f>COUNTIF('A3 Exploitation'!F670:F688,"ok")</f>
        <v>1</v>
      </c>
      <c r="F689" s="321">
        <f>COUNTA('A3 Exploitation'!F670:F688)</f>
        <v>1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5" t="s">
        <v>439</v>
      </c>
      <c r="B693" s="445"/>
      <c r="C693" s="445"/>
      <c r="D693" s="445"/>
      <c r="E693" s="445"/>
      <c r="F693" s="445"/>
      <c r="G693" s="215"/>
    </row>
    <row r="694" spans="1:7" ht="21" customHeight="1" x14ac:dyDescent="0.4">
      <c r="A694" s="198">
        <f>B11</f>
        <v>43756</v>
      </c>
      <c r="B694" s="96"/>
      <c r="C694" s="96"/>
      <c r="D694" s="214"/>
      <c r="E694" s="214"/>
      <c r="F694" s="214"/>
      <c r="G694" s="215"/>
    </row>
    <row r="695" spans="1:7" ht="21" x14ac:dyDescent="0.4">
      <c r="A695" s="455" t="s">
        <v>28</v>
      </c>
      <c r="B695" s="424" t="s">
        <v>29</v>
      </c>
      <c r="C695" s="424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6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52" t="s">
        <v>299</v>
      </c>
      <c r="B698" s="453"/>
      <c r="C698" s="453"/>
      <c r="D698" s="453"/>
      <c r="E698" s="453"/>
      <c r="F698" s="454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50"/>
      <c r="C704" s="451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50"/>
      <c r="C705" s="451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52" t="s">
        <v>300</v>
      </c>
      <c r="B707" s="453"/>
      <c r="C707" s="453"/>
      <c r="D707" s="453"/>
      <c r="E707" s="453"/>
      <c r="F707" s="454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0</v>
      </c>
      <c r="C710" s="104"/>
      <c r="D710" s="319">
        <f>IFERROR(E710/F710,"N.A")</f>
        <v>0</v>
      </c>
      <c r="E710" s="321">
        <f>COUNTIF('A3 Exploitation'!F699:F709,"ok")</f>
        <v>0</v>
      </c>
      <c r="F710" s="321">
        <f>COUNTA('A3 Exploitation'!F699:F709)</f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0.73852813852813848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634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0.91884057971014488</v>
      </c>
      <c r="E719" s="3"/>
      <c r="F719" s="3"/>
    </row>
  </sheetData>
  <sheetProtection algorithmName="SHA-512" hashValue="UjvqoKWThxV2kDQX5CPLlbrKQvHh1r7qxSG2bf1Cym9W8UutYyufXkVK3qfH7eVwoTASVbnEZFQLdlvwJsNhiA==" saltValue="uXOrDf7aqT7Qdm5Ei0DxDw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:B142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643:B649 B163:B171 B633:B638 B105:B108 B374:B384 B460:B466 B85:B100 B30:B37 B412:B419 B536:B545 B569:B577 B120:B126 B670:B689 B526:B531 B288:B295 B320:B338 B444:B458 B509:B515 B496:B498 B582:B587 B708:B710 B203:B222 B389:B409 B66:B82 B227:B231 B265:B285 B233:B240 B500:B506 B589:B595 B253:B260 B191:B198 B699:B703 B63 B620:B628 B432:B439 B518:B519 B21:B25 B548:B555 B354:B361 B113:B117 B143 B308:B315 B479:B483 B485:B494 B608:B615 B343:B351 B56:B61 B103 B111 B145:B160 B174:B181 B651:B657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7"/>
      <c r="E1" s="457"/>
      <c r="F1" s="457"/>
      <c r="G1" s="457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8" t="s">
        <v>46</v>
      </c>
      <c r="B6" s="458"/>
      <c r="C6" s="458"/>
      <c r="D6" s="458"/>
      <c r="E6" s="458"/>
      <c r="F6" s="458"/>
      <c r="G6" s="79"/>
    </row>
    <row r="7" spans="1:7" s="2" customFormat="1" ht="21.75" customHeight="1" x14ac:dyDescent="0.45">
      <c r="A7" s="459" t="str">
        <f>'Page de garde'!D18</f>
        <v>Hammem Sousse</v>
      </c>
      <c r="B7" s="459"/>
      <c r="C7" s="459"/>
      <c r="D7" s="459"/>
      <c r="E7" s="459"/>
      <c r="F7" s="459"/>
      <c r="G7" s="79"/>
    </row>
    <row r="8" spans="1:7" s="2" customFormat="1" ht="24" x14ac:dyDescent="0.45">
      <c r="A8" s="4" t="s">
        <v>39</v>
      </c>
      <c r="B8" s="460" t="str">
        <f>'A4 Exploitation'!B9:F9</f>
        <v>M Dhia Mechlaoui</v>
      </c>
      <c r="C8" s="460"/>
      <c r="D8" s="460"/>
      <c r="E8" s="460"/>
      <c r="F8" s="460"/>
      <c r="G8" s="79"/>
    </row>
    <row r="9" spans="1:7" s="2" customFormat="1" ht="24" x14ac:dyDescent="0.45">
      <c r="A9" s="5" t="s">
        <v>41</v>
      </c>
      <c r="B9" s="461" t="str">
        <f>'A4 Exploitation'!B10:F10</f>
        <v>Directeur magasin et chefs rayons</v>
      </c>
      <c r="C9" s="461"/>
      <c r="D9" s="461"/>
      <c r="E9" s="461"/>
      <c r="F9" s="461"/>
      <c r="G9" s="79"/>
    </row>
    <row r="10" spans="1:7" s="2" customFormat="1" ht="24" x14ac:dyDescent="0.45">
      <c r="A10" s="4" t="s">
        <v>40</v>
      </c>
      <c r="B10" s="456">
        <f>'A4 Exploitation'!B11:F11</f>
        <v>43756</v>
      </c>
      <c r="C10" s="456"/>
      <c r="D10" s="456"/>
      <c r="E10" s="456"/>
      <c r="F10" s="456"/>
      <c r="G10" s="79"/>
    </row>
    <row r="11" spans="1:7" s="2" customFormat="1" ht="24" x14ac:dyDescent="0.45">
      <c r="A11" s="4" t="s">
        <v>248</v>
      </c>
      <c r="B11" s="465">
        <f>D215</f>
        <v>0.90789473684210531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369"/>
      <c r="E12" s="369"/>
      <c r="F12" s="369"/>
      <c r="G12" s="369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ht="33" x14ac:dyDescent="0.3">
      <c r="A17" s="6" t="s">
        <v>223</v>
      </c>
      <c r="B17" s="55">
        <v>1</v>
      </c>
      <c r="C17" s="55"/>
      <c r="D17" s="56" t="s">
        <v>607</v>
      </c>
      <c r="E17" s="56" t="s">
        <v>608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73"/>
      <c r="C22" s="474"/>
      <c r="D22" s="330">
        <f>SUM(B17:C21)</f>
        <v>9</v>
      </c>
    </row>
    <row r="23" spans="1:7" x14ac:dyDescent="0.3">
      <c r="A23" s="462" t="s">
        <v>249</v>
      </c>
      <c r="B23" s="463"/>
      <c r="C23" s="46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75" t="s">
        <v>4</v>
      </c>
      <c r="B25" s="476"/>
      <c r="C25" s="476"/>
      <c r="D25" s="476"/>
      <c r="E25" s="476"/>
      <c r="F25" s="47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2" t="s">
        <v>34</v>
      </c>
      <c r="B33" s="463"/>
      <c r="C33" s="464"/>
      <c r="D33" s="329">
        <f>SUM(B26:C32)</f>
        <v>12</v>
      </c>
    </row>
    <row r="34" spans="1:6" x14ac:dyDescent="0.3">
      <c r="A34" s="462" t="s">
        <v>249</v>
      </c>
      <c r="B34" s="463"/>
      <c r="C34" s="46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5" t="s">
        <v>178</v>
      </c>
      <c r="B36" s="476"/>
      <c r="C36" s="476"/>
      <c r="D36" s="476"/>
      <c r="E36" s="476"/>
      <c r="F36" s="47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1</v>
      </c>
      <c r="C39" s="55"/>
      <c r="D39" s="56" t="s">
        <v>609</v>
      </c>
      <c r="E39" s="56" t="s">
        <v>610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2" t="s">
        <v>34</v>
      </c>
      <c r="B42" s="463"/>
      <c r="C42" s="464"/>
      <c r="D42" s="329">
        <f>SUM(B37:C41)</f>
        <v>9</v>
      </c>
    </row>
    <row r="43" spans="1:6" x14ac:dyDescent="0.3">
      <c r="A43" s="462" t="s">
        <v>249</v>
      </c>
      <c r="B43" s="463"/>
      <c r="C43" s="464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7" t="s">
        <v>405</v>
      </c>
      <c r="B45" s="478"/>
      <c r="C45" s="478"/>
      <c r="D45" s="478"/>
      <c r="E45" s="478"/>
      <c r="F45" s="47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2" t="s">
        <v>34</v>
      </c>
      <c r="B58" s="463"/>
      <c r="C58" s="464"/>
      <c r="D58" s="341">
        <f>SUM(B46:C57)</f>
        <v>0</v>
      </c>
    </row>
    <row r="59" spans="1:6" x14ac:dyDescent="0.3">
      <c r="A59" s="462" t="s">
        <v>249</v>
      </c>
      <c r="B59" s="463"/>
      <c r="C59" s="46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0" t="s">
        <v>19</v>
      </c>
      <c r="B61" s="481"/>
      <c r="C61" s="481"/>
      <c r="D61" s="481"/>
      <c r="E61" s="481"/>
      <c r="F61" s="48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37.5" customHeight="1" x14ac:dyDescent="0.35">
      <c r="A67" s="24" t="s">
        <v>250</v>
      </c>
      <c r="B67" s="55">
        <v>0</v>
      </c>
      <c r="C67" s="6">
        <f>IF(B67=0, -5, "0")</f>
        <v>-5</v>
      </c>
      <c r="D67" s="56" t="s">
        <v>611</v>
      </c>
      <c r="E67" s="56" t="s">
        <v>612</v>
      </c>
      <c r="F67" s="55"/>
    </row>
    <row r="68" spans="1:6" x14ac:dyDescent="0.3">
      <c r="A68" s="462" t="s">
        <v>34</v>
      </c>
      <c r="B68" s="463"/>
      <c r="C68" s="464"/>
      <c r="D68" s="329">
        <f>SUM(B62:C67)</f>
        <v>5</v>
      </c>
    </row>
    <row r="69" spans="1:6" x14ac:dyDescent="0.3">
      <c r="A69" s="462" t="s">
        <v>249</v>
      </c>
      <c r="B69" s="463"/>
      <c r="C69" s="464"/>
      <c r="D69" s="17">
        <f>D68/(COUNT(B62:C67)*2)</f>
        <v>0.35714285714285715</v>
      </c>
    </row>
    <row r="70" spans="1:6" x14ac:dyDescent="0.3">
      <c r="A70" s="10"/>
      <c r="B70" s="11"/>
      <c r="C70" s="11"/>
      <c r="D70" s="12"/>
    </row>
    <row r="71" spans="1:6" ht="19.5" x14ac:dyDescent="0.4">
      <c r="A71" s="475" t="s">
        <v>8</v>
      </c>
      <c r="B71" s="476"/>
      <c r="C71" s="476"/>
      <c r="D71" s="476"/>
      <c r="E71" s="476"/>
      <c r="F71" s="47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33" x14ac:dyDescent="0.3">
      <c r="A74" s="7" t="s">
        <v>203</v>
      </c>
      <c r="B74" s="55">
        <v>0</v>
      </c>
      <c r="C74" s="55"/>
      <c r="D74" s="56" t="s">
        <v>620</v>
      </c>
      <c r="E74" s="56" t="s">
        <v>621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2" t="s">
        <v>34</v>
      </c>
      <c r="B79" s="463"/>
      <c r="C79" s="464"/>
      <c r="D79" s="329">
        <f>SUM(B72:C78)</f>
        <v>12</v>
      </c>
    </row>
    <row r="80" spans="1:6" x14ac:dyDescent="0.3">
      <c r="A80" s="462" t="s">
        <v>249</v>
      </c>
      <c r="B80" s="463"/>
      <c r="C80" s="464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5" t="s">
        <v>463</v>
      </c>
      <c r="B82" s="476"/>
      <c r="C82" s="476"/>
      <c r="D82" s="476"/>
      <c r="E82" s="476"/>
      <c r="F82" s="476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2" t="s">
        <v>34</v>
      </c>
      <c r="B100" s="463"/>
      <c r="C100" s="464"/>
      <c r="D100" s="329">
        <f>SUM(B83:C99)</f>
        <v>26</v>
      </c>
    </row>
    <row r="101" spans="1:6" x14ac:dyDescent="0.3">
      <c r="A101" s="462" t="s">
        <v>249</v>
      </c>
      <c r="B101" s="463"/>
      <c r="C101" s="464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5" t="s">
        <v>170</v>
      </c>
      <c r="B103" s="476"/>
      <c r="C103" s="476"/>
      <c r="D103" s="476"/>
      <c r="E103" s="476"/>
      <c r="F103" s="476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83.2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613</v>
      </c>
      <c r="E116" s="56" t="s">
        <v>614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2" t="s">
        <v>34</v>
      </c>
      <c r="B118" s="463"/>
      <c r="C118" s="464"/>
      <c r="D118" s="329">
        <f>SUM(B104:C117)</f>
        <v>27</v>
      </c>
    </row>
    <row r="119" spans="1:6" x14ac:dyDescent="0.3">
      <c r="A119" s="462" t="s">
        <v>249</v>
      </c>
      <c r="B119" s="463"/>
      <c r="C119" s="464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5" t="s">
        <v>171</v>
      </c>
      <c r="B122" s="476"/>
      <c r="C122" s="476"/>
      <c r="D122" s="476"/>
      <c r="E122" s="476"/>
      <c r="F122" s="47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2" t="s">
        <v>34</v>
      </c>
      <c r="B134" s="463"/>
      <c r="C134" s="464"/>
      <c r="D134" s="329">
        <f>SUM(B123:C133)</f>
        <v>22</v>
      </c>
    </row>
    <row r="135" spans="1:6" x14ac:dyDescent="0.3">
      <c r="A135" s="462" t="s">
        <v>249</v>
      </c>
      <c r="B135" s="463"/>
      <c r="C135" s="464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5" t="s">
        <v>154</v>
      </c>
      <c r="B137" s="476"/>
      <c r="C137" s="476"/>
      <c r="D137" s="476"/>
      <c r="E137" s="476"/>
      <c r="F137" s="47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4.5" x14ac:dyDescent="0.4">
      <c r="A142" s="6" t="s">
        <v>246</v>
      </c>
      <c r="B142" s="70">
        <v>1</v>
      </c>
      <c r="C142" s="62"/>
      <c r="D142" s="6" t="s">
        <v>615</v>
      </c>
      <c r="E142" s="7" t="s">
        <v>628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2" t="s">
        <v>34</v>
      </c>
      <c r="B149" s="463"/>
      <c r="C149" s="464"/>
      <c r="D149" s="329">
        <f>SUM(B138:C148)</f>
        <v>21</v>
      </c>
    </row>
    <row r="150" spans="1:6" x14ac:dyDescent="0.3">
      <c r="A150" s="462" t="s">
        <v>249</v>
      </c>
      <c r="B150" s="463"/>
      <c r="C150" s="464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5" t="s">
        <v>61</v>
      </c>
      <c r="B152" s="476"/>
      <c r="C152" s="476"/>
      <c r="D152" s="476"/>
      <c r="E152" s="476"/>
      <c r="F152" s="47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2" t="s">
        <v>34</v>
      </c>
      <c r="B165" s="463"/>
      <c r="C165" s="464"/>
      <c r="D165" s="329">
        <f>SUM(B153:C164)</f>
        <v>24</v>
      </c>
    </row>
    <row r="166" spans="1:6" x14ac:dyDescent="0.3">
      <c r="A166" s="462" t="s">
        <v>249</v>
      </c>
      <c r="B166" s="463"/>
      <c r="C166" s="464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5" t="s">
        <v>176</v>
      </c>
      <c r="B168" s="476"/>
      <c r="C168" s="476"/>
      <c r="D168" s="476"/>
      <c r="E168" s="476"/>
      <c r="F168" s="47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33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626</v>
      </c>
      <c r="E171" s="56" t="s">
        <v>627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624</v>
      </c>
      <c r="E173" s="56" t="s">
        <v>625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2" t="s">
        <v>34</v>
      </c>
      <c r="B177" s="473"/>
      <c r="C177" s="474"/>
      <c r="D177" s="330">
        <f>SUM(B169:C176)</f>
        <v>14</v>
      </c>
    </row>
    <row r="178" spans="1:6" x14ac:dyDescent="0.3">
      <c r="A178" s="462" t="s">
        <v>249</v>
      </c>
      <c r="B178" s="463"/>
      <c r="C178" s="464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5" t="s">
        <v>64</v>
      </c>
      <c r="B180" s="476"/>
      <c r="C180" s="476"/>
      <c r="D180" s="476"/>
      <c r="E180" s="476"/>
      <c r="F180" s="47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33" x14ac:dyDescent="0.3">
      <c r="A183" s="26" t="s">
        <v>174</v>
      </c>
      <c r="B183" s="55">
        <v>1</v>
      </c>
      <c r="C183" s="55"/>
      <c r="D183" s="56" t="s">
        <v>618</v>
      </c>
      <c r="E183" s="55" t="s">
        <v>619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2" t="s">
        <v>34</v>
      </c>
      <c r="B185" s="463"/>
      <c r="C185" s="464"/>
      <c r="D185" s="329">
        <f>SUM(B181:C184)</f>
        <v>7</v>
      </c>
    </row>
    <row r="186" spans="1:6" x14ac:dyDescent="0.3">
      <c r="A186" s="462" t="s">
        <v>249</v>
      </c>
      <c r="B186" s="463"/>
      <c r="C186" s="464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82" t="s">
        <v>15</v>
      </c>
      <c r="B188" s="483"/>
      <c r="C188" s="483"/>
      <c r="D188" s="483"/>
      <c r="E188" s="483"/>
      <c r="F188" s="483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2" t="s">
        <v>34</v>
      </c>
      <c r="B193" s="463"/>
      <c r="C193" s="464"/>
      <c r="D193" s="329">
        <f>SUM(B189:C192)</f>
        <v>8</v>
      </c>
    </row>
    <row r="194" spans="1:7" x14ac:dyDescent="0.3">
      <c r="A194" s="462" t="s">
        <v>249</v>
      </c>
      <c r="B194" s="463"/>
      <c r="C194" s="464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5" t="s">
        <v>65</v>
      </c>
      <c r="B196" s="476"/>
      <c r="C196" s="476"/>
      <c r="D196" s="476"/>
      <c r="E196" s="476"/>
      <c r="F196" s="47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604</v>
      </c>
      <c r="E198" s="56" t="s">
        <v>629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2" t="s">
        <v>34</v>
      </c>
      <c r="B202" s="463"/>
      <c r="C202" s="464"/>
      <c r="D202" s="329">
        <f>SUM(B197:C201)</f>
        <v>9</v>
      </c>
    </row>
    <row r="203" spans="1:7" x14ac:dyDescent="0.3">
      <c r="A203" s="462" t="s">
        <v>249</v>
      </c>
      <c r="B203" s="463"/>
      <c r="C203" s="464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5" t="s">
        <v>175</v>
      </c>
      <c r="B205" s="476"/>
      <c r="C205" s="476"/>
      <c r="D205" s="476"/>
      <c r="E205" s="476"/>
      <c r="F205" s="476"/>
    </row>
    <row r="206" spans="1:7" ht="33" x14ac:dyDescent="0.3">
      <c r="A206" s="26" t="s">
        <v>302</v>
      </c>
      <c r="B206" s="55">
        <v>1</v>
      </c>
      <c r="C206" s="55"/>
      <c r="D206" s="56" t="s">
        <v>602</v>
      </c>
      <c r="E206" s="55" t="s">
        <v>603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616</v>
      </c>
      <c r="E208" s="56" t="s">
        <v>617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2" t="s">
        <v>34</v>
      </c>
      <c r="B210" s="463"/>
      <c r="C210" s="464"/>
      <c r="D210" s="34">
        <f>SUM(B206:C209)</f>
        <v>2</v>
      </c>
    </row>
    <row r="211" spans="1:6" x14ac:dyDescent="0.3">
      <c r="A211" s="462" t="s">
        <v>249</v>
      </c>
      <c r="B211" s="463"/>
      <c r="C211" s="464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f>E213/F213</f>
        <v>0.45454545454545453</v>
      </c>
      <c r="E213" s="323">
        <f>COUNTIF('A3 Technique'!F17:F209,"ok")</f>
        <v>5</v>
      </c>
      <c r="F213" s="323">
        <f>COUNTA('A3 Technique'!F17:F209)</f>
        <v>11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0.90789473684210531</v>
      </c>
    </row>
  </sheetData>
  <sheetProtection algorithmName="SHA-512" hashValue="sSgZKii3YkbSv0UZU3fSAyc6xnOinAz9mIS/ic7EIoUFNDy4F5+XRLddwfyLHcDb882nFu3U75nSKWr7GxoaJw==" saltValue="PSYEEJNrdJKf/xaTM8LJwA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8:B148 B46:B57 B17:B21 B26:B32 B37:B41 B189:B192 B72:B78 B83:B99 B104:B117 B62:B67 B123:B133 B153:B164 B169:B176 B181:B184 B197:B201 B206:B209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2020-06-21T17:42:20Z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