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Hammam sousse\2018\9\"/>
    </mc:Choice>
  </mc:AlternateContent>
  <bookViews>
    <workbookView xWindow="0" yWindow="0" windowWidth="20490" windowHeight="7755" tabRatio="916" activeTab="5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43" i="38" l="1"/>
  <c r="B532" i="38"/>
  <c r="B512" i="38"/>
  <c r="B498" i="38"/>
  <c r="B476" i="38"/>
  <c r="B439" i="38"/>
  <c r="B386" i="38"/>
  <c r="B353" i="38"/>
  <c r="B313" i="38"/>
  <c r="B261" i="38"/>
  <c r="B200" i="38"/>
  <c r="B153" i="38"/>
  <c r="B99" i="38"/>
  <c r="B41" i="38"/>
  <c r="D197" i="39"/>
  <c r="D476" i="38"/>
  <c r="F543" i="38"/>
  <c r="F543" i="31"/>
  <c r="D197" i="35"/>
  <c r="D476" i="43"/>
  <c r="D444" i="43"/>
  <c r="F532" i="43"/>
  <c r="F543" i="43"/>
  <c r="F197" i="41" l="1"/>
  <c r="E197" i="41"/>
  <c r="D197" i="41" s="1"/>
  <c r="D194" i="41"/>
  <c r="C191" i="4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D149" i="41" s="1"/>
  <c r="D150" i="41" s="1"/>
  <c r="C144" i="41"/>
  <c r="C138" i="4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D84" i="41" s="1"/>
  <c r="D85" i="41" s="1"/>
  <c r="C75" i="41"/>
  <c r="C61" i="41"/>
  <c r="D63" i="41" s="1"/>
  <c r="D64" i="41" s="1"/>
  <c r="C60" i="41"/>
  <c r="C56" i="41"/>
  <c r="D52" i="41"/>
  <c r="D53" i="41" s="1"/>
  <c r="C51" i="41"/>
  <c r="C37" i="41"/>
  <c r="D42" i="41" s="1"/>
  <c r="D43" i="41" s="1"/>
  <c r="D33" i="41"/>
  <c r="D34" i="41" s="1"/>
  <c r="C26" i="41"/>
  <c r="D23" i="41"/>
  <c r="D22" i="41"/>
  <c r="B10" i="41"/>
  <c r="B9" i="41"/>
  <c r="B8" i="41"/>
  <c r="F543" i="40"/>
  <c r="E543" i="40"/>
  <c r="C542" i="40"/>
  <c r="A537" i="40"/>
  <c r="F532" i="40"/>
  <c r="E532" i="40"/>
  <c r="D532" i="40" s="1"/>
  <c r="B532" i="40"/>
  <c r="C530" i="40"/>
  <c r="C528" i="40"/>
  <c r="A517" i="40"/>
  <c r="D514" i="40"/>
  <c r="B156" i="29" s="1"/>
  <c r="F512" i="40"/>
  <c r="E512" i="40"/>
  <c r="D512" i="40"/>
  <c r="B512" i="40" s="1"/>
  <c r="D513" i="40" s="1"/>
  <c r="A506" i="40"/>
  <c r="F498" i="40"/>
  <c r="E498" i="40"/>
  <c r="D498" i="40"/>
  <c r="B498" i="40" s="1"/>
  <c r="D499" i="40" s="1"/>
  <c r="D500" i="40" s="1"/>
  <c r="C490" i="40"/>
  <c r="D493" i="40" s="1"/>
  <c r="D494" i="40" s="1"/>
  <c r="A484" i="40"/>
  <c r="F476" i="40"/>
  <c r="E476" i="40"/>
  <c r="D476" i="40"/>
  <c r="B476" i="40"/>
  <c r="C469" i="40"/>
  <c r="C466" i="40"/>
  <c r="C465" i="40"/>
  <c r="C461" i="40"/>
  <c r="D477" i="40" s="1"/>
  <c r="D457" i="40"/>
  <c r="D458" i="40" s="1"/>
  <c r="C455" i="40"/>
  <c r="A447" i="40"/>
  <c r="F439" i="40"/>
  <c r="E439" i="40"/>
  <c r="D439" i="40"/>
  <c r="B439" i="40" s="1"/>
  <c r="C438" i="40"/>
  <c r="C432" i="40"/>
  <c r="C431" i="40"/>
  <c r="C425" i="40"/>
  <c r="C422" i="40"/>
  <c r="D426" i="40" s="1"/>
  <c r="D427" i="40" s="1"/>
  <c r="D418" i="40"/>
  <c r="C415" i="40"/>
  <c r="C411" i="40"/>
  <c r="D417" i="40" s="1"/>
  <c r="C405" i="40"/>
  <c r="C402" i="40"/>
  <c r="A394" i="40"/>
  <c r="F386" i="40"/>
  <c r="E386" i="40"/>
  <c r="D386" i="40"/>
  <c r="B386" i="40" s="1"/>
  <c r="C381" i="40"/>
  <c r="C378" i="40"/>
  <c r="D374" i="40"/>
  <c r="C371" i="40"/>
  <c r="C369" i="40"/>
  <c r="C368" i="40"/>
  <c r="D373" i="40" s="1"/>
  <c r="A361" i="40"/>
  <c r="F353" i="40"/>
  <c r="E353" i="40"/>
  <c r="D353" i="40"/>
  <c r="B353" i="40" s="1"/>
  <c r="C348" i="40"/>
  <c r="C344" i="40"/>
  <c r="C342" i="40"/>
  <c r="C340" i="40"/>
  <c r="C331" i="40"/>
  <c r="D333" i="40" s="1"/>
  <c r="D334" i="40" s="1"/>
  <c r="A321" i="40"/>
  <c r="F313" i="40"/>
  <c r="E313" i="40"/>
  <c r="D313" i="40" s="1"/>
  <c r="B313" i="40" s="1"/>
  <c r="C304" i="40"/>
  <c r="C302" i="40"/>
  <c r="C297" i="40"/>
  <c r="C295" i="40"/>
  <c r="C294" i="40"/>
  <c r="C291" i="40"/>
  <c r="D314" i="40" s="1"/>
  <c r="D315" i="40" s="1"/>
  <c r="C282" i="40"/>
  <c r="C278" i="40"/>
  <c r="D285" i="40" s="1"/>
  <c r="D286" i="40" s="1"/>
  <c r="A269" i="40"/>
  <c r="D263" i="40"/>
  <c r="F261" i="40"/>
  <c r="E261" i="40"/>
  <c r="D261" i="40"/>
  <c r="B261" i="40" s="1"/>
  <c r="C252" i="40"/>
  <c r="C251" i="40"/>
  <c r="C250" i="40"/>
  <c r="C249" i="40"/>
  <c r="D262" i="40" s="1"/>
  <c r="C240" i="40"/>
  <c r="C238" i="40"/>
  <c r="C235" i="40"/>
  <c r="C230" i="40"/>
  <c r="C227" i="40"/>
  <c r="D222" i="40"/>
  <c r="D223" i="40" s="1"/>
  <c r="C220" i="40"/>
  <c r="C219" i="40"/>
  <c r="A208" i="40"/>
  <c r="F200" i="40"/>
  <c r="D200" i="40" s="1"/>
  <c r="B200" i="40" s="1"/>
  <c r="E200" i="40"/>
  <c r="C194" i="40"/>
  <c r="C190" i="40"/>
  <c r="C186" i="40"/>
  <c r="C184" i="40"/>
  <c r="C182" i="40"/>
  <c r="D201" i="40" s="1"/>
  <c r="D202" i="40" s="1"/>
  <c r="C181" i="40"/>
  <c r="C170" i="40"/>
  <c r="D172" i="40" s="1"/>
  <c r="A161" i="40"/>
  <c r="F153" i="40"/>
  <c r="D153" i="40" s="1"/>
  <c r="B153" i="40" s="1"/>
  <c r="E153" i="40"/>
  <c r="C147" i="40"/>
  <c r="C145" i="40"/>
  <c r="C143" i="40"/>
  <c r="C138" i="40"/>
  <c r="C134" i="40"/>
  <c r="C132" i="40"/>
  <c r="C131" i="40"/>
  <c r="C129" i="40"/>
  <c r="C125" i="40"/>
  <c r="D139" i="40" s="1"/>
  <c r="D140" i="40" s="1"/>
  <c r="C115" i="40"/>
  <c r="D117" i="40" s="1"/>
  <c r="D118" i="40" s="1"/>
  <c r="A106" i="40"/>
  <c r="F99" i="40"/>
  <c r="E99" i="40"/>
  <c r="D99" i="40" s="1"/>
  <c r="B99" i="40" s="1"/>
  <c r="C91" i="40"/>
  <c r="C89" i="40"/>
  <c r="C82" i="40"/>
  <c r="C79" i="40"/>
  <c r="C74" i="40"/>
  <c r="C72" i="40"/>
  <c r="C69" i="40"/>
  <c r="C68" i="40"/>
  <c r="D84" i="40" s="1"/>
  <c r="D85" i="40" s="1"/>
  <c r="C65" i="40"/>
  <c r="C59" i="40"/>
  <c r="D61" i="40" s="1"/>
  <c r="D62" i="40" s="1"/>
  <c r="A49" i="40"/>
  <c r="F41" i="40"/>
  <c r="D41" i="40" s="1"/>
  <c r="E41" i="40"/>
  <c r="C35" i="40"/>
  <c r="C34" i="40"/>
  <c r="C30" i="40"/>
  <c r="D25" i="40"/>
  <c r="D26" i="40" s="1"/>
  <c r="A16" i="40"/>
  <c r="A8" i="40"/>
  <c r="A7" i="41" s="1"/>
  <c r="F197" i="39"/>
  <c r="E197" i="39"/>
  <c r="D194" i="39"/>
  <c r="C191" i="39"/>
  <c r="D187" i="39"/>
  <c r="D186" i="39"/>
  <c r="D178" i="39"/>
  <c r="D177" i="39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D133" i="39" s="1"/>
  <c r="D134" i="39" s="1"/>
  <c r="D118" i="39"/>
  <c r="D119" i="39" s="1"/>
  <c r="C116" i="39"/>
  <c r="C115" i="39"/>
  <c r="C112" i="39"/>
  <c r="C100" i="39"/>
  <c r="C99" i="39"/>
  <c r="C94" i="39"/>
  <c r="C93" i="39"/>
  <c r="D102" i="39" s="1"/>
  <c r="D103" i="39" s="1"/>
  <c r="C82" i="39"/>
  <c r="C80" i="39"/>
  <c r="C77" i="39"/>
  <c r="C76" i="39"/>
  <c r="C75" i="39"/>
  <c r="C61" i="39"/>
  <c r="D63" i="39" s="1"/>
  <c r="D64" i="39" s="1"/>
  <c r="C60" i="39"/>
  <c r="C56" i="39"/>
  <c r="D52" i="39"/>
  <c r="D53" i="39" s="1"/>
  <c r="C51" i="39"/>
  <c r="C37" i="39"/>
  <c r="D42" i="39" s="1"/>
  <c r="D43" i="39" s="1"/>
  <c r="D34" i="39"/>
  <c r="C26" i="39"/>
  <c r="D33" i="39" s="1"/>
  <c r="D22" i="39"/>
  <c r="D23" i="39" s="1"/>
  <c r="B10" i="39"/>
  <c r="B9" i="39"/>
  <c r="B8" i="39"/>
  <c r="E543" i="38"/>
  <c r="D543" i="38" s="1"/>
  <c r="C542" i="38"/>
  <c r="A537" i="38"/>
  <c r="F532" i="38"/>
  <c r="D532" i="38" s="1"/>
  <c r="E532" i="38"/>
  <c r="C530" i="38"/>
  <c r="C528" i="38"/>
  <c r="A517" i="38"/>
  <c r="F512" i="38"/>
  <c r="E512" i="38"/>
  <c r="D512" i="38" s="1"/>
  <c r="D513" i="38" s="1"/>
  <c r="D514" i="38" s="1"/>
  <c r="B155" i="29" s="1"/>
  <c r="A506" i="38"/>
  <c r="F498" i="38"/>
  <c r="E498" i="38"/>
  <c r="D498" i="38"/>
  <c r="D499" i="38" s="1"/>
  <c r="D500" i="38" s="1"/>
  <c r="C490" i="38"/>
  <c r="D493" i="38" s="1"/>
  <c r="D494" i="38" s="1"/>
  <c r="A484" i="38"/>
  <c r="F476" i="38"/>
  <c r="E476" i="38"/>
  <c r="C469" i="38"/>
  <c r="C466" i="38"/>
  <c r="C465" i="38"/>
  <c r="C461" i="38"/>
  <c r="C455" i="38"/>
  <c r="D457" i="38" s="1"/>
  <c r="D458" i="38" s="1"/>
  <c r="A447" i="38"/>
  <c r="F439" i="38"/>
  <c r="E439" i="38"/>
  <c r="D439" i="38"/>
  <c r="C438" i="38"/>
  <c r="C432" i="38"/>
  <c r="C431" i="38"/>
  <c r="C425" i="38"/>
  <c r="C422" i="38"/>
  <c r="D426" i="38" s="1"/>
  <c r="D427" i="38" s="1"/>
  <c r="C415" i="38"/>
  <c r="C411" i="38"/>
  <c r="D417" i="38" s="1"/>
  <c r="D418" i="38" s="1"/>
  <c r="C405" i="38"/>
  <c r="C402" i="38"/>
  <c r="D406" i="38" s="1"/>
  <c r="D407" i="38" s="1"/>
  <c r="A394" i="38"/>
  <c r="F386" i="38"/>
  <c r="E386" i="38"/>
  <c r="D386" i="38"/>
  <c r="C381" i="38"/>
  <c r="C378" i="38"/>
  <c r="D387" i="38" s="1"/>
  <c r="D373" i="38"/>
  <c r="D374" i="38" s="1"/>
  <c r="C371" i="38"/>
  <c r="C369" i="38"/>
  <c r="C368" i="38"/>
  <c r="A361" i="38"/>
  <c r="F353" i="38"/>
  <c r="D353" i="38" s="1"/>
  <c r="E353" i="38"/>
  <c r="C348" i="38"/>
  <c r="C344" i="38"/>
  <c r="C342" i="38"/>
  <c r="C340" i="38"/>
  <c r="C331" i="38"/>
  <c r="D333" i="38" s="1"/>
  <c r="D334" i="38" s="1"/>
  <c r="A321" i="38"/>
  <c r="F313" i="38"/>
  <c r="E313" i="38"/>
  <c r="D313" i="38"/>
  <c r="C304" i="38"/>
  <c r="C302" i="38"/>
  <c r="C297" i="38"/>
  <c r="C295" i="38"/>
  <c r="C294" i="38"/>
  <c r="C291" i="38"/>
  <c r="C282" i="38"/>
  <c r="C278" i="38"/>
  <c r="A269" i="38"/>
  <c r="F261" i="38"/>
  <c r="E261" i="38"/>
  <c r="C252" i="38"/>
  <c r="C251" i="38"/>
  <c r="C250" i="38"/>
  <c r="C249" i="38"/>
  <c r="C240" i="38"/>
  <c r="C238" i="38"/>
  <c r="C235" i="38"/>
  <c r="C230" i="38"/>
  <c r="C227" i="38"/>
  <c r="C220" i="38"/>
  <c r="C219" i="38"/>
  <c r="A208" i="38"/>
  <c r="F200" i="38"/>
  <c r="E200" i="38"/>
  <c r="D200" i="38" s="1"/>
  <c r="C194" i="38"/>
  <c r="C190" i="38"/>
  <c r="C186" i="38"/>
  <c r="C184" i="38"/>
  <c r="C182" i="38"/>
  <c r="C181" i="38"/>
  <c r="D172" i="38"/>
  <c r="C170" i="38"/>
  <c r="A161" i="38"/>
  <c r="F153" i="38"/>
  <c r="E153" i="38"/>
  <c r="D153" i="38"/>
  <c r="C147" i="38"/>
  <c r="C145" i="38"/>
  <c r="D154" i="38" s="1"/>
  <c r="C143" i="38"/>
  <c r="C138" i="38"/>
  <c r="C134" i="38"/>
  <c r="C132" i="38"/>
  <c r="C131" i="38"/>
  <c r="C129" i="38"/>
  <c r="C125" i="38"/>
  <c r="C115" i="38"/>
  <c r="D117" i="38" s="1"/>
  <c r="D118" i="38" s="1"/>
  <c r="A106" i="38"/>
  <c r="F99" i="38"/>
  <c r="E99" i="38"/>
  <c r="D99" i="38"/>
  <c r="C91" i="38"/>
  <c r="C89" i="38"/>
  <c r="D100" i="38" s="1"/>
  <c r="D101" i="38" s="1"/>
  <c r="C82" i="38"/>
  <c r="C79" i="38"/>
  <c r="C74" i="38"/>
  <c r="C72" i="38"/>
  <c r="C69" i="38"/>
  <c r="C68" i="38"/>
  <c r="C65" i="38"/>
  <c r="D61" i="38"/>
  <c r="D62" i="38" s="1"/>
  <c r="C59" i="38"/>
  <c r="A49" i="38"/>
  <c r="F41" i="38"/>
  <c r="E41" i="38"/>
  <c r="C35" i="38"/>
  <c r="C34" i="38"/>
  <c r="C30" i="38"/>
  <c r="D25" i="38"/>
  <c r="D26" i="38" s="1"/>
  <c r="A16" i="38"/>
  <c r="A8" i="38"/>
  <c r="A7" i="39" s="1"/>
  <c r="F197" i="32"/>
  <c r="E197" i="32"/>
  <c r="D197" i="32" s="1"/>
  <c r="C191" i="32"/>
  <c r="D194" i="32" s="1"/>
  <c r="D187" i="32"/>
  <c r="D186" i="32"/>
  <c r="D177" i="32"/>
  <c r="D178" i="32" s="1"/>
  <c r="D169" i="32"/>
  <c r="D170" i="32" s="1"/>
  <c r="C165" i="32"/>
  <c r="C157" i="32"/>
  <c r="D161" i="32" s="1"/>
  <c r="D162" i="32" s="1"/>
  <c r="C156" i="32"/>
  <c r="C155" i="32"/>
  <c r="D149" i="32"/>
  <c r="D150" i="32" s="1"/>
  <c r="C145" i="32"/>
  <c r="C144" i="32"/>
  <c r="C138" i="32"/>
  <c r="C132" i="32"/>
  <c r="C130" i="32"/>
  <c r="C128" i="32"/>
  <c r="C127" i="32"/>
  <c r="D133" i="32" s="1"/>
  <c r="D134" i="32" s="1"/>
  <c r="C116" i="32"/>
  <c r="D118" i="32" s="1"/>
  <c r="D119" i="32" s="1"/>
  <c r="C115" i="32"/>
  <c r="C112" i="32"/>
  <c r="C100" i="32"/>
  <c r="C99" i="32"/>
  <c r="C94" i="32"/>
  <c r="C93" i="32"/>
  <c r="D102" i="32" s="1"/>
  <c r="D103" i="32" s="1"/>
  <c r="C82" i="32"/>
  <c r="C80" i="32"/>
  <c r="C77" i="32"/>
  <c r="C76" i="32"/>
  <c r="D84" i="32" s="1"/>
  <c r="D85" i="32" s="1"/>
  <c r="C75" i="32"/>
  <c r="C61" i="32"/>
  <c r="C60" i="32"/>
  <c r="C56" i="32"/>
  <c r="C51" i="32"/>
  <c r="D52" i="32" s="1"/>
  <c r="D53" i="32" s="1"/>
  <c r="D43" i="32"/>
  <c r="C37" i="32"/>
  <c r="D42" i="32" s="1"/>
  <c r="D33" i="32"/>
  <c r="D34" i="32" s="1"/>
  <c r="C26" i="32"/>
  <c r="D22" i="32"/>
  <c r="D23" i="32" s="1"/>
  <c r="B10" i="32"/>
  <c r="B9" i="32"/>
  <c r="B8" i="32"/>
  <c r="A7" i="32"/>
  <c r="E543" i="31"/>
  <c r="C542" i="31"/>
  <c r="A537" i="31"/>
  <c r="F532" i="31"/>
  <c r="E532" i="31"/>
  <c r="D532" i="31" s="1"/>
  <c r="B532" i="31" s="1"/>
  <c r="C530" i="31"/>
  <c r="C528" i="31"/>
  <c r="A517" i="31"/>
  <c r="F512" i="31"/>
  <c r="E512" i="31"/>
  <c r="A506" i="31"/>
  <c r="F498" i="31"/>
  <c r="E498" i="31"/>
  <c r="D498" i="31" s="1"/>
  <c r="C490" i="31"/>
  <c r="D493" i="31" s="1"/>
  <c r="D494" i="31" s="1"/>
  <c r="A484" i="31"/>
  <c r="F476" i="31"/>
  <c r="E476" i="31"/>
  <c r="C469" i="31"/>
  <c r="C466" i="31"/>
  <c r="C465" i="31"/>
  <c r="C461" i="31"/>
  <c r="C455" i="31"/>
  <c r="D457" i="31" s="1"/>
  <c r="D458" i="31" s="1"/>
  <c r="A447" i="31"/>
  <c r="F439" i="31"/>
  <c r="E439" i="31"/>
  <c r="C438" i="31"/>
  <c r="C432" i="31"/>
  <c r="C431" i="31"/>
  <c r="C425" i="31"/>
  <c r="C422" i="31"/>
  <c r="D426" i="31" s="1"/>
  <c r="D427" i="31" s="1"/>
  <c r="C415" i="31"/>
  <c r="C411" i="31"/>
  <c r="C405" i="31"/>
  <c r="C402" i="31"/>
  <c r="D406" i="31" s="1"/>
  <c r="D407" i="31" s="1"/>
  <c r="A394" i="31"/>
  <c r="F386" i="31"/>
  <c r="E386" i="31"/>
  <c r="C381" i="31"/>
  <c r="C378" i="31"/>
  <c r="C371" i="31"/>
  <c r="C369" i="31"/>
  <c r="C368" i="31"/>
  <c r="A361" i="31"/>
  <c r="F353" i="31"/>
  <c r="E353" i="31"/>
  <c r="C348" i="31"/>
  <c r="C344" i="31"/>
  <c r="C342" i="31"/>
  <c r="C340" i="31"/>
  <c r="C331" i="31"/>
  <c r="D333" i="31" s="1"/>
  <c r="D334" i="31" s="1"/>
  <c r="A321" i="31"/>
  <c r="F313" i="31"/>
  <c r="E313" i="31"/>
  <c r="C304" i="31"/>
  <c r="C302" i="31"/>
  <c r="C297" i="31"/>
  <c r="C295" i="31"/>
  <c r="C294" i="31"/>
  <c r="C291" i="31"/>
  <c r="C282" i="31"/>
  <c r="C278" i="3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A208" i="31"/>
  <c r="F200" i="31"/>
  <c r="E200" i="31"/>
  <c r="D200" i="31"/>
  <c r="B200" i="31" s="1"/>
  <c r="C194" i="31"/>
  <c r="C190" i="31"/>
  <c r="C186" i="31"/>
  <c r="C184" i="31"/>
  <c r="C182" i="31"/>
  <c r="C181" i="31"/>
  <c r="D172" i="31"/>
  <c r="C170" i="31"/>
  <c r="A161" i="31"/>
  <c r="F153" i="31"/>
  <c r="E153" i="31"/>
  <c r="D153" i="31" s="1"/>
  <c r="B153" i="31" s="1"/>
  <c r="C147" i="31"/>
  <c r="C145" i="31"/>
  <c r="C143" i="31"/>
  <c r="C138" i="31"/>
  <c r="C134" i="31"/>
  <c r="C132" i="31"/>
  <c r="C131" i="31"/>
  <c r="C129" i="31"/>
  <c r="D139" i="31" s="1"/>
  <c r="D140" i="31" s="1"/>
  <c r="C125" i="31"/>
  <c r="C115" i="31"/>
  <c r="D117" i="31" s="1"/>
  <c r="D118" i="31" s="1"/>
  <c r="A106" i="31"/>
  <c r="F99" i="31"/>
  <c r="E99" i="31"/>
  <c r="D99" i="31" s="1"/>
  <c r="B99" i="31" s="1"/>
  <c r="C91" i="31"/>
  <c r="C89" i="31"/>
  <c r="C82" i="31"/>
  <c r="C79" i="31"/>
  <c r="C74" i="31"/>
  <c r="C72" i="31"/>
  <c r="C69" i="31"/>
  <c r="C68" i="31"/>
  <c r="C65" i="31"/>
  <c r="D84" i="31" s="1"/>
  <c r="D85" i="31" s="1"/>
  <c r="C59" i="31"/>
  <c r="D61" i="31" s="1"/>
  <c r="D62" i="31" s="1"/>
  <c r="A49" i="31"/>
  <c r="F41" i="31"/>
  <c r="D41" i="31" s="1"/>
  <c r="B41" i="31" s="1"/>
  <c r="E41" i="31"/>
  <c r="C35" i="31"/>
  <c r="C34" i="31"/>
  <c r="C30" i="31"/>
  <c r="D25" i="31"/>
  <c r="D26" i="31" s="1"/>
  <c r="A16" i="31"/>
  <c r="A8" i="31"/>
  <c r="F197" i="25"/>
  <c r="E197" i="25"/>
  <c r="C191" i="25"/>
  <c r="D194" i="25" s="1"/>
  <c r="D186" i="25"/>
  <c r="D187" i="25" s="1"/>
  <c r="D177" i="25"/>
  <c r="D178" i="25" s="1"/>
  <c r="C165" i="25"/>
  <c r="D169" i="25" s="1"/>
  <c r="D170" i="25" s="1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D84" i="25" s="1"/>
  <c r="D85" i="25" s="1"/>
  <c r="C61" i="25"/>
  <c r="C60" i="25"/>
  <c r="C56" i="25"/>
  <c r="C51" i="25"/>
  <c r="D52" i="25" s="1"/>
  <c r="D53" i="25" s="1"/>
  <c r="C37" i="25"/>
  <c r="D42" i="25" s="1"/>
  <c r="D43" i="25" s="1"/>
  <c r="C26" i="25"/>
  <c r="D33" i="25" s="1"/>
  <c r="D34" i="25" s="1"/>
  <c r="D22" i="25"/>
  <c r="D23" i="25" s="1"/>
  <c r="B10" i="25"/>
  <c r="B9" i="25"/>
  <c r="B8" i="25"/>
  <c r="F543" i="33"/>
  <c r="E543" i="33"/>
  <c r="C542" i="33"/>
  <c r="A537" i="33"/>
  <c r="F532" i="33"/>
  <c r="E532" i="33"/>
  <c r="C530" i="33"/>
  <c r="C528" i="33"/>
  <c r="A517" i="33"/>
  <c r="F512" i="33"/>
  <c r="E512" i="33"/>
  <c r="D512" i="33" s="1"/>
  <c r="A506" i="33"/>
  <c r="F498" i="33"/>
  <c r="E498" i="33"/>
  <c r="D498" i="33" s="1"/>
  <c r="C490" i="33"/>
  <c r="D493" i="33" s="1"/>
  <c r="D494" i="33" s="1"/>
  <c r="A484" i="33"/>
  <c r="F476" i="33"/>
  <c r="E476" i="33"/>
  <c r="C469" i="33"/>
  <c r="C466" i="33"/>
  <c r="C465" i="33"/>
  <c r="C461" i="33"/>
  <c r="C455" i="33"/>
  <c r="D457" i="33" s="1"/>
  <c r="D458" i="33" s="1"/>
  <c r="A447" i="33"/>
  <c r="F439" i="33"/>
  <c r="E439" i="33"/>
  <c r="C438" i="33"/>
  <c r="C432" i="33"/>
  <c r="C431" i="33"/>
  <c r="C425" i="33"/>
  <c r="C422" i="33"/>
  <c r="D426" i="33" s="1"/>
  <c r="D427" i="33" s="1"/>
  <c r="C415" i="33"/>
  <c r="C411" i="33"/>
  <c r="C405" i="33"/>
  <c r="D406" i="33" s="1"/>
  <c r="D407" i="33" s="1"/>
  <c r="C402" i="33"/>
  <c r="A394" i="33"/>
  <c r="F386" i="33"/>
  <c r="E386" i="33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C304" i="33"/>
  <c r="C302" i="33"/>
  <c r="C297" i="33"/>
  <c r="C295" i="33"/>
  <c r="C294" i="33"/>
  <c r="C291" i="33"/>
  <c r="C282" i="33"/>
  <c r="C278" i="33"/>
  <c r="D285" i="33" s="1"/>
  <c r="D286" i="33" s="1"/>
  <c r="A269" i="33"/>
  <c r="F261" i="33"/>
  <c r="E261" i="33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E200" i="33"/>
  <c r="C194" i="33"/>
  <c r="C190" i="33"/>
  <c r="C186" i="33"/>
  <c r="C184" i="33"/>
  <c r="C182" i="33"/>
  <c r="C181" i="33"/>
  <c r="C170" i="33"/>
  <c r="D172" i="33" s="1"/>
  <c r="D173" i="33" s="1"/>
  <c r="A161" i="33"/>
  <c r="F153" i="33"/>
  <c r="E153" i="33"/>
  <c r="C147" i="33"/>
  <c r="C145" i="33"/>
  <c r="C143" i="33"/>
  <c r="C138" i="33"/>
  <c r="C134" i="33"/>
  <c r="C132" i="33"/>
  <c r="C131" i="33"/>
  <c r="C129" i="33"/>
  <c r="C125" i="33"/>
  <c r="C115" i="33"/>
  <c r="D117" i="33" s="1"/>
  <c r="D118" i="33" s="1"/>
  <c r="A106" i="33"/>
  <c r="F99" i="33"/>
  <c r="E99" i="33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C35" i="33"/>
  <c r="C34" i="33"/>
  <c r="C30" i="33"/>
  <c r="D25" i="33"/>
  <c r="D26" i="33" s="1"/>
  <c r="A16" i="33"/>
  <c r="A8" i="33"/>
  <c r="A7" i="25" s="1"/>
  <c r="F197" i="35"/>
  <c r="E197" i="35"/>
  <c r="C191" i="35"/>
  <c r="D194" i="35" s="1"/>
  <c r="D195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B10" i="35"/>
  <c r="B9" i="35"/>
  <c r="B8" i="35"/>
  <c r="E543" i="43"/>
  <c r="D543" i="43" s="1"/>
  <c r="B543" i="43" s="1"/>
  <c r="C542" i="43"/>
  <c r="A537" i="43"/>
  <c r="D532" i="43"/>
  <c r="B532" i="43" s="1"/>
  <c r="E532" i="43"/>
  <c r="C530" i="43"/>
  <c r="C528" i="43"/>
  <c r="A517" i="43"/>
  <c r="F512" i="43"/>
  <c r="E512" i="43"/>
  <c r="D512" i="43" s="1"/>
  <c r="B512" i="43" s="1"/>
  <c r="D513" i="43" s="1"/>
  <c r="D514" i="43" s="1"/>
  <c r="B152" i="29" s="1"/>
  <c r="A506" i="43"/>
  <c r="F498" i="43"/>
  <c r="E498" i="43"/>
  <c r="C490" i="43"/>
  <c r="D493" i="43" s="1"/>
  <c r="D494" i="43" s="1"/>
  <c r="A484" i="43"/>
  <c r="F476" i="43"/>
  <c r="E476" i="43"/>
  <c r="B476" i="43"/>
  <c r="C469" i="43"/>
  <c r="C466" i="43"/>
  <c r="C465" i="43"/>
  <c r="C461" i="43"/>
  <c r="D477" i="43" s="1"/>
  <c r="D478" i="43" s="1"/>
  <c r="C455" i="43"/>
  <c r="D457" i="43" s="1"/>
  <c r="A447" i="43"/>
  <c r="F439" i="43"/>
  <c r="E439" i="43"/>
  <c r="D439" i="43" s="1"/>
  <c r="B439" i="43" s="1"/>
  <c r="C438" i="43"/>
  <c r="C432" i="43"/>
  <c r="C431" i="43"/>
  <c r="C425" i="43"/>
  <c r="C422" i="43"/>
  <c r="C415" i="43"/>
  <c r="C411" i="43"/>
  <c r="D417" i="43" s="1"/>
  <c r="D418" i="43" s="1"/>
  <c r="C405" i="43"/>
  <c r="C402" i="43"/>
  <c r="A394" i="43"/>
  <c r="F386" i="43"/>
  <c r="E386" i="43"/>
  <c r="D386" i="43" s="1"/>
  <c r="B386" i="43" s="1"/>
  <c r="C381" i="43"/>
  <c r="C378" i="43"/>
  <c r="C371" i="43"/>
  <c r="C369" i="43"/>
  <c r="C368" i="43"/>
  <c r="A361" i="43"/>
  <c r="F353" i="43"/>
  <c r="E353" i="43"/>
  <c r="D353" i="43" s="1"/>
  <c r="B353" i="43" s="1"/>
  <c r="C348" i="43"/>
  <c r="C344" i="43"/>
  <c r="C342" i="43"/>
  <c r="C340" i="43"/>
  <c r="C331" i="43"/>
  <c r="D333" i="43" s="1"/>
  <c r="A321" i="43"/>
  <c r="F313" i="43"/>
  <c r="E313" i="43"/>
  <c r="D313" i="43" s="1"/>
  <c r="B313" i="43" s="1"/>
  <c r="C304" i="43"/>
  <c r="C302" i="43"/>
  <c r="C297" i="43"/>
  <c r="C295" i="43"/>
  <c r="C294" i="43"/>
  <c r="C291" i="43"/>
  <c r="C282" i="43"/>
  <c r="C278" i="43"/>
  <c r="D285" i="43" s="1"/>
  <c r="D286" i="43" s="1"/>
  <c r="A269" i="43"/>
  <c r="F261" i="43"/>
  <c r="E261" i="43"/>
  <c r="D261" i="43"/>
  <c r="B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A208" i="43"/>
  <c r="F200" i="43"/>
  <c r="E200" i="43"/>
  <c r="D200" i="43"/>
  <c r="B200" i="43" s="1"/>
  <c r="C194" i="43"/>
  <c r="C190" i="43"/>
  <c r="C186" i="43"/>
  <c r="C184" i="43"/>
  <c r="C182" i="43"/>
  <c r="C181" i="43"/>
  <c r="C170" i="43"/>
  <c r="D172" i="43" s="1"/>
  <c r="D173" i="43" s="1"/>
  <c r="A161" i="43"/>
  <c r="F153" i="43"/>
  <c r="E153" i="43"/>
  <c r="D153" i="43" s="1"/>
  <c r="B153" i="43" s="1"/>
  <c r="C147" i="43"/>
  <c r="C145" i="43"/>
  <c r="C143" i="43"/>
  <c r="C138" i="43"/>
  <c r="C134" i="43"/>
  <c r="C132" i="43"/>
  <c r="C131" i="43"/>
  <c r="C129" i="43"/>
  <c r="C125" i="43"/>
  <c r="D117" i="43"/>
  <c r="C115" i="43"/>
  <c r="A106" i="43"/>
  <c r="F99" i="43"/>
  <c r="E99" i="43"/>
  <c r="D99" i="43" s="1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A49" i="43"/>
  <c r="F41" i="43"/>
  <c r="E41" i="43"/>
  <c r="C35" i="43"/>
  <c r="C34" i="43"/>
  <c r="C30" i="43"/>
  <c r="D25" i="43"/>
  <c r="A16" i="43"/>
  <c r="A8" i="43"/>
  <c r="A7" i="35" s="1"/>
  <c r="C191" i="37"/>
  <c r="D194" i="37" s="1"/>
  <c r="D195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D63" i="37" s="1"/>
  <c r="D64" i="37" s="1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B543" i="36"/>
  <c r="D544" i="36" s="1"/>
  <c r="D545" i="36" s="1"/>
  <c r="C542" i="36"/>
  <c r="A537" i="36"/>
  <c r="C530" i="36"/>
  <c r="C528" i="36"/>
  <c r="D533" i="36" s="1"/>
  <c r="D534" i="36" s="1"/>
  <c r="B161" i="29" s="1"/>
  <c r="A517" i="36"/>
  <c r="D513" i="36"/>
  <c r="D514" i="36" s="1"/>
  <c r="B151" i="29" s="1"/>
  <c r="A506" i="36"/>
  <c r="D499" i="36"/>
  <c r="D500" i="36" s="1"/>
  <c r="C490" i="36"/>
  <c r="D493" i="36" s="1"/>
  <c r="D494" i="36" s="1"/>
  <c r="A484" i="36"/>
  <c r="C469" i="36"/>
  <c r="C466" i="36"/>
  <c r="C465" i="36"/>
  <c r="C461" i="36"/>
  <c r="D457" i="36"/>
  <c r="C455" i="36"/>
  <c r="A447" i="36"/>
  <c r="C438" i="36"/>
  <c r="C432" i="36"/>
  <c r="C431" i="36"/>
  <c r="C425" i="36"/>
  <c r="C422" i="36"/>
  <c r="D426" i="36" s="1"/>
  <c r="D427" i="36" s="1"/>
  <c r="C415" i="36"/>
  <c r="D417" i="36" s="1"/>
  <c r="D418" i="36" s="1"/>
  <c r="C411" i="36"/>
  <c r="C405" i="36"/>
  <c r="C402" i="36"/>
  <c r="D406" i="36" s="1"/>
  <c r="A394" i="36"/>
  <c r="C381" i="36"/>
  <c r="C378" i="36"/>
  <c r="C371" i="36"/>
  <c r="C369" i="36"/>
  <c r="C368" i="36"/>
  <c r="A361" i="36"/>
  <c r="C348" i="36"/>
  <c r="C344" i="36"/>
  <c r="C342" i="36"/>
  <c r="C340" i="36"/>
  <c r="D333" i="36"/>
  <c r="D334" i="36" s="1"/>
  <c r="C331" i="36"/>
  <c r="A321" i="36"/>
  <c r="C304" i="36"/>
  <c r="C302" i="36"/>
  <c r="C297" i="36"/>
  <c r="C295" i="36"/>
  <c r="C294" i="36"/>
  <c r="C291" i="36"/>
  <c r="D314" i="36" s="1"/>
  <c r="D315" i="36" s="1"/>
  <c r="C282" i="36"/>
  <c r="C278" i="36"/>
  <c r="D285" i="36" s="1"/>
  <c r="A269" i="36"/>
  <c r="C252" i="36"/>
  <c r="C251" i="36"/>
  <c r="C250" i="36"/>
  <c r="C249" i="36"/>
  <c r="C240" i="36"/>
  <c r="C238" i="36"/>
  <c r="C235" i="36"/>
  <c r="C230" i="36"/>
  <c r="C227" i="36"/>
  <c r="D244" i="36" s="1"/>
  <c r="D245" i="36" s="1"/>
  <c r="C220" i="36"/>
  <c r="C219" i="36"/>
  <c r="D222" i="36" s="1"/>
  <c r="A208" i="36"/>
  <c r="C194" i="36"/>
  <c r="C190" i="36"/>
  <c r="C186" i="36"/>
  <c r="C184" i="36"/>
  <c r="C182" i="36"/>
  <c r="C181" i="36"/>
  <c r="C170" i="36"/>
  <c r="D172" i="36" s="1"/>
  <c r="A161" i="36"/>
  <c r="C147" i="36"/>
  <c r="C145" i="36"/>
  <c r="C143" i="36"/>
  <c r="C138" i="36"/>
  <c r="C134" i="36"/>
  <c r="C132" i="36"/>
  <c r="C131" i="36"/>
  <c r="C129" i="36"/>
  <c r="C125" i="36"/>
  <c r="D139" i="36" s="1"/>
  <c r="D140" i="36" s="1"/>
  <c r="C115" i="36"/>
  <c r="D117" i="36" s="1"/>
  <c r="A106" i="36"/>
  <c r="C91" i="36"/>
  <c r="C89" i="36"/>
  <c r="D100" i="36" s="1"/>
  <c r="D101" i="36" s="1"/>
  <c r="C82" i="36"/>
  <c r="C79" i="36"/>
  <c r="C74" i="36"/>
  <c r="C72" i="36"/>
  <c r="C69" i="36"/>
  <c r="C68" i="36"/>
  <c r="C65" i="36"/>
  <c r="C59" i="36"/>
  <c r="D61" i="36" s="1"/>
  <c r="A49" i="36"/>
  <c r="C35" i="36"/>
  <c r="C34" i="36"/>
  <c r="C30" i="36"/>
  <c r="D42" i="36" s="1"/>
  <c r="D43" i="36" s="1"/>
  <c r="D25" i="36"/>
  <c r="D26" i="36" s="1"/>
  <c r="A16" i="36"/>
  <c r="A8" i="36"/>
  <c r="A7" i="37" s="1"/>
  <c r="J178" i="29"/>
  <c r="B170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61" i="25" l="1"/>
  <c r="D162" i="25" s="1"/>
  <c r="D149" i="25"/>
  <c r="D150" i="25" s="1"/>
  <c r="D118" i="25"/>
  <c r="D119" i="25" s="1"/>
  <c r="D197" i="25"/>
  <c r="D63" i="25"/>
  <c r="D64" i="25" s="1"/>
  <c r="D513" i="33"/>
  <c r="D514" i="33" s="1"/>
  <c r="B153" i="29" s="1"/>
  <c r="B512" i="33"/>
  <c r="D499" i="33"/>
  <c r="B498" i="33"/>
  <c r="D476" i="33"/>
  <c r="B476" i="33" s="1"/>
  <c r="D313" i="31"/>
  <c r="B313" i="31" s="1"/>
  <c r="D439" i="31"/>
  <c r="B439" i="31" s="1"/>
  <c r="D476" i="31"/>
  <c r="B476" i="31" s="1"/>
  <c r="D477" i="31" s="1"/>
  <c r="D512" i="31"/>
  <c r="B512" i="31" s="1"/>
  <c r="D513" i="31" s="1"/>
  <c r="D514" i="31" s="1"/>
  <c r="B154" i="29" s="1"/>
  <c r="D42" i="31"/>
  <c r="D45" i="31" s="1"/>
  <c r="D46" i="31" s="1"/>
  <c r="B55" i="29" s="1"/>
  <c r="B498" i="31"/>
  <c r="D499" i="31" s="1"/>
  <c r="D353" i="31"/>
  <c r="B353" i="31" s="1"/>
  <c r="D354" i="31" s="1"/>
  <c r="D386" i="31"/>
  <c r="B386" i="31" s="1"/>
  <c r="D387" i="31" s="1"/>
  <c r="D84" i="33"/>
  <c r="D85" i="33" s="1"/>
  <c r="D84" i="38"/>
  <c r="D244" i="38"/>
  <c r="D245" i="38" s="1"/>
  <c r="D354" i="38"/>
  <c r="D357" i="38" s="1"/>
  <c r="D358" i="38" s="1"/>
  <c r="B110" i="29" s="1"/>
  <c r="D285" i="38"/>
  <c r="D286" i="38" s="1"/>
  <c r="D222" i="38"/>
  <c r="D223" i="38" s="1"/>
  <c r="D477" i="38"/>
  <c r="D533" i="38"/>
  <c r="D534" i="38" s="1"/>
  <c r="B165" i="29" s="1"/>
  <c r="D154" i="31"/>
  <c r="D155" i="31" s="1"/>
  <c r="D201" i="31"/>
  <c r="D202" i="31" s="1"/>
  <c r="D222" i="31"/>
  <c r="D223" i="31" s="1"/>
  <c r="D262" i="31"/>
  <c r="D265" i="31" s="1"/>
  <c r="D266" i="31" s="1"/>
  <c r="B91" i="29" s="1"/>
  <c r="D285" i="31"/>
  <c r="D286" i="31" s="1"/>
  <c r="D373" i="31"/>
  <c r="D374" i="31" s="1"/>
  <c r="D222" i="33"/>
  <c r="D223" i="33" s="1"/>
  <c r="D477" i="33"/>
  <c r="D480" i="33" s="1"/>
  <c r="D481" i="33" s="1"/>
  <c r="B135" i="29" s="1"/>
  <c r="D373" i="33"/>
  <c r="D374" i="33" s="1"/>
  <c r="D417" i="33"/>
  <c r="D418" i="33" s="1"/>
  <c r="D244" i="33"/>
  <c r="D245" i="33" s="1"/>
  <c r="D155" i="38"/>
  <c r="D390" i="38"/>
  <c r="D391" i="38" s="1"/>
  <c r="B119" i="29" s="1"/>
  <c r="D388" i="38"/>
  <c r="D480" i="38"/>
  <c r="D481" i="38" s="1"/>
  <c r="B137" i="29" s="1"/>
  <c r="D478" i="38"/>
  <c r="D317" i="40"/>
  <c r="D318" i="40" s="1"/>
  <c r="B102" i="29" s="1"/>
  <c r="D102" i="38"/>
  <c r="D103" i="38" s="1"/>
  <c r="B65" i="29" s="1"/>
  <c r="D85" i="38"/>
  <c r="D355" i="38"/>
  <c r="D480" i="40"/>
  <c r="D481" i="40" s="1"/>
  <c r="B138" i="29" s="1"/>
  <c r="D478" i="40"/>
  <c r="D173" i="38"/>
  <c r="B41" i="40"/>
  <c r="D42" i="40" s="1"/>
  <c r="D502" i="40"/>
  <c r="D503" i="40" s="1"/>
  <c r="B147" i="29" s="1"/>
  <c r="D139" i="33"/>
  <c r="D140" i="33" s="1"/>
  <c r="D173" i="31"/>
  <c r="D354" i="40"/>
  <c r="D198" i="41"/>
  <c r="D199" i="41" s="1"/>
  <c r="D354" i="36"/>
  <c r="D355" i="36" s="1"/>
  <c r="D133" i="35"/>
  <c r="D134" i="35" s="1"/>
  <c r="D133" i="25"/>
  <c r="D134" i="25" s="1"/>
  <c r="D314" i="31"/>
  <c r="D201" i="38"/>
  <c r="D202" i="38" s="1"/>
  <c r="D373" i="36"/>
  <c r="D374" i="36" s="1"/>
  <c r="D133" i="37"/>
  <c r="D134" i="37" s="1"/>
  <c r="D387" i="40"/>
  <c r="D440" i="40"/>
  <c r="D102" i="41"/>
  <c r="D103" i="41" s="1"/>
  <c r="D262" i="36"/>
  <c r="D263" i="36" s="1"/>
  <c r="D477" i="36"/>
  <c r="D478" i="36" s="1"/>
  <c r="D118" i="37"/>
  <c r="D119" i="37" s="1"/>
  <c r="D440" i="38"/>
  <c r="D195" i="41"/>
  <c r="D387" i="36"/>
  <c r="D388" i="36" s="1"/>
  <c r="D149" i="37"/>
  <c r="D150" i="37" s="1"/>
  <c r="D100" i="31"/>
  <c r="D244" i="31"/>
  <c r="D245" i="31" s="1"/>
  <c r="D198" i="32"/>
  <c r="D199" i="32" s="1"/>
  <c r="D195" i="32"/>
  <c r="D84" i="39"/>
  <c r="D85" i="39" s="1"/>
  <c r="D198" i="39"/>
  <c r="D199" i="39" s="1"/>
  <c r="D195" i="39"/>
  <c r="D201" i="36"/>
  <c r="D202" i="36" s="1"/>
  <c r="D41" i="43"/>
  <c r="D84" i="43"/>
  <c r="D85" i="43" s="1"/>
  <c r="D373" i="43"/>
  <c r="D374" i="43" s="1"/>
  <c r="D406" i="43"/>
  <c r="D407" i="43" s="1"/>
  <c r="D426" i="43"/>
  <c r="D427" i="43" s="1"/>
  <c r="D313" i="33"/>
  <c r="D386" i="33"/>
  <c r="D102" i="25"/>
  <c r="D103" i="25" s="1"/>
  <c r="D195" i="25"/>
  <c r="D417" i="31"/>
  <c r="D418" i="31" s="1"/>
  <c r="D440" i="31"/>
  <c r="D543" i="31"/>
  <c r="D41" i="38"/>
  <c r="D314" i="38"/>
  <c r="D502" i="38"/>
  <c r="D503" i="38" s="1"/>
  <c r="B146" i="29" s="1"/>
  <c r="D100" i="40"/>
  <c r="D101" i="40" s="1"/>
  <c r="D102" i="40"/>
  <c r="D103" i="40" s="1"/>
  <c r="B66" i="29" s="1"/>
  <c r="D204" i="40"/>
  <c r="D205" i="40" s="1"/>
  <c r="B84" i="29" s="1"/>
  <c r="D173" i="40"/>
  <c r="D533" i="40"/>
  <c r="D534" i="40" s="1"/>
  <c r="B166" i="29" s="1"/>
  <c r="D139" i="38"/>
  <c r="D140" i="38" s="1"/>
  <c r="D244" i="40"/>
  <c r="D245" i="40" s="1"/>
  <c r="D161" i="41"/>
  <c r="D162" i="41" s="1"/>
  <c r="D439" i="33"/>
  <c r="D533" i="31"/>
  <c r="D534" i="31" s="1"/>
  <c r="B164" i="29" s="1"/>
  <c r="D63" i="32"/>
  <c r="D64" i="32" s="1"/>
  <c r="D261" i="38"/>
  <c r="D262" i="38" s="1"/>
  <c r="D544" i="38"/>
  <c r="D154" i="40"/>
  <c r="D406" i="40"/>
  <c r="D407" i="40" s="1"/>
  <c r="D543" i="40"/>
  <c r="B543" i="40" s="1"/>
  <c r="D544" i="40" s="1"/>
  <c r="D161" i="35"/>
  <c r="D162" i="35" s="1"/>
  <c r="D102" i="35"/>
  <c r="D103" i="35" s="1"/>
  <c r="D149" i="35"/>
  <c r="D150" i="35" s="1"/>
  <c r="D118" i="35"/>
  <c r="D119" i="35" s="1"/>
  <c r="D84" i="35"/>
  <c r="D85" i="35" s="1"/>
  <c r="D63" i="35"/>
  <c r="D64" i="35" s="1"/>
  <c r="D23" i="35"/>
  <c r="D544" i="43"/>
  <c r="D545" i="43" s="1"/>
  <c r="B171" i="29" s="1"/>
  <c r="D533" i="43"/>
  <c r="D534" i="43" s="1"/>
  <c r="B162" i="29" s="1"/>
  <c r="D498" i="43"/>
  <c r="B498" i="43" s="1"/>
  <c r="D499" i="43" s="1"/>
  <c r="D500" i="43" s="1"/>
  <c r="D440" i="43"/>
  <c r="D441" i="43" s="1"/>
  <c r="D154" i="43"/>
  <c r="D155" i="43" s="1"/>
  <c r="D100" i="43"/>
  <c r="D101" i="43" s="1"/>
  <c r="D547" i="43"/>
  <c r="B44" i="29" s="1"/>
  <c r="B41" i="43"/>
  <c r="D42" i="43" s="1"/>
  <c r="D502" i="43"/>
  <c r="D503" i="43" s="1"/>
  <c r="B143" i="29" s="1"/>
  <c r="D99" i="33"/>
  <c r="D480" i="43"/>
  <c r="D481" i="43" s="1"/>
  <c r="B134" i="29" s="1"/>
  <c r="D458" i="43"/>
  <c r="D387" i="43"/>
  <c r="D388" i="43" s="1"/>
  <c r="D354" i="43"/>
  <c r="D355" i="43" s="1"/>
  <c r="D334" i="43"/>
  <c r="D314" i="43"/>
  <c r="D315" i="43" s="1"/>
  <c r="D41" i="33"/>
  <c r="B41" i="33" s="1"/>
  <c r="D42" i="33" s="1"/>
  <c r="D353" i="33"/>
  <c r="D262" i="43"/>
  <c r="D263" i="43" s="1"/>
  <c r="D153" i="33"/>
  <c r="D200" i="33"/>
  <c r="D261" i="33"/>
  <c r="D532" i="33"/>
  <c r="D543" i="33"/>
  <c r="D244" i="43"/>
  <c r="D245" i="43" s="1"/>
  <c r="D222" i="43"/>
  <c r="D201" i="43"/>
  <c r="D202" i="43" s="1"/>
  <c r="D139" i="43"/>
  <c r="D140" i="43" s="1"/>
  <c r="D502" i="33"/>
  <c r="D503" i="33" s="1"/>
  <c r="B144" i="29" s="1"/>
  <c r="D500" i="33"/>
  <c r="D157" i="43"/>
  <c r="D158" i="43" s="1"/>
  <c r="B71" i="29" s="1"/>
  <c r="D118" i="43"/>
  <c r="D62" i="43"/>
  <c r="D26" i="43"/>
  <c r="D161" i="37"/>
  <c r="D162" i="37" s="1"/>
  <c r="D102" i="37"/>
  <c r="D103" i="37" s="1"/>
  <c r="D84" i="37"/>
  <c r="D85" i="37" s="1"/>
  <c r="D502" i="36"/>
  <c r="D503" i="36" s="1"/>
  <c r="B142" i="29" s="1"/>
  <c r="D480" i="36"/>
  <c r="D481" i="36" s="1"/>
  <c r="B133" i="29" s="1"/>
  <c r="D458" i="36"/>
  <c r="D440" i="36"/>
  <c r="D441" i="36" s="1"/>
  <c r="D443" i="36"/>
  <c r="D444" i="36" s="1"/>
  <c r="B124" i="29" s="1"/>
  <c r="D407" i="36"/>
  <c r="D357" i="36"/>
  <c r="D358" i="36" s="1"/>
  <c r="B106" i="29" s="1"/>
  <c r="D317" i="36"/>
  <c r="D318" i="36" s="1"/>
  <c r="B97" i="29" s="1"/>
  <c r="D286" i="36"/>
  <c r="D223" i="36"/>
  <c r="D204" i="36"/>
  <c r="D205" i="36" s="1"/>
  <c r="B79" i="29" s="1"/>
  <c r="D173" i="36"/>
  <c r="D154" i="36"/>
  <c r="D155" i="36" s="1"/>
  <c r="D118" i="36"/>
  <c r="D84" i="36"/>
  <c r="D85" i="36" s="1"/>
  <c r="D62" i="36"/>
  <c r="D45" i="36"/>
  <c r="D544" i="33" l="1"/>
  <c r="D545" i="33" s="1"/>
  <c r="B172" i="29" s="1"/>
  <c r="B543" i="33"/>
  <c r="D533" i="33"/>
  <c r="D534" i="33" s="1"/>
  <c r="B163" i="29" s="1"/>
  <c r="B532" i="33"/>
  <c r="D478" i="33"/>
  <c r="D440" i="33"/>
  <c r="D441" i="33" s="1"/>
  <c r="B439" i="33"/>
  <c r="B386" i="33"/>
  <c r="D387" i="33" s="1"/>
  <c r="D388" i="33" s="1"/>
  <c r="B353" i="33"/>
  <c r="D354" i="33" s="1"/>
  <c r="D314" i="33"/>
  <c r="D317" i="33" s="1"/>
  <c r="D318" i="33" s="1"/>
  <c r="B99" i="29" s="1"/>
  <c r="B313" i="33"/>
  <c r="B261" i="33"/>
  <c r="D262" i="33" s="1"/>
  <c r="D263" i="33" s="1"/>
  <c r="B200" i="33"/>
  <c r="D201" i="33" s="1"/>
  <c r="D204" i="33" s="1"/>
  <c r="D205" i="33" s="1"/>
  <c r="B81" i="29" s="1"/>
  <c r="B153" i="33"/>
  <c r="D154" i="33" s="1"/>
  <c r="D155" i="33" s="1"/>
  <c r="D500" i="31"/>
  <c r="D502" i="31"/>
  <c r="D503" i="31" s="1"/>
  <c r="B145" i="29" s="1"/>
  <c r="D204" i="31"/>
  <c r="D205" i="31" s="1"/>
  <c r="B82" i="29" s="1"/>
  <c r="B543" i="31"/>
  <c r="D544" i="31" s="1"/>
  <c r="D545" i="31" s="1"/>
  <c r="B173" i="29" s="1"/>
  <c r="D43" i="31"/>
  <c r="D263" i="31"/>
  <c r="D157" i="31"/>
  <c r="D158" i="31" s="1"/>
  <c r="B73" i="29" s="1"/>
  <c r="B99" i="33"/>
  <c r="D100" i="33" s="1"/>
  <c r="D263" i="38"/>
  <c r="D265" i="38"/>
  <c r="D266" i="38" s="1"/>
  <c r="B92" i="29" s="1"/>
  <c r="D45" i="40"/>
  <c r="D46" i="40" s="1"/>
  <c r="B57" i="29" s="1"/>
  <c r="D43" i="40"/>
  <c r="D42" i="38"/>
  <c r="D547" i="38"/>
  <c r="B47" i="29" s="1"/>
  <c r="D443" i="38"/>
  <c r="D441" i="38"/>
  <c r="D317" i="31"/>
  <c r="D318" i="31" s="1"/>
  <c r="B100" i="29" s="1"/>
  <c r="D315" i="31"/>
  <c r="D357" i="31"/>
  <c r="D358" i="31" s="1"/>
  <c r="B109" i="29" s="1"/>
  <c r="D355" i="31"/>
  <c r="D101" i="31"/>
  <c r="D102" i="31"/>
  <c r="D103" i="31" s="1"/>
  <c r="B64" i="29" s="1"/>
  <c r="D545" i="40"/>
  <c r="B175" i="29" s="1"/>
  <c r="B11" i="32"/>
  <c r="B182" i="29"/>
  <c r="D390" i="36"/>
  <c r="D391" i="36" s="1"/>
  <c r="B115" i="29" s="1"/>
  <c r="D102" i="43"/>
  <c r="D103" i="43" s="1"/>
  <c r="B62" i="29" s="1"/>
  <c r="D443" i="33"/>
  <c r="D443" i="31"/>
  <c r="D441" i="31"/>
  <c r="D198" i="25"/>
  <c r="D199" i="25" s="1"/>
  <c r="B11" i="39"/>
  <c r="B183" i="29"/>
  <c r="D480" i="31"/>
  <c r="D481" i="31" s="1"/>
  <c r="B136" i="29" s="1"/>
  <c r="D478" i="31"/>
  <c r="D443" i="40"/>
  <c r="D444" i="40" s="1"/>
  <c r="B129" i="29" s="1"/>
  <c r="D441" i="40"/>
  <c r="D547" i="40"/>
  <c r="B48" i="29" s="1"/>
  <c r="D545" i="38"/>
  <c r="B174" i="29" s="1"/>
  <c r="B11" i="41"/>
  <c r="B184" i="29"/>
  <c r="D547" i="31"/>
  <c r="B46" i="29" s="1"/>
  <c r="D357" i="40"/>
  <c r="D358" i="40" s="1"/>
  <c r="B111" i="29" s="1"/>
  <c r="D355" i="40"/>
  <c r="D265" i="36"/>
  <c r="D266" i="36" s="1"/>
  <c r="B88" i="29" s="1"/>
  <c r="D157" i="40"/>
  <c r="D158" i="40" s="1"/>
  <c r="B75" i="29" s="1"/>
  <c r="D155" i="40"/>
  <c r="D317" i="38"/>
  <c r="D318" i="38" s="1"/>
  <c r="B101" i="29" s="1"/>
  <c r="D315" i="38"/>
  <c r="D388" i="40"/>
  <c r="D390" i="40"/>
  <c r="D391" i="40" s="1"/>
  <c r="B120" i="29" s="1"/>
  <c r="D390" i="31"/>
  <c r="D391" i="31" s="1"/>
  <c r="B118" i="29" s="1"/>
  <c r="D388" i="31"/>
  <c r="D204" i="38"/>
  <c r="D205" i="38" s="1"/>
  <c r="B83" i="29" s="1"/>
  <c r="D265" i="40"/>
  <c r="D266" i="40" s="1"/>
  <c r="B93" i="29" s="1"/>
  <c r="D157" i="38"/>
  <c r="D158" i="38" s="1"/>
  <c r="B74" i="29" s="1"/>
  <c r="D198" i="35"/>
  <c r="D199" i="35" s="1"/>
  <c r="D443" i="43"/>
  <c r="B125" i="29" s="1"/>
  <c r="D43" i="43"/>
  <c r="D45" i="43"/>
  <c r="D46" i="43" s="1"/>
  <c r="B53" i="29" s="1"/>
  <c r="D390" i="43"/>
  <c r="D391" i="43" s="1"/>
  <c r="B116" i="29" s="1"/>
  <c r="D357" i="43"/>
  <c r="D358" i="43" s="1"/>
  <c r="B107" i="29" s="1"/>
  <c r="D317" i="43"/>
  <c r="D318" i="43" s="1"/>
  <c r="B98" i="29" s="1"/>
  <c r="D547" i="33"/>
  <c r="B45" i="29" s="1"/>
  <c r="D265" i="43"/>
  <c r="D266" i="43" s="1"/>
  <c r="B89" i="29" s="1"/>
  <c r="D223" i="43"/>
  <c r="D204" i="43"/>
  <c r="D205" i="43" s="1"/>
  <c r="B80" i="29" s="1"/>
  <c r="D43" i="33"/>
  <c r="D45" i="33"/>
  <c r="D46" i="33" s="1"/>
  <c r="B54" i="29" s="1"/>
  <c r="D198" i="37"/>
  <c r="D199" i="37" s="1"/>
  <c r="B11" i="37" s="1"/>
  <c r="D157" i="36"/>
  <c r="D158" i="36" s="1"/>
  <c r="B70" i="29" s="1"/>
  <c r="D102" i="36"/>
  <c r="D103" i="36" s="1"/>
  <c r="B61" i="29" s="1"/>
  <c r="D548" i="36"/>
  <c r="D549" i="36" s="1"/>
  <c r="D46" i="36"/>
  <c r="B52" i="29" s="1"/>
  <c r="D315" i="33" l="1"/>
  <c r="D390" i="33"/>
  <c r="D391" i="33" s="1"/>
  <c r="B117" i="29" s="1"/>
  <c r="D355" i="33"/>
  <c r="D357" i="33"/>
  <c r="D358" i="33" s="1"/>
  <c r="B108" i="29" s="1"/>
  <c r="D265" i="33"/>
  <c r="D266" i="33" s="1"/>
  <c r="B90" i="29" s="1"/>
  <c r="D202" i="33"/>
  <c r="D157" i="33"/>
  <c r="D158" i="33" s="1"/>
  <c r="B72" i="29" s="1"/>
  <c r="D101" i="33"/>
  <c r="D102" i="33"/>
  <c r="D103" i="33" s="1"/>
  <c r="B63" i="29" s="1"/>
  <c r="D444" i="38"/>
  <c r="B128" i="29" s="1"/>
  <c r="D444" i="31"/>
  <c r="B127" i="29" s="1"/>
  <c r="D444" i="33"/>
  <c r="B126" i="29" s="1"/>
  <c r="B11" i="25"/>
  <c r="B181" i="29"/>
  <c r="D43" i="38"/>
  <c r="D45" i="38"/>
  <c r="D548" i="40"/>
  <c r="D549" i="40" s="1"/>
  <c r="D548" i="31"/>
  <c r="D549" i="31" s="1"/>
  <c r="B11" i="35"/>
  <c r="B180" i="29"/>
  <c r="D548" i="43"/>
  <c r="D549" i="43" s="1"/>
  <c r="B12" i="43" s="1"/>
  <c r="B179" i="29"/>
  <c r="B12" i="36"/>
  <c r="B24" i="29"/>
  <c r="B34" i="29"/>
  <c r="D548" i="33" l="1"/>
  <c r="D549" i="33" s="1"/>
  <c r="B36" i="29" s="1"/>
  <c r="D46" i="38"/>
  <c r="B56" i="29" s="1"/>
  <c r="D548" i="38"/>
  <c r="D549" i="38" s="1"/>
  <c r="B12" i="31"/>
  <c r="B37" i="29"/>
  <c r="B27" i="29"/>
  <c r="B12" i="40"/>
  <c r="B39" i="29"/>
  <c r="B29" i="29"/>
  <c r="B35" i="29"/>
  <c r="B25" i="29"/>
  <c r="B26" i="29" l="1"/>
  <c r="B12" i="33"/>
  <c r="B12" i="38"/>
  <c r="B28" i="29"/>
  <c r="B38" i="29"/>
</calcChain>
</file>

<file path=xl/sharedStrings.xml><?xml version="1.0" encoding="utf-8"?>
<sst xmlns="http://schemas.openxmlformats.org/spreadsheetml/2006/main" count="5226" uniqueCount="555">
  <si>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</si>
  <si>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</si>
  <si>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</si>
  <si>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</si>
  <si>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</si>
  <si>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</si>
  <si>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</si>
  <si>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</si>
  <si>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</si>
  <si>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</si>
  <si>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</si>
  <si>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</si>
  <si>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</si>
  <si>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</si>
  <si>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</si>
  <si>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</si>
  <si>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</si>
  <si>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</si>
  <si>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</si>
  <si>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</si>
  <si>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</si>
  <si>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</si>
  <si>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</si>
  <si>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</si>
  <si>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</si>
  <si>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</si>
  <si>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</si>
  <si>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</si>
  <si>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</si>
  <si>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</si>
  <si>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</si>
  <si>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</si>
  <si>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</si>
  <si>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</si>
  <si>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</si>
  <si>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</si>
  <si>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</si>
  <si>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</si>
  <si>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</si>
  <si>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</si>
  <si>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</si>
  <si>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</si>
  <si>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</si>
  <si>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</si>
  <si>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</si>
  <si>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</si>
  <si>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</si>
  <si>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</si>
  <si>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</si>
  <si>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</si>
  <si>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</si>
  <si>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</si>
  <si>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</si>
  <si>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</si>
  <si>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</si>
  <si>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</si>
  <si>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</si>
  <si>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</si>
  <si>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</si>
  <si>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</si>
  <si>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</si>
  <si>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</si>
  <si>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</si>
  <si>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</si>
  <si>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</si>
  <si>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</si>
  <si>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</si>
  <si>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</si>
  <si>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</si>
  <si>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</si>
  <si>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</si>
  <si>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</si>
  <si>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</si>
  <si>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</si>
  <si>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</si>
  <si>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</si>
  <si>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</si>
  <si>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</si>
  <si>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</si>
  <si>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</si>
  <si>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</si>
  <si>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</si>
  <si>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</si>
  <si>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</si>
  <si>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</si>
  <si>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</si>
  <si>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</si>
  <si>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</si>
  <si>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</si>
  <si>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</si>
  <si>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</si>
  <si>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</si>
  <si>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</si>
  <si>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</si>
  <si>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</si>
  <si>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</si>
  <si>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</si>
  <si>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</si>
  <si>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</si>
  <si>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</si>
  <si>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</si>
  <si>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</si>
  <si>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</si>
  <si>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</si>
  <si>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</si>
  <si>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</si>
  <si>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</si>
  <si>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</si>
  <si>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</si>
  <si>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</si>
  <si>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</si>
  <si>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</si>
  <si>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</si>
  <si>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</si>
  <si>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</si>
  <si>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</si>
  <si>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</si>
  <si>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</si>
  <si>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</si>
  <si>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</si>
  <si>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</si>
  <si>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</si>
  <si>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</si>
  <si>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</si>
  <si>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</si>
  <si>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</si>
  <si>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</si>
  <si>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</si>
  <si>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</si>
  <si>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</si>
  <si>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</si>
  <si>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</si>
  <si>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</si>
  <si>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</si>
  <si>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</si>
  <si>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</si>
  <si>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</si>
  <si>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</si>
  <si>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</si>
  <si>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</si>
  <si>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</si>
  <si>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</si>
  <si>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</si>
  <si>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</si>
  <si>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</si>
  <si>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</si>
  <si>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</si>
  <si>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</si>
  <si>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</si>
  <si>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</si>
  <si>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</si>
  <si>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</si>
  <si>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</si>
  <si>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</si>
  <si>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</si>
  <si>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</si>
  <si>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</si>
  <si>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</si>
  <si>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</si>
  <si>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</si>
  <si>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</si>
  <si>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</si>
  <si>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</si>
  <si>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</si>
  <si>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</si>
  <si>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</si>
  <si>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</si>
  <si>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</si>
  <si>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</si>
  <si>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</si>
  <si>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</si>
  <si>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</si>
  <si>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</si>
  <si>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</si>
  <si>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</si>
  <si>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</si>
  <si>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</si>
  <si>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</si>
  <si>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</si>
  <si>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</si>
  <si>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</si>
  <si>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</si>
  <si>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</si>
  <si>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</si>
  <si>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</si>
  <si>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</si>
  <si>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</si>
  <si>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</si>
  <si>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</si>
  <si>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</si>
  <si>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</si>
  <si>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</si>
  <si>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</si>
  <si>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</si>
  <si>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</si>
  <si>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</si>
  <si>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</si>
  <si>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</si>
  <si>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</si>
  <si>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</si>
  <si>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</si>
  <si>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</si>
  <si>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</si>
  <si>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</si>
  <si>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</si>
  <si>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</si>
  <si>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</si>
  <si>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</si>
  <si>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</si>
  <si>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</si>
  <si>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</si>
  <si>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</si>
  <si>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</si>
  <si>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</si>
  <si>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</si>
  <si>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</si>
  <si>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</si>
  <si>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</si>
  <si>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</si>
  <si>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</si>
  <si>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</si>
  <si>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</si>
  <si>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</si>
  <si>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</si>
  <si>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</si>
  <si>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</si>
  <si>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</si>
  <si>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</si>
  <si>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</si>
  <si>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</si>
  <si>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</si>
  <si>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</si>
  <si>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</si>
  <si>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</si>
  <si>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</si>
  <si>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</si>
  <si>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</si>
  <si>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</si>
  <si>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</si>
  <si>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</si>
  <si>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</si>
  <si>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</si>
  <si>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</si>
  <si>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</si>
  <si>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</si>
  <si>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</si>
  <si>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</si>
  <si>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</si>
  <si>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</si>
  <si>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</si>
  <si>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</si>
  <si>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</si>
  <si>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</si>
  <si>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</si>
  <si>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</si>
  <si>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</si>
  <si>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</si>
  <si>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</si>
  <si>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</si>
  <si>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</si>
  <si>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</si>
  <si>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</si>
  <si>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</si>
  <si>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</si>
  <si>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</si>
  <si>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</si>
  <si>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</si>
  <si>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</si>
  <si>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</si>
  <si>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</si>
  <si>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</si>
  <si>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</si>
  <si>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</si>
  <si>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</si>
  <si>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</si>
  <si>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</si>
  <si>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</si>
  <si>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</si>
  <si>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</si>
  <si>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</si>
  <si>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</si>
  <si>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</si>
  <si>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</si>
  <si>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</si>
  <si>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</si>
  <si>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</si>
  <si>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</si>
  <si>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</si>
  <si>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</si>
  <si>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</si>
  <si>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</si>
  <si>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</si>
  <si>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</si>
  <si>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</si>
  <si>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</si>
  <si>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</si>
  <si>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</si>
  <si>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</si>
  <si>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</si>
  <si>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</si>
  <si>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</si>
  <si>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</si>
  <si>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</si>
  <si>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</si>
  <si>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</si>
  <si>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</si>
  <si>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</si>
  <si>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</si>
  <si>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</si>
  <si>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</si>
  <si>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</si>
  <si>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</si>
  <si>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</si>
  <si>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</si>
  <si>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</si>
  <si>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</si>
  <si>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</si>
  <si>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</si>
  <si>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</si>
  <si>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</si>
  <si>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</si>
  <si>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</si>
  <si>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</si>
  <si>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</si>
  <si>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</si>
  <si>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</si>
  <si>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</si>
  <si>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</si>
  <si>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</si>
  <si>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</si>
  <si>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</si>
  <si>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</si>
  <si>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</si>
  <si>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</si>
  <si>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</si>
  <si>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</si>
  <si>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</si>
  <si>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</si>
  <si>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</si>
  <si>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</si>
  <si>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</si>
  <si>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</si>
  <si>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</si>
  <si>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</si>
  <si>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</si>
  <si>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</si>
  <si>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</si>
  <si>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</si>
  <si>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</si>
  <si>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</si>
  <si>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</si>
  <si>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</si>
  <si>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</si>
  <si>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</si>
  <si>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</si>
  <si>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</si>
  <si>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</si>
  <si>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</si>
  <si>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</si>
  <si>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</si>
  <si>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</si>
  <si>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</si>
  <si>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</si>
  <si>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</si>
  <si>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</si>
  <si>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</si>
  <si>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</si>
  <si>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</si>
  <si>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</si>
  <si>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</si>
  <si>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</si>
  <si>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</si>
  <si>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</si>
  <si>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</si>
  <si>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</si>
  <si>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</si>
  <si>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</si>
  <si>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</si>
  <si>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</si>
  <si>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</si>
  <si>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</si>
  <si>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</si>
  <si>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</si>
  <si>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</si>
  <si>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</si>
  <si>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</si>
  <si>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</si>
  <si>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</si>
  <si>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</si>
  <si>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</si>
  <si>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</si>
  <si>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</si>
  <si>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</si>
  <si>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</si>
  <si>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</si>
  <si>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</si>
  <si>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</si>
  <si>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</si>
  <si>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</si>
  <si>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</si>
  <si>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</si>
  <si>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</si>
  <si>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</si>
  <si>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</si>
  <si>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</si>
  <si>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</si>
  <si>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</si>
  <si>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</si>
  <si>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Hammam Sousse</t>
  </si>
  <si>
    <t>Dr Hatem KARAA</t>
  </si>
  <si>
    <t>Chefs rayon et directeur du magasin</t>
  </si>
  <si>
    <t>renforcer les opérations de nettoyage au-dessus du four</t>
  </si>
  <si>
    <t>Présence de poussière au dessus du four</t>
  </si>
  <si>
    <t>revoir la DLUO des produits cheddar bloc et gruyère bloc (mon régal) qui est de 10 jours alors que les restes des produits ont une DLUO de 07 jours</t>
  </si>
  <si>
    <t>drainer les eaux de nettoyage</t>
  </si>
  <si>
    <t>Renforcer le triage des légumes présentés à la vente</t>
  </si>
  <si>
    <t xml:space="preserve">
Présence de 04 paquets de chips dont la DLUO est le 14/03/2018
</t>
  </si>
  <si>
    <t>Respecter le retrait des produits présentés à la vente</t>
  </si>
  <si>
    <t>demande adressée en date du 07/03/2018</t>
  </si>
  <si>
    <t>Procédure non disponible sur le portail</t>
  </si>
  <si>
    <t>Pas de personnel externe à Carrefour</t>
  </si>
  <si>
    <t>Humidité = 50%</t>
  </si>
  <si>
    <t>Température affichée= -20°C
température mesurée = -18,5°C</t>
  </si>
  <si>
    <t>température affichée 3°C
température mesurée +4,8°C</t>
  </si>
  <si>
    <t xml:space="preserve">
température mesurée +2,8°C</t>
  </si>
  <si>
    <t>Porte de l'armoire UV démontée</t>
  </si>
  <si>
    <t>Présence d'une table froide au labo du terminal de cuisson</t>
  </si>
  <si>
    <t>Meuble sandwich sans porte</t>
  </si>
  <si>
    <t>Température du produit +3°C</t>
  </si>
  <si>
    <t>porte armoire UV démontée</t>
  </si>
  <si>
    <t>Risque de contamination trés élevée via la porte située entre les rayons poissonnerie et fromage charcuterie</t>
  </si>
  <si>
    <t>Lave mains fromage charcuterie encombré par la centrale de nettoyage</t>
  </si>
  <si>
    <t>absence d'un robinet au niveau de la plonge de la boucherie</t>
  </si>
  <si>
    <t>Noix et cardamome sans couvercle au stand épices et fruits à coque</t>
  </si>
  <si>
    <t>Dr Raja Bouhalfaya</t>
  </si>
  <si>
    <t>Directeur du magasin et les chefs rayons</t>
  </si>
  <si>
    <r>
      <rPr>
        <u/>
        <sz val="11"/>
        <rFont val="Comic Sans MS"/>
        <family val="4"/>
      </rPr>
      <t>Test de traçabilité:</t>
    </r>
    <r>
      <rPr>
        <sz val="11"/>
        <rFont val="Comic Sans MS"/>
        <family val="4"/>
      </rPr>
      <t xml:space="preserve">
Article: Cheese-cake fraise X2 ,la date d'ouverture du carton était le 31/05/2018.
En vérifiant le nombre d'articles mis en vente par rapport aux articles restant dans le carton ,une unité (X2) de ce produit n'a pas été trouvé dans les fiches de traçabilité.</t>
    </r>
  </si>
  <si>
    <t>Présence de cartons contenant des emballages au niveau du laboratoire.</t>
  </si>
  <si>
    <t>La poubelle était à ouverture manuelle.</t>
  </si>
  <si>
    <t>Renforcer le contrôle de l'enregistrement de la traçabilité des produits mis en vente.</t>
  </si>
  <si>
    <t>Accumulation de gras au niveau de l'égouttoir de la friteuse . Renforcer le nettoyage à ce niveau.</t>
  </si>
  <si>
    <t>Absence d'un laboratoire pour le traiteur. Utilisation d'un comptoir frigorifique situé au niveau du terminal de cuisson ,pour la préparation des articles du rayon traiteur.</t>
  </si>
  <si>
    <r>
      <t xml:space="preserve">Vérification de la traçabilité pour le 05/07/18 par rapport aux ventes:
</t>
    </r>
    <r>
      <rPr>
        <u/>
        <sz val="11"/>
        <rFont val="Comic Sans MS"/>
        <family val="4"/>
      </rPr>
      <t xml:space="preserve"> Poulet rôti:</t>
    </r>
    <r>
      <rPr>
        <sz val="11"/>
        <rFont val="Comic Sans MS"/>
        <family val="4"/>
      </rPr>
      <t xml:space="preserve"> le cadencier de cuisson mentionnait la cuisson de 8 poulets ,alors on retrouve 9 poulets vendus en ce jour là.
</t>
    </r>
  </si>
  <si>
    <t>Produits exposés à température ambiante:
Les heures de fin d'exposition n'étaient pas mentionnées pour le 05/07/18.</t>
  </si>
  <si>
    <t>Présence d'un sachet (emballage sous-vide) de 4kg contenant des saucisses . Ce sachet était entamé le 19/06/18. On note la présence d'un liquide blanchâtre à l'intérieur de l'emballage.</t>
  </si>
  <si>
    <t>Aviser le fournisseur afin de réduire la quantité emballé ,pour une meilleure conservation.</t>
  </si>
  <si>
    <t>Les piques prix étaient entreposés en dessus de la grille d'aération.</t>
  </si>
  <si>
    <t>Test de traçabilité:
1/Le morceau de fromage "Affumicato" emballé le 01/17/18 
2/Le morceau de fromage "Extra Gouda" emballé le 02/04/18.
Ces deux articles n'étaient pas enregistrés au niveau de la fiche de traçabilité.</t>
  </si>
  <si>
    <t>Présence de sachets de cuisses marinées et de merguez ;dépourvus d'étiquetage.</t>
  </si>
  <si>
    <t>Température à cœur mesurée au niveau des produits exposés:
1/Escalope de dinde : 7,3°C
2/Abats de dinde : 8,7°C</t>
  </si>
  <si>
    <t>Les abats étaient exposés sans égouttoirs.
Les piques prix étaient entreposés en dessus de la grille d'aération.</t>
  </si>
  <si>
    <t>La température mesurée à cœur d'une daurade était de 9,9°C. Cette élévation de la température était dûe au fait que certains poisson n'étaient pas correctement entreposés au niveau de la glace.</t>
  </si>
  <si>
    <t>Identifier la zone des produits retours au niveau de la Chambre froide.</t>
  </si>
  <si>
    <t>Renforcer le nettoyage au niveau des étagères d'exposition du sucre.</t>
  </si>
  <si>
    <t>Les pots du produit "Hrouss" du fournisseur "Epices et saveurs" ,présentaient des ingrédients barrés.</t>
  </si>
  <si>
    <t>Les boules de harissa emballées ,n'étaient pas étiquetés.</t>
  </si>
  <si>
    <t>Formation HACCP- Boucherie (2018).</t>
  </si>
  <si>
    <t>Assurer l'enregistrement de tous les produits emballés.</t>
  </si>
  <si>
    <t>Température affichée: 7,8°C</t>
  </si>
  <si>
    <t>Température affichée: 9,5°C</t>
  </si>
  <si>
    <t>Quelques couvercles des boites d'exposition des épices et des fruits à coques étaient démontés.</t>
  </si>
  <si>
    <t xml:space="preserve">Taux d'hygrométrie : 65% </t>
  </si>
  <si>
    <t>Présence de givre au niveau du meuble négatif des produits surgelés .</t>
  </si>
  <si>
    <t>Température affichée : 4°C
Température mesurée : 2,6°C.</t>
  </si>
  <si>
    <t>Température mesurée :3,4°C.</t>
  </si>
  <si>
    <t>Température affichée : 6,7°C
Température mesurée : 5,5°C</t>
  </si>
  <si>
    <t>L'entrée de la boulangerie n'était pas munie d'une protection.</t>
  </si>
  <si>
    <t>Température mesurée: 2,5°C.</t>
  </si>
  <si>
    <t>Température affichée : 2°C 
Température mesurée à cœur d'un produit : 19°C.</t>
  </si>
  <si>
    <t>Elévation de la température à cœur des produits exposés au niveau du meuble froid.</t>
  </si>
  <si>
    <t>Température affichée : 7,8°C
Température mesurée: 6,3°C</t>
  </si>
  <si>
    <t>Température mesurée : 3,4°C</t>
  </si>
  <si>
    <t>Température mesurée : 11,5°C</t>
  </si>
  <si>
    <t>Température affichée : 8°C
Température mesurée: 7,6°C</t>
  </si>
  <si>
    <t>Température affichée:4,4°C</t>
  </si>
  <si>
    <t>Température affichée : -21°C
Température mesurée : -20°C</t>
  </si>
  <si>
    <t>Absence de distributeur de savon au niveau de la salle de pause.</t>
  </si>
  <si>
    <t xml:space="preserve">Charcuterie/fromages:
 Le poste lave-mains était inaccessible à cause de l’emplacement de la station de nettoyage.
</t>
  </si>
  <si>
    <t>Revoir l'emplacement de la station de nettoyage.</t>
  </si>
  <si>
    <t>Absence de four à micro-ondes.</t>
  </si>
  <si>
    <t>.</t>
  </si>
  <si>
    <t>Poubelles à ouvertures manuelles au niveau du terminal de cuisson et au niveau du rayon FLEG.</t>
  </si>
  <si>
    <t>Stagnation d'eau au niveau du stand poissonnerie.</t>
  </si>
  <si>
    <t>Quelques écarts n'étaient pas encore traités.</t>
  </si>
  <si>
    <t>Présence de givre au niveau de la CF négative pâtisserie et du meuble des surgelés.</t>
  </si>
  <si>
    <t>Le meuble froid d'exposition ,affichait une température de 2°C ,or la température mesurée à cœur de l'article "Riz Djerbien" était de l'ordre de 19°C.
Revoir l'intensité du froid au niveau du meuble surtout que la durée d'exposition de quelques produits étaient de 48h ,d'où le risque d'une altération de ces produits.</t>
  </si>
  <si>
    <t>Revoir l'intensité du froid au niveau du meuble et effectuer des contrôles réguliers des températures des produits exposés.</t>
  </si>
  <si>
    <r>
      <rPr>
        <u/>
        <sz val="11"/>
        <color theme="1"/>
        <rFont val="Comic Sans MS"/>
        <family val="4"/>
      </rPr>
      <t>Test de traçabilité:</t>
    </r>
    <r>
      <rPr>
        <sz val="11"/>
        <color theme="1"/>
        <rFont val="Comic Sans MS"/>
        <family val="4"/>
      </rPr>
      <t xml:space="preserve">
1/</t>
    </r>
    <r>
      <rPr>
        <u/>
        <sz val="11"/>
        <color theme="1"/>
        <rFont val="Comic Sans MS"/>
        <family val="4"/>
      </rPr>
      <t>Article poulet Trad. :</t>
    </r>
    <r>
      <rPr>
        <sz val="11"/>
        <color theme="1"/>
        <rFont val="Comic Sans MS"/>
        <family val="4"/>
      </rPr>
      <t xml:space="preserve"> La quantité mise en rayon le 05/07 était de 5,350kg ,la quantité vendue était de 1,330kg ,donc la quantité restante était de 4,020 kg qui devrait être remis en rayon le 06/07.
Or ce qui était retrouvé était de seulement 2,700Kg (l'équivalent du poids d'un poulet),dans ce cas il nous manque 2,700kg supplémentaires.
2/Le remplissage de la fiche de traçabilité volaillerie LS ,n'était pas complète pour tous les articles du 05/07/18.
</t>
    </r>
  </si>
  <si>
    <t>Assurer l'enregistrement complet de tous les articles.</t>
  </si>
  <si>
    <t>Le poinçonnage était effectué le 21/03/18.</t>
  </si>
  <si>
    <t xml:space="preserve">Utilisation correcte des cadenciers de cuisson et de fabrication </t>
  </si>
  <si>
    <t>Revoir l'intensité du froid au niveau du meuble.</t>
  </si>
  <si>
    <t>La CF négative présentait des variation importantes de températures ,pouvant atteindre les 6°C. (Voir Photo).</t>
  </si>
  <si>
    <t>Risque de contamination très élevée via la porte située entre les rayons poissonnerie et fromage /charcuterie.
Stagnation d'eau au niveau du stand</t>
  </si>
  <si>
    <t>M Souheil DRAOUI</t>
  </si>
  <si>
    <t>Directeur magasin et les chefs rayons</t>
  </si>
  <si>
    <t>Veuillez affecter un employé pour chaque rayon.</t>
  </si>
  <si>
    <t>Veuillez enregistrer la date d'ouverture à chaque utilisation.</t>
  </si>
  <si>
    <t>Absence de papier essuie mains.</t>
  </si>
  <si>
    <t>La poubelle était à commande manuelle.</t>
  </si>
  <si>
    <t>Meuble froid d'exposition.
T affichée: 3,2°C
T mesurée: 12°C</t>
  </si>
  <si>
    <t>Renforcer l'étiquetage des produits entamés.</t>
  </si>
  <si>
    <t>Veuillez assurer l'enregistrement des dates d'entame des produits sur les feuilles de traçabilités.
Veuillez garder une seule date d'ouverture pour chaque produit.</t>
  </si>
  <si>
    <t>La vérification du thermomètre n'était pas réalisée.</t>
  </si>
  <si>
    <t>Les températures à cœur du meuble froid du rayon n'étaient pas enregistrés pour les dates de 16, 19 juillet 2018 et pour le 02/09/2018.</t>
  </si>
  <si>
    <t>Les produits exposés n'étaient pas munis d'égouttoir. 
Veuillez assurer la protection des produits exposés.</t>
  </si>
  <si>
    <t>Renforcer le glaçage des produits exposés.</t>
  </si>
  <si>
    <t>La température mesurée sur les poissons exposés était élevée 13°C.</t>
  </si>
  <si>
    <t>Absence d'enregistrement de la température à cœur pour la date du 26/08/18.</t>
  </si>
  <si>
    <t>Les températures à cœur du meuble 4 éme gamme n'étaient pas enregistrés pour le 08/08/18 et le 22/09/18.</t>
  </si>
  <si>
    <t>Renforcer le nettoyages au niveau des rayon pâtes, sucres, farines et semoules.</t>
  </si>
  <si>
    <t>Certaines boites de conserves de tomates et de lait concentré étaient cabossés.</t>
  </si>
  <si>
    <t>La température à cœur du meuble 5 (PLS surgelés) n'était pas enregistrée pour la date du 22/09/18.</t>
  </si>
  <si>
    <t>Le taux d'hygromètrie était de 70% &gt; 65%.</t>
  </si>
  <si>
    <t>Veuillez renforcer l'aération à ce niveau.</t>
  </si>
  <si>
    <t>Présence de givre au niveau des meubles froids des produits surgelés.</t>
  </si>
  <si>
    <t>Absence de porte pour le local boul/pât.</t>
  </si>
  <si>
    <t>CF(-) en période de test.</t>
  </si>
  <si>
    <t>T mesurée: 3°C</t>
  </si>
  <si>
    <t>Revoir le bon fonctionnement du meuble.</t>
  </si>
  <si>
    <t>La température des produits exposés au niveau du meuble froid était élevée.</t>
  </si>
  <si>
    <t>T affichée: 4°C
T mesurée: 4,5°C</t>
  </si>
  <si>
    <t>T affichée: 9,8°C
T mesurée: 10,6°C</t>
  </si>
  <si>
    <t>Absence de distributeur savon au niveau de la salle de pause.</t>
  </si>
  <si>
    <t>Veuillez installer un distributeur papier.</t>
  </si>
  <si>
    <t>Le poste lave mains n'était pas utilisé au niveau du rayon charcuteries/fromages à cause de l'encombrement de la station de nettoyage.</t>
  </si>
  <si>
    <t>Veuillez aménager un autre espace pour la station de nettoyage.</t>
  </si>
  <si>
    <t>Présence de givre dans les meubles d'exposition des produits surgelés (PLS).</t>
  </si>
  <si>
    <t>Présence des bulletins d'analyse et plans d'action</t>
  </si>
  <si>
    <t>Enregistrements des autocontrôles de nettoyage et de désinfection</t>
  </si>
  <si>
    <t>Renforcer le nettoyage des paniers de la friteuse (voir photo).</t>
  </si>
  <si>
    <t xml:space="preserve">Le produits jambon de dinde royale entamé le 05/09/18 n'était pas tracé le jour de l'ouverture.
Présence du produits salami bœuf traditionnel "FARAH" dont la date d'ouverture était renouvelée à chaque coupe.
Le produit gouda rouge entamé le 10/09/18 n'était pas tracé le jour de l'entame.
</t>
  </si>
  <si>
    <t>La température à cœur des produits exposés au rayons était élevé 7,5°C.</t>
  </si>
  <si>
    <t>La quantité initiale de globe de bœuf et la quantité de parage n'était pas enregistrée pour la date du 01/09/18.</t>
  </si>
  <si>
    <t>Les quantités des produits congelés ne peuvent pas être suivis puisque les cartons entamés n'étaient pas encore achevés et le reste n'était pas stocké dans la CF(-) qui est en période de teste. Le stockage était réalisé au niveau de carrefour express sahloul.</t>
  </si>
  <si>
    <t>La qualité de fraicheur des fruits exposés (pomme, poire) n'était pas satisfaisante.</t>
  </si>
  <si>
    <t>Taux de réalisation du plan d'action précédent</t>
  </si>
  <si>
    <t>Le risque de contamination croisée avec le rayon charcuteries et fromages au niveau de la porte est toujours persistant.</t>
  </si>
  <si>
    <t>La pédale de la poubelle au niveau du laboratoire boul/pât était rompue. L'ouverture est manuelle.</t>
  </si>
  <si>
    <t>L'employée assure la manipulation et la vente au niveau de plusieurs rayons (boul/pât, charcuteries/fromages, poissonnerie, traiteur, boucherie).</t>
  </si>
  <si>
    <t>L'employée assure la manipulation et la vente au niveau de plusieurs rayons (boul/pât, charcuteries/fromages, poissonnerie, traiteur, boucherie).
Les opérations de lavage des mains étaient réalisés au niveau du poste lave mains du rayon traiteur.</t>
  </si>
  <si>
    <t>Présence de 5 morceaux de fromages et de 21 boudins de charcuterie entamés et non identifiés.</t>
  </si>
  <si>
    <t>Un paquet de crevettes calibre "0" était dépourvu de DF, DLC et du N°Lot (voir photo).</t>
  </si>
  <si>
    <t>Renforcer le nettoyage des caisses avant stockage (voir photo).</t>
  </si>
  <si>
    <t>Renforcer le nettoyage des caisses exposés (voir photo).</t>
  </si>
  <si>
    <t>Veuillez fournir les produits de nettoyages nécessaires pour chaque rayon.</t>
  </si>
  <si>
    <t>La CF(-) était en période de test. Les produits étaient stockés au niveau de carrefour express sahloul.
CF(-): Présence d'une caisse de croissants stockés directement au sol.</t>
  </si>
  <si>
    <t>L'employé assure la manipulation et la vente au niveau de plusieurs rayons (boul/pât, charcuteries/fromages, poissonnerie, traiteur, boucherie).</t>
  </si>
  <si>
    <t>Les dates d'ouvertures des cartons était enregistrées seulement le jour de l'ouverture du carton.  Les N°Lot sur la feuille de traçabilité changent de jour à l'autre, le nombre initial de pièces dans le carton n'est pas connu, et le suivi ne peut être réalisé. La traçabilité est défaillante.</t>
  </si>
  <si>
    <t>Présence d'un sachet de chawarma dinde dont la DF: 17/09/2018 et la DLC: 27/09/2018. Veuillez renforcer le contrôle et avertir le fournisseur.</t>
  </si>
  <si>
    <t>Absence de produits de nettoyage (DEPTA DMD) au rayon</t>
  </si>
  <si>
    <t>Les températures à cœur de produits exposés au meuble froid charcuteries n'étaient pas enregistrés pour le mois de septembre (voir photo).</t>
  </si>
  <si>
    <t>Les morceaux de viande (parage) stockés dans un chafing dish n'étaient pas munis d'égouttoir. Les morceaux baignaient dans l'exsudat.</t>
  </si>
  <si>
    <t>CF(+): Stockage de merguez non identifiés</t>
  </si>
  <si>
    <t>Fournir une louche pour chaque produit exposé.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</si>
</sst>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1"/>
      <name val="Calibri Light"/>
      <family val="2"/>
      <scheme val="major"/>
    </font>
    <font>
      <u/>
      <sz val="11"/>
      <name val="Comic Sans MS"/>
      <family val="4"/>
    </font>
    <font>
      <u/>
      <sz val="11"/>
      <color theme="1"/>
      <name val="Comic Sans MS"/>
      <family val="4"/>
    </font>
    <font>
      <sz val="11"/>
      <color theme="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72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16" borderId="1" xfId="0" applyNumberFormat="1" applyFont="1" applyFill="1" applyBorder="1" applyProtection="1">
      <protection locked="0"/>
    </xf>
    <xf numFmtId="166" fontId="8" fillId="0" borderId="1" xfId="0" applyNumberFormat="1" applyFont="1" applyFill="1" applyBorder="1" applyAlignment="1" applyProtection="1">
      <alignment wrapText="1"/>
      <protection locked="0"/>
    </xf>
    <xf numFmtId="0" fontId="9" fillId="0" borderId="1" xfId="0" applyFont="1" applyFill="1" applyBorder="1" applyAlignment="1">
      <alignment wrapText="1"/>
    </xf>
    <xf numFmtId="0" fontId="8" fillId="0" borderId="0" xfId="0" applyFont="1" applyAlignment="1" applyProtection="1">
      <alignment horizontal="center" wrapText="1"/>
      <protection locked="0"/>
    </xf>
    <xf numFmtId="166" fontId="8" fillId="0" borderId="1" xfId="0" applyNumberFormat="1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>
      <alignment wrapText="1"/>
    </xf>
    <xf numFmtId="10" fontId="0" fillId="0" borderId="5" xfId="0" applyNumberFormat="1" applyFill="1" applyBorder="1" applyAlignment="1" applyProtection="1">
      <alignment horizontal="center" wrapText="1"/>
      <protection hidden="1"/>
    </xf>
    <xf numFmtId="0" fontId="24" fillId="0" borderId="1" xfId="0" applyFont="1" applyBorder="1" applyAlignment="1" applyProtection="1">
      <alignment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10" fontId="0" fillId="0" borderId="1" xfId="0" applyNumberFormat="1" applyFill="1" applyBorder="1" applyAlignment="1" applyProtection="1">
      <alignment horizontal="center" wrapText="1"/>
      <protection hidden="1"/>
    </xf>
    <xf numFmtId="165" fontId="8" fillId="14" borderId="1" xfId="0" applyNumberFormat="1" applyFont="1" applyFill="1" applyBorder="1" applyAlignment="1" applyProtection="1">
      <alignment wrapText="1"/>
      <protection locked="0"/>
    </xf>
    <xf numFmtId="0" fontId="26" fillId="7" borderId="1" xfId="0" applyFont="1" applyFill="1" applyBorder="1" applyAlignment="1" applyProtection="1">
      <alignment horizontal="center" wrapText="1"/>
      <protection hidden="1"/>
    </xf>
    <xf numFmtId="165" fontId="26" fillId="7" borderId="1" xfId="0" applyNumberFormat="1" applyFont="1" applyFill="1" applyBorder="1" applyAlignment="1" applyProtection="1">
      <alignment horizontal="center" wrapText="1"/>
      <protection hidden="1"/>
    </xf>
    <xf numFmtId="0" fontId="43" fillId="2" borderId="1" xfId="1" applyFont="1" applyFill="1" applyBorder="1" applyAlignment="1" applyProtection="1">
      <alignment horizontal="left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4" fillId="0" borderId="1" xfId="0" applyFont="1" applyFill="1" applyBorder="1" applyAlignment="1" applyProtection="1">
      <alignment horizontal="left" wrapText="1"/>
      <protection locked="0"/>
    </xf>
    <xf numFmtId="9" fontId="8" fillId="0" borderId="1" xfId="0" applyNumberFormat="1" applyFont="1" applyFill="1" applyBorder="1" applyAlignment="1" applyProtection="1">
      <alignment vertical="center" wrapText="1"/>
      <protection locked="0"/>
    </xf>
    <xf numFmtId="0" fontId="14" fillId="0" borderId="1" xfId="0" applyFont="1" applyFill="1" applyBorder="1" applyAlignment="1" applyProtection="1">
      <alignment horizontal="left" vertical="top" wrapText="1"/>
      <protection locked="0"/>
    </xf>
    <xf numFmtId="0" fontId="8" fillId="2" borderId="1" xfId="0" applyFont="1" applyFill="1" applyBorder="1" applyAlignment="1" applyProtection="1">
      <alignment horizontal="left" wrapText="1"/>
      <protection locked="0"/>
    </xf>
    <xf numFmtId="0" fontId="46" fillId="2" borderId="0" xfId="0" applyFont="1" applyFill="1"/>
    <xf numFmtId="0" fontId="8" fillId="2" borderId="1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left" vertical="top" wrapText="1"/>
      <protection locked="0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8" fillId="4" borderId="0" xfId="0" applyFont="1" applyFill="1" applyAlignment="1" applyProtection="1">
      <alignment horizontal="center"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65262736"/>
        <c:axId val="-565243152"/>
      </c:barChart>
      <c:catAx>
        <c:axId val="-565262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65243152"/>
        <c:crosses val="autoZero"/>
        <c:auto val="1"/>
        <c:lblAlgn val="ctr"/>
        <c:lblOffset val="100"/>
        <c:noMultiLvlLbl val="0"/>
      </c:catAx>
      <c:valAx>
        <c:axId val="-565243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65262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0.95</c:v>
                </c:pt>
                <c:pt idx="2">
                  <c:v>0.9285714285714286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65269264"/>
        <c:axId val="-565261104"/>
      </c:barChart>
      <c:catAx>
        <c:axId val="-56526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65261104"/>
        <c:crosses val="autoZero"/>
        <c:auto val="1"/>
        <c:lblAlgn val="ctr"/>
        <c:lblOffset val="100"/>
        <c:noMultiLvlLbl val="0"/>
      </c:catAx>
      <c:valAx>
        <c:axId val="-565261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65269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65244784"/>
        <c:axId val="-565260016"/>
      </c:barChart>
      <c:catAx>
        <c:axId val="-565244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65260016"/>
        <c:crosses val="autoZero"/>
        <c:auto val="1"/>
        <c:lblAlgn val="ctr"/>
        <c:lblOffset val="100"/>
        <c:noMultiLvlLbl val="0"/>
      </c:catAx>
      <c:valAx>
        <c:axId val="-565260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65244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65267088"/>
        <c:axId val="-565258928"/>
      </c:barChart>
      <c:catAx>
        <c:axId val="-565267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65258928"/>
        <c:crosses val="autoZero"/>
        <c:auto val="1"/>
        <c:lblAlgn val="ctr"/>
        <c:lblOffset val="100"/>
        <c:noMultiLvlLbl val="0"/>
      </c:catAx>
      <c:valAx>
        <c:axId val="-565258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65267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65238800"/>
        <c:axId val="-565244240"/>
      </c:barChart>
      <c:catAx>
        <c:axId val="-56523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65244240"/>
        <c:crosses val="autoZero"/>
        <c:auto val="1"/>
        <c:lblAlgn val="ctr"/>
        <c:lblOffset val="100"/>
        <c:noMultiLvlLbl val="0"/>
      </c:catAx>
      <c:valAx>
        <c:axId val="-565244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65238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61852416"/>
        <c:axId val="-461860032"/>
      </c:barChart>
      <c:catAx>
        <c:axId val="-461852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1860032"/>
        <c:crosses val="autoZero"/>
        <c:auto val="1"/>
        <c:lblAlgn val="ctr"/>
        <c:lblOffset val="100"/>
        <c:noMultiLvlLbl val="0"/>
      </c:catAx>
      <c:valAx>
        <c:axId val="-461860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61852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0.90948275862068961</c:v>
                </c:pt>
                <c:pt idx="1">
                  <c:v>0.85526315789473684</c:v>
                </c:pt>
                <c:pt idx="2">
                  <c:v>0.88695652173913042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61874720"/>
        <c:axId val="-461857312"/>
      </c:barChart>
      <c:catAx>
        <c:axId val="-46187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1857312"/>
        <c:crosses val="autoZero"/>
        <c:auto val="1"/>
        <c:lblAlgn val="ctr"/>
        <c:lblOffset val="100"/>
        <c:noMultiLvlLbl val="0"/>
      </c:catAx>
      <c:valAx>
        <c:axId val="-461857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61874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0.96945337620578775</c:v>
                </c:pt>
                <c:pt idx="1">
                  <c:v>0.91749174917491749</c:v>
                </c:pt>
                <c:pt idx="2">
                  <c:v>0.87959866220735783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61865472"/>
        <c:axId val="-461866016"/>
      </c:barChart>
      <c:catAx>
        <c:axId val="-46186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1866016"/>
        <c:crosses val="autoZero"/>
        <c:auto val="1"/>
        <c:lblAlgn val="ctr"/>
        <c:lblOffset val="100"/>
        <c:noMultiLvlLbl val="0"/>
      </c:catAx>
      <c:valAx>
        <c:axId val="-461866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61865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0.93946806741323874</c:v>
                </c:pt>
                <c:pt idx="1">
                  <c:v>0.88637745353482722</c:v>
                </c:pt>
                <c:pt idx="2">
                  <c:v>0.88327759197324407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461858400"/>
        <c:axId val="-461879616"/>
        <c:extLst xmlns:c16r2="http://schemas.microsoft.com/office/drawing/2015/06/chart"/>
      </c:barChart>
      <c:catAx>
        <c:axId val="-4618584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1879616"/>
        <c:crosses val="autoZero"/>
        <c:auto val="1"/>
        <c:lblAlgn val="ctr"/>
        <c:lblOffset val="100"/>
        <c:noMultiLvlLbl val="0"/>
      </c:catAx>
      <c:valAx>
        <c:axId val="-46187961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185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0.90625</c:v>
                </c:pt>
                <c:pt idx="2">
                  <c:v>0.65126050420168069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461872544"/>
        <c:axId val="-461851328"/>
        <c:extLst xmlns:c16r2="http://schemas.microsoft.com/office/drawing/2015/06/chart"/>
      </c:barChart>
      <c:catAx>
        <c:axId val="-46187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1851328"/>
        <c:crosses val="autoZero"/>
        <c:auto val="1"/>
        <c:lblAlgn val="ctr"/>
        <c:lblOffset val="100"/>
        <c:noMultiLvlLbl val="0"/>
      </c:catAx>
      <c:valAx>
        <c:axId val="-461851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1872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0.97222222222222221</c:v>
                </c:pt>
                <c:pt idx="1">
                  <c:v>0.83333333333333337</c:v>
                </c:pt>
                <c:pt idx="2">
                  <c:v>0.65714285714285714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65257840"/>
        <c:axId val="-565256752"/>
      </c:barChart>
      <c:catAx>
        <c:axId val="-565257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65256752"/>
        <c:crosses val="autoZero"/>
        <c:auto val="1"/>
        <c:lblAlgn val="ctr"/>
        <c:lblOffset val="100"/>
        <c:noMultiLvlLbl val="0"/>
      </c:catAx>
      <c:valAx>
        <c:axId val="-565256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65257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0.93939393939393945</c:v>
                </c:pt>
                <c:pt idx="2">
                  <c:v>0.875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65255120"/>
        <c:axId val="-565269808"/>
      </c:barChart>
      <c:catAx>
        <c:axId val="-56525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65269808"/>
        <c:crosses val="autoZero"/>
        <c:auto val="1"/>
        <c:lblAlgn val="ctr"/>
        <c:lblOffset val="100"/>
        <c:noMultiLvlLbl val="0"/>
      </c:catAx>
      <c:valAx>
        <c:axId val="-565269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6525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0.72580645161290325</c:v>
                </c:pt>
                <c:pt idx="2">
                  <c:v>0.86206896551724133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65239344"/>
        <c:axId val="-565240976"/>
      </c:barChart>
      <c:catAx>
        <c:axId val="-565239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65240976"/>
        <c:crosses val="autoZero"/>
        <c:auto val="1"/>
        <c:lblAlgn val="ctr"/>
        <c:lblOffset val="100"/>
        <c:noMultiLvlLbl val="0"/>
      </c:catAx>
      <c:valAx>
        <c:axId val="-565240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65239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0.97560975609756095</c:v>
                </c:pt>
                <c:pt idx="1">
                  <c:v>0.85365853658536583</c:v>
                </c:pt>
                <c:pt idx="2">
                  <c:v>0.89473684210526316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65242608"/>
        <c:axId val="-565240432"/>
      </c:barChart>
      <c:catAx>
        <c:axId val="-56524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65240432"/>
        <c:crosses val="autoZero"/>
        <c:auto val="1"/>
        <c:lblAlgn val="ctr"/>
        <c:lblOffset val="100"/>
        <c:noMultiLvlLbl val="0"/>
      </c:catAx>
      <c:valAx>
        <c:axId val="-565240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6524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1</c:v>
                </c:pt>
                <c:pt idx="1">
                  <c:v>0.98571428571428577</c:v>
                </c:pt>
                <c:pt idx="2">
                  <c:v>0.89393939393939392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65250224"/>
        <c:axId val="-565239888"/>
      </c:barChart>
      <c:catAx>
        <c:axId val="-565250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65239888"/>
        <c:crosses val="autoZero"/>
        <c:auto val="1"/>
        <c:lblAlgn val="ctr"/>
        <c:lblOffset val="100"/>
        <c:noMultiLvlLbl val="0"/>
      </c:catAx>
      <c:valAx>
        <c:axId val="-565239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65250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0.82</c:v>
                </c:pt>
                <c:pt idx="1">
                  <c:v>0.97916666666666663</c:v>
                </c:pt>
                <c:pt idx="2">
                  <c:v>0.875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65263824"/>
        <c:axId val="-565254032"/>
      </c:barChart>
      <c:catAx>
        <c:axId val="-565263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65254032"/>
        <c:crosses val="autoZero"/>
        <c:auto val="1"/>
        <c:lblAlgn val="ctr"/>
        <c:lblOffset val="100"/>
        <c:noMultiLvlLbl val="0"/>
      </c:catAx>
      <c:valAx>
        <c:axId val="-565254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65263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0.94117647058823528</c:v>
                </c:pt>
                <c:pt idx="1">
                  <c:v>0.94117647058823528</c:v>
                </c:pt>
                <c:pt idx="2">
                  <c:v>0.8529411764705882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65249136"/>
        <c:axId val="-565270352"/>
      </c:barChart>
      <c:catAx>
        <c:axId val="-56524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65270352"/>
        <c:crosses val="autoZero"/>
        <c:auto val="1"/>
        <c:lblAlgn val="ctr"/>
        <c:lblOffset val="100"/>
        <c:noMultiLvlLbl val="0"/>
      </c:catAx>
      <c:valAx>
        <c:axId val="-565270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6524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0.94827586206896552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65253488"/>
        <c:axId val="-565267632"/>
      </c:barChart>
      <c:catAx>
        <c:axId val="-565253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65267632"/>
        <c:crosses val="autoZero"/>
        <c:auto val="1"/>
        <c:lblAlgn val="ctr"/>
        <c:lblOffset val="100"/>
        <c:noMultiLvlLbl val="0"/>
      </c:catAx>
      <c:valAx>
        <c:axId val="-565267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65253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19" t="s">
        <v>324</v>
      </c>
      <c r="B18" s="319"/>
      <c r="C18" s="319"/>
      <c r="D18" s="320" t="s">
        <v>408</v>
      </c>
      <c r="E18" s="320"/>
      <c r="F18" s="320"/>
      <c r="G18" s="320"/>
      <c r="H18" s="320"/>
      <c r="I18" s="320"/>
      <c r="J18" s="320"/>
      <c r="K18" s="320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21" t="s">
        <v>325</v>
      </c>
      <c r="B21" s="321"/>
      <c r="C21" s="321"/>
      <c r="D21" s="321"/>
      <c r="E21" s="321"/>
      <c r="F21" s="321"/>
      <c r="G21" s="321"/>
      <c r="H21" s="321"/>
      <c r="I21" s="321"/>
      <c r="J21" s="321"/>
      <c r="K21" s="321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22" t="s">
        <v>327</v>
      </c>
      <c r="C23" s="322"/>
      <c r="D23" s="78"/>
      <c r="E23" s="78"/>
      <c r="F23" s="78"/>
      <c r="G23" s="78"/>
      <c r="H23" s="78"/>
      <c r="I23" s="78"/>
      <c r="J23" s="77" t="str">
        <f>D18</f>
        <v>Hammam Sousse</v>
      </c>
    </row>
    <row r="24" spans="1:11" ht="33" customHeight="1" x14ac:dyDescent="0.25">
      <c r="A24" s="86" t="s">
        <v>328</v>
      </c>
      <c r="B24" s="323">
        <f>AVERAGE('A1 Exploitation'!D549,'A1 Technique'!D199)</f>
        <v>0.93946806741323874</v>
      </c>
      <c r="C24" s="323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23">
        <f>AVERAGE('A2 Exploitation'!D549,'A2 Technique'!D199)</f>
        <v>0.88637745353482722</v>
      </c>
      <c r="C25" s="323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23">
        <f>AVERAGE('A3 Exploitation'!D549,'A3 Technique'!D199)</f>
        <v>0.88327759197324407</v>
      </c>
      <c r="C26" s="323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23">
        <f>AVERAGE('A4 Exploitation'!D549,'A4 Technique'!D199)</f>
        <v>0</v>
      </c>
      <c r="C27" s="323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23">
        <f>AVERAGE('A5 Exploitation'!D549,'A5 Technique'!D199)</f>
        <v>0</v>
      </c>
      <c r="C28" s="323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23">
        <f>AVERAGE('A6 Exploitation'!D549,'A6 Technique'!D199)</f>
        <v>0</v>
      </c>
      <c r="C29" s="323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22" t="s">
        <v>334</v>
      </c>
      <c r="C33" s="322"/>
      <c r="D33" s="78"/>
      <c r="E33" s="78"/>
      <c r="F33" s="78"/>
      <c r="G33" s="78"/>
      <c r="H33" s="78"/>
      <c r="I33" s="78"/>
      <c r="J33" s="77" t="str">
        <f>D18</f>
        <v>Hammam Sousse</v>
      </c>
    </row>
    <row r="34" spans="1:10" ht="33" customHeight="1" x14ac:dyDescent="0.25">
      <c r="A34" s="86" t="s">
        <v>328</v>
      </c>
      <c r="B34" s="323">
        <f>'A1 Exploitation'!D549</f>
        <v>0.96945337620578775</v>
      </c>
      <c r="C34" s="323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23">
        <f>'A2 Exploitation'!D549</f>
        <v>0.91749174917491749</v>
      </c>
      <c r="C35" s="323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23">
        <f>'A3 Exploitation'!D549</f>
        <v>0.87959866220735783</v>
      </c>
      <c r="C36" s="323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23">
        <f>'A4 Exploitation'!D549</f>
        <v>0</v>
      </c>
      <c r="C37" s="323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23">
        <f>'A5 Exploitation'!D549</f>
        <v>0</v>
      </c>
      <c r="C38" s="323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23">
        <f>'A6 Exploitation'!D549</f>
        <v>0</v>
      </c>
      <c r="C39" s="323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24" t="s">
        <v>335</v>
      </c>
      <c r="C42" s="324"/>
      <c r="D42" s="78"/>
      <c r="E42" s="78"/>
      <c r="F42" s="78"/>
      <c r="G42" s="78"/>
      <c r="H42" s="78"/>
      <c r="I42" s="78"/>
      <c r="J42" s="77" t="str">
        <f>D18</f>
        <v>Hammam Sousse</v>
      </c>
    </row>
    <row r="43" spans="1:10" ht="33" customHeight="1" x14ac:dyDescent="0.25">
      <c r="A43" s="86" t="s">
        <v>328</v>
      </c>
      <c r="B43" s="323">
        <f>AVERAGE('A1 Exploitation'!D547, 'A1 Technique'!D197)</f>
        <v>1</v>
      </c>
      <c r="C43" s="323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23">
        <f>AVERAGE('A2 Exploitation'!D547, 'A2 Technique'!D197)</f>
        <v>0.90625</v>
      </c>
      <c r="C44" s="323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23">
        <f>AVERAGE('A3 Exploitation'!D547, 'A3 Technique'!D197)</f>
        <v>0.65126050420168069</v>
      </c>
      <c r="C45" s="323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23" t="e">
        <f>AVERAGE('A4 Exploitation'!D547, 'A4 Technique'!D197)</f>
        <v>#DIV/0!</v>
      </c>
      <c r="C46" s="323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23" t="e">
        <f>AVERAGE('A5 Exploitation'!D547, 'A5 Technique'!D197)</f>
        <v>#DIV/0!</v>
      </c>
      <c r="C47" s="323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23" t="e">
        <f>AVERAGE('A6 Exploitation'!D547, 'A6 Technique'!D197)</f>
        <v>#DIV/0!</v>
      </c>
      <c r="C48" s="323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22" t="s">
        <v>336</v>
      </c>
      <c r="C51" s="322"/>
      <c r="D51" s="78"/>
      <c r="E51" s="78"/>
      <c r="F51" s="78"/>
      <c r="G51" s="78"/>
      <c r="H51" s="78"/>
      <c r="I51" s="78"/>
      <c r="J51" s="77" t="str">
        <f>D18</f>
        <v>Hammam Sousse</v>
      </c>
    </row>
    <row r="52" spans="1:10" ht="33" customHeight="1" x14ac:dyDescent="0.25">
      <c r="A52" s="86" t="s">
        <v>328</v>
      </c>
      <c r="B52" s="325">
        <f>'A1 Exploitation'!D46</f>
        <v>1</v>
      </c>
      <c r="C52" s="325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25">
        <f>'A2 Exploitation'!D46</f>
        <v>1</v>
      </c>
      <c r="C53" s="325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25">
        <f>'A3 Exploitation'!D46</f>
        <v>1</v>
      </c>
      <c r="C54" s="325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25">
        <f>'A4 Exploitation'!D46</f>
        <v>0</v>
      </c>
      <c r="C55" s="325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25">
        <f>'A5 Exploitation'!D46</f>
        <v>0</v>
      </c>
      <c r="C56" s="325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25">
        <f>'A6 Exploitation'!D46</f>
        <v>0</v>
      </c>
      <c r="C57" s="325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22" t="s">
        <v>337</v>
      </c>
      <c r="C60" s="322"/>
      <c r="D60" s="78"/>
      <c r="E60" s="78"/>
      <c r="F60" s="78"/>
      <c r="G60" s="78"/>
      <c r="H60" s="78"/>
      <c r="I60" s="78"/>
      <c r="J60" s="77" t="str">
        <f>D18</f>
        <v>Hammam Sousse</v>
      </c>
    </row>
    <row r="61" spans="1:10" ht="33" customHeight="1" x14ac:dyDescent="0.25">
      <c r="A61" s="86" t="s">
        <v>328</v>
      </c>
      <c r="B61" s="323">
        <f>'A1 Exploitation'!D103</f>
        <v>0.97222222222222221</v>
      </c>
      <c r="C61" s="323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23">
        <f>'A2 Exploitation'!D103</f>
        <v>0.83333333333333337</v>
      </c>
      <c r="C62" s="323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23">
        <f>'A3 Exploitation'!D103</f>
        <v>0.65714285714285714</v>
      </c>
      <c r="C63" s="323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23">
        <f>'A4 Exploitation'!D103</f>
        <v>0</v>
      </c>
      <c r="C64" s="323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23">
        <f>'A5 Exploitation'!D103</f>
        <v>0</v>
      </c>
      <c r="C65" s="323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23">
        <f>'A6 Exploitation'!D103</f>
        <v>0</v>
      </c>
      <c r="C66" s="323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22" t="s">
        <v>338</v>
      </c>
      <c r="C69" s="322"/>
      <c r="D69" s="78"/>
      <c r="E69" s="78"/>
      <c r="F69" s="78"/>
      <c r="G69" s="78"/>
      <c r="H69" s="78"/>
      <c r="I69" s="78"/>
      <c r="J69" s="77" t="str">
        <f>D18</f>
        <v>Hammam Sousse</v>
      </c>
    </row>
    <row r="70" spans="1:10" ht="33" customHeight="1" x14ac:dyDescent="0.25">
      <c r="A70" s="86" t="s">
        <v>328</v>
      </c>
      <c r="B70" s="323">
        <f>'A1 Exploitation'!D158</f>
        <v>1</v>
      </c>
      <c r="C70" s="323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23">
        <f>'A2 Exploitation'!D158</f>
        <v>0.93939393939393945</v>
      </c>
      <c r="C71" s="323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23">
        <f>'A3 Exploitation'!D158</f>
        <v>0.875</v>
      </c>
      <c r="C72" s="323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23">
        <f>'A4 Exploitation'!D158</f>
        <v>0</v>
      </c>
      <c r="C73" s="323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23">
        <f>'A5 Exploitation'!D158</f>
        <v>0</v>
      </c>
      <c r="C74" s="323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23">
        <f>'A6 Exploitation'!D158</f>
        <v>0</v>
      </c>
      <c r="C75" s="323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22" t="s">
        <v>339</v>
      </c>
      <c r="C78" s="322"/>
      <c r="D78" s="78"/>
      <c r="E78" s="78"/>
      <c r="F78" s="78"/>
      <c r="G78" s="78"/>
      <c r="H78" s="78"/>
      <c r="I78" s="78"/>
      <c r="J78" s="77" t="str">
        <f>D18</f>
        <v>Hammam Sousse</v>
      </c>
    </row>
    <row r="79" spans="1:10" ht="33" customHeight="1" x14ac:dyDescent="0.25">
      <c r="A79" s="86" t="s">
        <v>328</v>
      </c>
      <c r="B79" s="323">
        <f>'A1 Exploitation'!D205</f>
        <v>1</v>
      </c>
      <c r="C79" s="323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23">
        <f>'A2 Exploitation'!D205</f>
        <v>0.72580645161290325</v>
      </c>
      <c r="C80" s="323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23">
        <f>'A3 Exploitation'!D205</f>
        <v>0.86206896551724133</v>
      </c>
      <c r="C81" s="323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23">
        <f>'A4 Exploitation'!D205</f>
        <v>0</v>
      </c>
      <c r="C82" s="323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23">
        <f>'A5 Exploitation'!D205</f>
        <v>0</v>
      </c>
      <c r="C83" s="323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23">
        <f>'A6 Exploitation'!D205</f>
        <v>0</v>
      </c>
      <c r="C84" s="323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22" t="s">
        <v>340</v>
      </c>
      <c r="C87" s="322"/>
      <c r="D87" s="78"/>
      <c r="E87" s="78"/>
      <c r="F87" s="78"/>
      <c r="G87" s="78"/>
      <c r="H87" s="78"/>
      <c r="I87" s="78"/>
      <c r="J87" s="77" t="str">
        <f>D18</f>
        <v>Hammam Sousse</v>
      </c>
    </row>
    <row r="88" spans="1:10" ht="33" customHeight="1" x14ac:dyDescent="0.25">
      <c r="A88" s="86" t="s">
        <v>328</v>
      </c>
      <c r="B88" s="323">
        <f>'A1 Exploitation'!D266</f>
        <v>0.97560975609756095</v>
      </c>
      <c r="C88" s="323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23">
        <f>'A2 Exploitation'!D266</f>
        <v>0.85365853658536583</v>
      </c>
      <c r="C89" s="323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23">
        <f>'A3 Exploitation'!D266</f>
        <v>0.89473684210526316</v>
      </c>
      <c r="C90" s="323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23">
        <f>'A4 Exploitation'!D266</f>
        <v>0</v>
      </c>
      <c r="C91" s="323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23">
        <f>'A5 Exploitation'!D266</f>
        <v>0</v>
      </c>
      <c r="C92" s="323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23">
        <f>'A6 Exploitation'!D266</f>
        <v>0</v>
      </c>
      <c r="C93" s="323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22" t="s">
        <v>341</v>
      </c>
      <c r="C96" s="322"/>
      <c r="D96" s="78"/>
      <c r="E96" s="78"/>
      <c r="F96" s="78"/>
      <c r="G96" s="78"/>
      <c r="H96" s="78"/>
      <c r="I96" s="78"/>
      <c r="J96" s="77" t="str">
        <f>D18</f>
        <v>Hammam Sousse</v>
      </c>
    </row>
    <row r="97" spans="1:10" ht="33" customHeight="1" x14ac:dyDescent="0.25">
      <c r="A97" s="86" t="s">
        <v>328</v>
      </c>
      <c r="B97" s="323">
        <f>'A1 Exploitation'!D318</f>
        <v>1</v>
      </c>
      <c r="C97" s="323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23">
        <f>'A2 Exploitation'!D318</f>
        <v>0.98571428571428577</v>
      </c>
      <c r="C98" s="323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23">
        <f>'A3 Exploitation'!D318</f>
        <v>0.89393939393939392</v>
      </c>
      <c r="C99" s="323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23">
        <f>'A4 Exploitation'!D318</f>
        <v>0</v>
      </c>
      <c r="C100" s="323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23">
        <f>'A5 Exploitation'!D318</f>
        <v>0</v>
      </c>
      <c r="C101" s="323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23">
        <f>'A6 Exploitation'!D318</f>
        <v>0</v>
      </c>
      <c r="C102" s="323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22" t="s">
        <v>342</v>
      </c>
      <c r="C105" s="322"/>
      <c r="D105" s="78"/>
      <c r="E105" s="78"/>
      <c r="F105" s="78"/>
      <c r="G105" s="78"/>
      <c r="H105" s="78"/>
      <c r="I105" s="78"/>
      <c r="J105" s="77" t="str">
        <f>D18</f>
        <v>Hammam Sousse</v>
      </c>
    </row>
    <row r="106" spans="1:10" ht="33" customHeight="1" x14ac:dyDescent="0.25">
      <c r="A106" s="86" t="s">
        <v>328</v>
      </c>
      <c r="B106" s="323">
        <f>'A1 Exploitation'!D358</f>
        <v>0.82</v>
      </c>
      <c r="C106" s="323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23">
        <f>'A2 Exploitation'!D358</f>
        <v>0.97916666666666663</v>
      </c>
      <c r="C107" s="323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23">
        <f>'A3 Exploitation'!D358</f>
        <v>0.875</v>
      </c>
      <c r="C108" s="323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23">
        <f>'A4 Exploitation'!D358</f>
        <v>0</v>
      </c>
      <c r="C109" s="323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23">
        <f>'A5 Exploitation'!D358</f>
        <v>0</v>
      </c>
      <c r="C110" s="323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23">
        <f>'A6 Exploitation'!D358</f>
        <v>0</v>
      </c>
      <c r="C111" s="323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22" t="s">
        <v>343</v>
      </c>
      <c r="C114" s="322"/>
      <c r="D114" s="78"/>
      <c r="E114" s="78"/>
      <c r="F114" s="78"/>
      <c r="G114" s="78"/>
      <c r="H114" s="78"/>
      <c r="I114" s="78"/>
      <c r="J114" s="77" t="str">
        <f>D18</f>
        <v>Hammam Sousse</v>
      </c>
    </row>
    <row r="115" spans="1:10" ht="33" customHeight="1" x14ac:dyDescent="0.25">
      <c r="A115" s="86" t="s">
        <v>328</v>
      </c>
      <c r="B115" s="323">
        <f>'A1 Exploitation'!D391</f>
        <v>0.94117647058823528</v>
      </c>
      <c r="C115" s="323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23">
        <f>'A2 Exploitation'!D391</f>
        <v>0.94117647058823528</v>
      </c>
      <c r="C116" s="323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23">
        <f>'A3 Exploitation'!D391</f>
        <v>0.8529411764705882</v>
      </c>
      <c r="C117" s="323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23">
        <f>'A4 Exploitation'!D391</f>
        <v>0</v>
      </c>
      <c r="C118" s="323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23">
        <f>'A5 Exploitation'!D391</f>
        <v>0</v>
      </c>
      <c r="C119" s="323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23">
        <f>'A6 Exploitation'!D391</f>
        <v>0</v>
      </c>
      <c r="C120" s="323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22" t="s">
        <v>344</v>
      </c>
      <c r="C123" s="322"/>
      <c r="D123" s="78"/>
      <c r="E123" s="78"/>
      <c r="F123" s="78"/>
      <c r="G123" s="78"/>
      <c r="H123" s="78"/>
      <c r="I123" s="78"/>
      <c r="J123" s="77" t="str">
        <f>D18</f>
        <v>Hammam Sousse</v>
      </c>
    </row>
    <row r="124" spans="1:10" ht="33" customHeight="1" x14ac:dyDescent="0.25">
      <c r="A124" s="86" t="s">
        <v>328</v>
      </c>
      <c r="B124" s="323">
        <f>'A1 Exploitation'!D444</f>
        <v>1</v>
      </c>
      <c r="C124" s="323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23">
        <f>'A2 Exploitation'!D444</f>
        <v>1</v>
      </c>
      <c r="C125" s="323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23">
        <f>'A3 Exploitation'!D444</f>
        <v>0.94827586206896552</v>
      </c>
      <c r="C126" s="323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23">
        <f>'A4 Exploitation'!D444</f>
        <v>0</v>
      </c>
      <c r="C127" s="323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23">
        <f>'A5 Exploitation'!D444</f>
        <v>0</v>
      </c>
      <c r="C128" s="323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23">
        <f>'A6 Exploitation'!D444</f>
        <v>0</v>
      </c>
      <c r="C129" s="323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22" t="s">
        <v>345</v>
      </c>
      <c r="C132" s="322"/>
      <c r="D132" s="78"/>
      <c r="E132" s="78"/>
      <c r="F132" s="78"/>
      <c r="G132" s="78"/>
      <c r="H132" s="78"/>
      <c r="I132" s="78"/>
      <c r="J132" s="77" t="str">
        <f>D18</f>
        <v>Hammam Sousse</v>
      </c>
    </row>
    <row r="133" spans="1:10" ht="33" customHeight="1" x14ac:dyDescent="0.25">
      <c r="A133" s="86" t="s">
        <v>328</v>
      </c>
      <c r="B133" s="323">
        <f>'A1 Exploitation'!D481</f>
        <v>1</v>
      </c>
      <c r="C133" s="323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23">
        <f>'A2 Exploitation'!D481</f>
        <v>0.95</v>
      </c>
      <c r="C134" s="323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23">
        <f>'A3 Exploitation'!D481</f>
        <v>0.9285714285714286</v>
      </c>
      <c r="C135" s="323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23">
        <f>'A4 Exploitation'!D481</f>
        <v>0</v>
      </c>
      <c r="C136" s="323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23">
        <f>'A5 Exploitation'!D481</f>
        <v>0</v>
      </c>
      <c r="C137" s="323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23">
        <f>'A6 Exploitation'!D481</f>
        <v>0</v>
      </c>
      <c r="C138" s="323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22" t="s">
        <v>346</v>
      </c>
      <c r="C141" s="322"/>
      <c r="D141" s="78"/>
      <c r="E141" s="78"/>
      <c r="F141" s="78"/>
      <c r="G141" s="78"/>
      <c r="H141" s="78"/>
      <c r="I141" s="78"/>
      <c r="J141" s="77" t="str">
        <f>D18</f>
        <v>Hammam Sousse</v>
      </c>
    </row>
    <row r="142" spans="1:10" ht="33" customHeight="1" x14ac:dyDescent="0.25">
      <c r="A142" s="86" t="s">
        <v>328</v>
      </c>
      <c r="B142" s="323">
        <f>'A1 Exploitation'!D503</f>
        <v>1</v>
      </c>
      <c r="C142" s="323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23">
        <f>'A2 Exploitation'!D503</f>
        <v>1</v>
      </c>
      <c r="C143" s="323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23">
        <f>'A3 Exploitation'!D503</f>
        <v>1</v>
      </c>
      <c r="C144" s="323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23">
        <f>'A4 Exploitation'!D503</f>
        <v>0</v>
      </c>
      <c r="C145" s="323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23">
        <f>'A5 Exploitation'!D503</f>
        <v>0</v>
      </c>
      <c r="C146" s="323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23">
        <f>'A6 Exploitation'!D503</f>
        <v>0</v>
      </c>
      <c r="C147" s="323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22" t="s">
        <v>347</v>
      </c>
      <c r="C150" s="322"/>
      <c r="D150" s="78"/>
      <c r="E150" s="78"/>
      <c r="F150" s="78"/>
      <c r="G150" s="78"/>
      <c r="H150" s="78"/>
      <c r="I150" s="78"/>
      <c r="J150" s="77" t="str">
        <f>D18</f>
        <v>Hammam Sousse</v>
      </c>
    </row>
    <row r="151" spans="1:10" ht="33" customHeight="1" x14ac:dyDescent="0.25">
      <c r="A151" s="86" t="s">
        <v>328</v>
      </c>
      <c r="B151" s="323">
        <f>'A1 Exploitation'!D514</f>
        <v>1</v>
      </c>
      <c r="C151" s="323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23">
        <f>'A2 Exploitation'!D514</f>
        <v>1</v>
      </c>
      <c r="C152" s="323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23">
        <f>'A3 Exploitation'!D514</f>
        <v>1</v>
      </c>
      <c r="C153" s="323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23">
        <f>'A4 Exploitation'!D514</f>
        <v>0</v>
      </c>
      <c r="C154" s="323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23">
        <f>'A5 Exploitation'!D514</f>
        <v>0</v>
      </c>
      <c r="C155" s="323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23">
        <f>'A6 Exploitation'!D514</f>
        <v>0</v>
      </c>
      <c r="C156" s="323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26"/>
      <c r="C159" s="326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22" t="s">
        <v>348</v>
      </c>
      <c r="C160" s="322"/>
      <c r="D160" s="78"/>
      <c r="E160" s="78"/>
      <c r="F160" s="78"/>
      <c r="G160" s="78"/>
      <c r="H160" s="78"/>
      <c r="I160" s="78"/>
      <c r="J160" s="77" t="str">
        <f>D18</f>
        <v>Hammam Sousse</v>
      </c>
    </row>
    <row r="161" spans="1:10" ht="33" customHeight="1" x14ac:dyDescent="0.25">
      <c r="A161" s="86" t="s">
        <v>328</v>
      </c>
      <c r="B161" s="323">
        <f>'A1 Exploitation'!D534</f>
        <v>1</v>
      </c>
      <c r="C161" s="323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23">
        <f>'A2 Exploitation'!D534</f>
        <v>1</v>
      </c>
      <c r="C162" s="323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23">
        <f>'A3 Exploitation'!D534</f>
        <v>1</v>
      </c>
      <c r="C163" s="323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23">
        <f>'A4 Exploitation'!D534</f>
        <v>0</v>
      </c>
      <c r="C164" s="323"/>
    </row>
    <row r="165" spans="1:10" ht="33" customHeight="1" x14ac:dyDescent="0.25">
      <c r="A165" s="85" t="s">
        <v>332</v>
      </c>
      <c r="B165" s="323">
        <f>'A5 Exploitation'!D534</f>
        <v>0</v>
      </c>
      <c r="C165" s="323"/>
    </row>
    <row r="166" spans="1:10" ht="18" x14ac:dyDescent="0.25">
      <c r="A166" s="85" t="s">
        <v>333</v>
      </c>
      <c r="B166" s="323">
        <f>'A6 Exploitation'!D534</f>
        <v>0</v>
      </c>
      <c r="C166" s="323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22" t="s">
        <v>349</v>
      </c>
      <c r="C169" s="322"/>
      <c r="J169" s="77" t="str">
        <f>D18</f>
        <v>Hammam Sousse</v>
      </c>
    </row>
    <row r="170" spans="1:10" ht="33" customHeight="1" x14ac:dyDescent="0.25">
      <c r="A170" s="86" t="s">
        <v>328</v>
      </c>
      <c r="B170" s="323">
        <f>'A1 Exploitation'!D545</f>
        <v>0</v>
      </c>
      <c r="C170" s="323"/>
    </row>
    <row r="171" spans="1:10" ht="33" customHeight="1" x14ac:dyDescent="0.25">
      <c r="A171" s="85" t="s">
        <v>329</v>
      </c>
      <c r="B171" s="323">
        <f>'A2 Exploitation'!D545</f>
        <v>1</v>
      </c>
      <c r="C171" s="323"/>
    </row>
    <row r="172" spans="1:10" ht="33" customHeight="1" x14ac:dyDescent="0.25">
      <c r="A172" s="86" t="s">
        <v>330</v>
      </c>
      <c r="B172" s="323">
        <f>'A3 Exploitation'!D545</f>
        <v>1</v>
      </c>
      <c r="C172" s="323"/>
    </row>
    <row r="173" spans="1:10" ht="33" customHeight="1" x14ac:dyDescent="0.25">
      <c r="A173" s="86" t="s">
        <v>331</v>
      </c>
      <c r="B173" s="323">
        <f>'A4 Exploitation'!D545</f>
        <v>0</v>
      </c>
      <c r="C173" s="323"/>
    </row>
    <row r="174" spans="1:10" ht="33" customHeight="1" x14ac:dyDescent="0.25">
      <c r="A174" s="85" t="s">
        <v>332</v>
      </c>
      <c r="B174" s="323">
        <f>'A5 Exploitation'!D545</f>
        <v>0</v>
      </c>
      <c r="C174" s="323"/>
    </row>
    <row r="175" spans="1:10" ht="18" x14ac:dyDescent="0.25">
      <c r="A175" s="85" t="s">
        <v>333</v>
      </c>
      <c r="B175" s="323">
        <f>'A6 Exploitation'!D545</f>
        <v>0</v>
      </c>
      <c r="C175" s="323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22" t="s">
        <v>350</v>
      </c>
      <c r="C178" s="322"/>
      <c r="J178" s="77" t="str">
        <f>D18</f>
        <v>Hammam Sousse</v>
      </c>
    </row>
    <row r="179" spans="1:10" ht="33" customHeight="1" x14ac:dyDescent="0.25">
      <c r="A179" s="86" t="s">
        <v>328</v>
      </c>
      <c r="B179" s="323">
        <f>'A1 Technique'!D199</f>
        <v>0.90948275862068961</v>
      </c>
      <c r="C179" s="323"/>
    </row>
    <row r="180" spans="1:10" ht="33" customHeight="1" x14ac:dyDescent="0.25">
      <c r="A180" s="85" t="s">
        <v>329</v>
      </c>
      <c r="B180" s="323">
        <f>'A2 Technique'!D199</f>
        <v>0.85526315789473684</v>
      </c>
      <c r="C180" s="323"/>
    </row>
    <row r="181" spans="1:10" ht="33" customHeight="1" x14ac:dyDescent="0.25">
      <c r="A181" s="86" t="s">
        <v>330</v>
      </c>
      <c r="B181" s="323">
        <f>'A3 Technique'!D199</f>
        <v>0.88695652173913042</v>
      </c>
      <c r="C181" s="323"/>
    </row>
    <row r="182" spans="1:10" ht="33" customHeight="1" x14ac:dyDescent="0.25">
      <c r="A182" s="86" t="s">
        <v>331</v>
      </c>
      <c r="B182" s="323">
        <f>'A4 Technique'!D199</f>
        <v>0</v>
      </c>
      <c r="C182" s="323"/>
    </row>
    <row r="183" spans="1:10" ht="33" customHeight="1" x14ac:dyDescent="0.25">
      <c r="A183" s="85" t="s">
        <v>332</v>
      </c>
      <c r="B183" s="323">
        <f>'A5 Technique'!D199</f>
        <v>0</v>
      </c>
      <c r="C183" s="323"/>
    </row>
    <row r="184" spans="1:10" ht="18" x14ac:dyDescent="0.25">
      <c r="A184" s="85" t="s">
        <v>333</v>
      </c>
      <c r="B184" s="323">
        <f>'A6 Technique'!D199</f>
        <v>0</v>
      </c>
      <c r="C184" s="323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24" zoomScale="60" workbookViewId="0">
      <selection activeCell="B542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8"/>
      <c r="E1" s="328"/>
      <c r="F1" s="328"/>
      <c r="G1" s="328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9" t="s">
        <v>179</v>
      </c>
      <c r="B7" s="329"/>
      <c r="C7" s="329"/>
      <c r="D7" s="329"/>
      <c r="E7" s="329"/>
      <c r="F7" s="329"/>
      <c r="G7" s="125"/>
    </row>
    <row r="8" spans="1:7" ht="29.25" x14ac:dyDescent="0.45">
      <c r="A8" s="330" t="str">
        <f>'Page de garde'!D18</f>
        <v>Hammam Sousse</v>
      </c>
      <c r="B8" s="330"/>
      <c r="C8" s="330"/>
      <c r="D8" s="330"/>
      <c r="E8" s="330"/>
      <c r="F8" s="330"/>
      <c r="G8" s="125"/>
    </row>
    <row r="9" spans="1:7" ht="24" x14ac:dyDescent="0.45">
      <c r="A9" s="14" t="s">
        <v>42</v>
      </c>
      <c r="B9" s="331"/>
      <c r="C9" s="331"/>
      <c r="D9" s="331"/>
      <c r="E9" s="331"/>
      <c r="F9" s="331"/>
      <c r="G9" s="125"/>
    </row>
    <row r="10" spans="1:7" ht="24" x14ac:dyDescent="0.45">
      <c r="A10" s="15" t="s">
        <v>44</v>
      </c>
      <c r="B10" s="332"/>
      <c r="C10" s="332"/>
      <c r="D10" s="332"/>
      <c r="E10" s="332"/>
      <c r="F10" s="332"/>
      <c r="G10" s="125"/>
    </row>
    <row r="11" spans="1:7" ht="24" x14ac:dyDescent="0.45">
      <c r="A11" s="14" t="s">
        <v>43</v>
      </c>
      <c r="B11" s="327"/>
      <c r="C11" s="327"/>
      <c r="D11" s="327"/>
      <c r="E11" s="327"/>
      <c r="F11" s="327"/>
      <c r="G11" s="125"/>
    </row>
    <row r="12" spans="1:7" ht="24" x14ac:dyDescent="0.45">
      <c r="A12" s="14" t="s">
        <v>239</v>
      </c>
      <c r="B12" s="333">
        <f>D549</f>
        <v>0</v>
      </c>
      <c r="C12" s="333"/>
      <c r="D12" s="333"/>
      <c r="E12" s="333"/>
      <c r="F12" s="333"/>
      <c r="G12" s="125"/>
    </row>
    <row r="13" spans="1:7" ht="22.5" x14ac:dyDescent="0.45">
      <c r="D13" s="334"/>
      <c r="E13" s="334"/>
      <c r="F13" s="334"/>
      <c r="G13" s="33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35" t="s">
        <v>30</v>
      </c>
      <c r="B17" s="336" t="s">
        <v>31</v>
      </c>
      <c r="C17" s="336"/>
      <c r="D17" s="336" t="s">
        <v>46</v>
      </c>
      <c r="E17" s="337" t="s">
        <v>310</v>
      </c>
      <c r="F17" s="337" t="s">
        <v>358</v>
      </c>
    </row>
    <row r="18" spans="1:8" ht="16.5" customHeight="1" x14ac:dyDescent="0.3">
      <c r="A18" s="335"/>
      <c r="B18" s="41" t="s">
        <v>34</v>
      </c>
      <c r="C18" s="41" t="s">
        <v>33</v>
      </c>
      <c r="D18" s="336"/>
      <c r="E18" s="337"/>
      <c r="F18" s="33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38" t="s">
        <v>379</v>
      </c>
      <c r="B38" s="339"/>
      <c r="C38" s="339"/>
      <c r="D38" s="339"/>
      <c r="E38" s="339"/>
      <c r="F38" s="34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35" t="s">
        <v>30</v>
      </c>
      <c r="B50" s="336" t="s">
        <v>31</v>
      </c>
      <c r="C50" s="336"/>
      <c r="D50" s="336" t="s">
        <v>46</v>
      </c>
      <c r="E50" s="337" t="s">
        <v>310</v>
      </c>
      <c r="F50" s="337" t="s">
        <v>360</v>
      </c>
      <c r="G50" s="127"/>
    </row>
    <row r="51" spans="1:7" ht="16.5" customHeight="1" x14ac:dyDescent="0.3">
      <c r="A51" s="335"/>
      <c r="B51" s="41" t="s">
        <v>34</v>
      </c>
      <c r="C51" s="41" t="s">
        <v>33</v>
      </c>
      <c r="D51" s="336"/>
      <c r="E51" s="337"/>
      <c r="F51" s="33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38" t="s">
        <v>379</v>
      </c>
      <c r="B94" s="339"/>
      <c r="C94" s="339"/>
      <c r="D94" s="339"/>
      <c r="E94" s="339"/>
      <c r="F94" s="34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35" t="s">
        <v>30</v>
      </c>
      <c r="B107" s="336" t="s">
        <v>31</v>
      </c>
      <c r="C107" s="336"/>
      <c r="D107" s="336" t="s">
        <v>46</v>
      </c>
      <c r="E107" s="337" t="s">
        <v>310</v>
      </c>
      <c r="F107" s="337" t="s">
        <v>360</v>
      </c>
    </row>
    <row r="108" spans="1:7" ht="16.5" customHeight="1" x14ac:dyDescent="0.3">
      <c r="A108" s="335"/>
      <c r="B108" s="41" t="s">
        <v>34</v>
      </c>
      <c r="C108" s="41" t="s">
        <v>33</v>
      </c>
      <c r="D108" s="336"/>
      <c r="E108" s="337"/>
      <c r="F108" s="33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41" t="s">
        <v>379</v>
      </c>
      <c r="B148" s="342"/>
      <c r="C148" s="342"/>
      <c r="D148" s="34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35" t="s">
        <v>30</v>
      </c>
      <c r="B162" s="336" t="s">
        <v>31</v>
      </c>
      <c r="C162" s="336"/>
      <c r="D162" s="336" t="s">
        <v>46</v>
      </c>
      <c r="E162" s="337" t="s">
        <v>310</v>
      </c>
      <c r="F162" s="337" t="s">
        <v>360</v>
      </c>
      <c r="G162" s="127"/>
    </row>
    <row r="163" spans="1:7" ht="16.5" customHeight="1" x14ac:dyDescent="0.3">
      <c r="A163" s="335"/>
      <c r="B163" s="41" t="s">
        <v>34</v>
      </c>
      <c r="C163" s="41" t="s">
        <v>33</v>
      </c>
      <c r="D163" s="336"/>
      <c r="E163" s="337"/>
      <c r="F163" s="33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44" t="s">
        <v>379</v>
      </c>
      <c r="B195" s="344"/>
      <c r="C195" s="344"/>
      <c r="D195" s="344"/>
      <c r="E195" s="344"/>
      <c r="F195" s="34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35" t="s">
        <v>30</v>
      </c>
      <c r="B209" s="336" t="s">
        <v>31</v>
      </c>
      <c r="C209" s="336"/>
      <c r="D209" s="336" t="s">
        <v>46</v>
      </c>
      <c r="E209" s="337" t="s">
        <v>310</v>
      </c>
      <c r="F209" s="337" t="s">
        <v>360</v>
      </c>
      <c r="G209" s="127"/>
    </row>
    <row r="210" spans="1:7" ht="16.5" customHeight="1" x14ac:dyDescent="0.3">
      <c r="A210" s="335"/>
      <c r="B210" s="41" t="s">
        <v>34</v>
      </c>
      <c r="C210" s="41" t="s">
        <v>33</v>
      </c>
      <c r="D210" s="336"/>
      <c r="E210" s="337"/>
      <c r="F210" s="33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44" t="s">
        <v>379</v>
      </c>
      <c r="B256" s="344"/>
      <c r="C256" s="344"/>
      <c r="D256" s="344"/>
      <c r="E256" s="344"/>
      <c r="F256" s="34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35" t="s">
        <v>30</v>
      </c>
      <c r="B270" s="336" t="s">
        <v>31</v>
      </c>
      <c r="C270" s="336"/>
      <c r="D270" s="336" t="s">
        <v>46</v>
      </c>
      <c r="E270" s="337" t="s">
        <v>310</v>
      </c>
      <c r="F270" s="337" t="s">
        <v>360</v>
      </c>
      <c r="G270" s="214"/>
    </row>
    <row r="271" spans="1:7" s="16" customFormat="1" ht="16.5" customHeight="1" x14ac:dyDescent="0.3">
      <c r="A271" s="335"/>
      <c r="B271" s="41" t="s">
        <v>34</v>
      </c>
      <c r="C271" s="41" t="s">
        <v>33</v>
      </c>
      <c r="D271" s="336"/>
      <c r="E271" s="337"/>
      <c r="F271" s="33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45" t="s">
        <v>396</v>
      </c>
      <c r="B308" s="346"/>
      <c r="C308" s="346"/>
      <c r="D308" s="346"/>
      <c r="E308" s="346"/>
      <c r="F308" s="34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35" t="s">
        <v>30</v>
      </c>
      <c r="B322" s="336" t="s">
        <v>31</v>
      </c>
      <c r="C322" s="336"/>
      <c r="D322" s="336" t="s">
        <v>46</v>
      </c>
      <c r="E322" s="337" t="s">
        <v>310</v>
      </c>
      <c r="F322" s="337" t="s">
        <v>360</v>
      </c>
      <c r="G322" s="127"/>
    </row>
    <row r="323" spans="1:7" ht="16.5" customHeight="1" x14ac:dyDescent="0.3">
      <c r="A323" s="335"/>
      <c r="B323" s="41" t="s">
        <v>34</v>
      </c>
      <c r="C323" s="41" t="s">
        <v>33</v>
      </c>
      <c r="D323" s="336"/>
      <c r="E323" s="337"/>
      <c r="F323" s="33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45" t="s">
        <v>379</v>
      </c>
      <c r="B349" s="346"/>
      <c r="C349" s="346"/>
      <c r="D349" s="346"/>
      <c r="E349" s="346"/>
      <c r="F349" s="34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35" t="s">
        <v>30</v>
      </c>
      <c r="B362" s="336" t="s">
        <v>31</v>
      </c>
      <c r="C362" s="336"/>
      <c r="D362" s="336" t="s">
        <v>46</v>
      </c>
      <c r="E362" s="337" t="s">
        <v>310</v>
      </c>
      <c r="F362" s="337" t="s">
        <v>360</v>
      </c>
      <c r="G362" s="127"/>
    </row>
    <row r="363" spans="1:7" ht="16.5" customHeight="1" x14ac:dyDescent="0.3">
      <c r="A363" s="335"/>
      <c r="B363" s="41" t="s">
        <v>34</v>
      </c>
      <c r="C363" s="41" t="s">
        <v>33</v>
      </c>
      <c r="D363" s="336"/>
      <c r="E363" s="337"/>
      <c r="F363" s="33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44" t="s">
        <v>379</v>
      </c>
      <c r="B383" s="344"/>
      <c r="C383" s="344"/>
      <c r="D383" s="344"/>
      <c r="E383" s="344"/>
      <c r="F383" s="34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35" t="s">
        <v>30</v>
      </c>
      <c r="B395" s="336" t="s">
        <v>31</v>
      </c>
      <c r="C395" s="336"/>
      <c r="D395" s="336" t="s">
        <v>46</v>
      </c>
      <c r="E395" s="337" t="s">
        <v>310</v>
      </c>
      <c r="F395" s="337" t="s">
        <v>360</v>
      </c>
      <c r="G395" s="127"/>
    </row>
    <row r="396" spans="1:7" ht="16.5" customHeight="1" x14ac:dyDescent="0.3">
      <c r="A396" s="335"/>
      <c r="B396" s="41" t="s">
        <v>34</v>
      </c>
      <c r="C396" s="41" t="s">
        <v>33</v>
      </c>
      <c r="D396" s="336"/>
      <c r="E396" s="337"/>
      <c r="F396" s="33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44" t="s">
        <v>379</v>
      </c>
      <c r="B435" s="344"/>
      <c r="C435" s="344"/>
      <c r="D435" s="344"/>
      <c r="E435" s="344"/>
      <c r="F435" s="34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35" t="s">
        <v>30</v>
      </c>
      <c r="B448" s="336" t="s">
        <v>31</v>
      </c>
      <c r="C448" s="336"/>
      <c r="D448" s="336" t="s">
        <v>46</v>
      </c>
      <c r="E448" s="337" t="s">
        <v>310</v>
      </c>
      <c r="F448" s="337" t="s">
        <v>360</v>
      </c>
      <c r="G448" s="127"/>
    </row>
    <row r="449" spans="1:6" ht="16.5" customHeight="1" x14ac:dyDescent="0.3">
      <c r="A449" s="335"/>
      <c r="B449" s="41" t="s">
        <v>34</v>
      </c>
      <c r="C449" s="41" t="s">
        <v>33</v>
      </c>
      <c r="D449" s="336"/>
      <c r="E449" s="337"/>
      <c r="F449" s="33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48" t="s">
        <v>379</v>
      </c>
      <c r="B471" s="349"/>
      <c r="C471" s="349"/>
      <c r="D471" s="349"/>
      <c r="E471" s="349"/>
      <c r="F471" s="34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16" t="str">
        <f>IF(D476=1, 2, IF(AND(D476&lt;1,D476&gt;0), 1, IF(D476=0,"0","NA")))</f>
        <v>NA</v>
      </c>
      <c r="C476" s="140"/>
      <c r="D476" s="251" t="str">
        <f>IFERROR(E476/F476,"N.A")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50" t="s">
        <v>367</v>
      </c>
      <c r="B483" s="350"/>
      <c r="C483" s="350"/>
      <c r="D483" s="35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35" t="s">
        <v>30</v>
      </c>
      <c r="B485" s="336" t="s">
        <v>31</v>
      </c>
      <c r="C485" s="336"/>
      <c r="D485" s="336" t="s">
        <v>46</v>
      </c>
      <c r="E485" s="337" t="s">
        <v>310</v>
      </c>
      <c r="F485" s="337" t="s">
        <v>360</v>
      </c>
      <c r="G485" s="127"/>
    </row>
    <row r="486" spans="1:7" ht="16.5" customHeight="1" x14ac:dyDescent="0.3">
      <c r="A486" s="335"/>
      <c r="B486" s="41" t="s">
        <v>34</v>
      </c>
      <c r="C486" s="41" t="s">
        <v>33</v>
      </c>
      <c r="D486" s="336"/>
      <c r="E486" s="337"/>
      <c r="F486" s="33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35" t="s">
        <v>30</v>
      </c>
      <c r="B507" s="336" t="s">
        <v>31</v>
      </c>
      <c r="C507" s="336"/>
      <c r="D507" s="336" t="s">
        <v>46</v>
      </c>
      <c r="E507" s="337" t="s">
        <v>310</v>
      </c>
      <c r="F507" s="337" t="s">
        <v>360</v>
      </c>
      <c r="G507" s="127"/>
    </row>
    <row r="508" spans="1:7" ht="16.5" customHeight="1" x14ac:dyDescent="0.3">
      <c r="A508" s="335"/>
      <c r="B508" s="41" t="s">
        <v>34</v>
      </c>
      <c r="C508" s="41" t="s">
        <v>33</v>
      </c>
      <c r="D508" s="336"/>
      <c r="E508" s="337"/>
      <c r="F508" s="33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35" t="s">
        <v>30</v>
      </c>
      <c r="B518" s="336" t="s">
        <v>31</v>
      </c>
      <c r="C518" s="336"/>
      <c r="D518" s="336" t="s">
        <v>46</v>
      </c>
      <c r="E518" s="337" t="s">
        <v>310</v>
      </c>
      <c r="F518" s="337" t="s">
        <v>360</v>
      </c>
      <c r="G518" s="127"/>
    </row>
    <row r="519" spans="1:7" ht="16.5" customHeight="1" x14ac:dyDescent="0.3">
      <c r="A519" s="335"/>
      <c r="B519" s="41" t="s">
        <v>34</v>
      </c>
      <c r="C519" s="41" t="s">
        <v>33</v>
      </c>
      <c r="D519" s="336"/>
      <c r="E519" s="337"/>
      <c r="F519" s="33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35" t="s">
        <v>30</v>
      </c>
      <c r="B538" s="336" t="s">
        <v>31</v>
      </c>
      <c r="C538" s="336"/>
      <c r="D538" s="336" t="s">
        <v>46</v>
      </c>
      <c r="E538" s="337" t="s">
        <v>310</v>
      </c>
      <c r="F538" s="337" t="s">
        <v>360</v>
      </c>
      <c r="G538" s="127"/>
    </row>
    <row r="539" spans="1:7" ht="16.5" customHeight="1" x14ac:dyDescent="0.3">
      <c r="A539" s="335"/>
      <c r="B539" s="41" t="s">
        <v>34</v>
      </c>
      <c r="C539" s="41" t="s">
        <v>33</v>
      </c>
      <c r="D539" s="336"/>
      <c r="E539" s="337"/>
      <c r="F539" s="33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EC7daeJpXuYqsNoNxvxYKecq/93xyQ2uPufBMBzj6mNTFogwn4TzIFIoCWXeusFrJFZhOl+0/4Stlxiyx9AOEg==" saltValue="rcZGDlwsGByCGnWOAXa1MQ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E197" sqref="E197:F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8"/>
      <c r="E1" s="328"/>
      <c r="F1" s="328"/>
      <c r="G1" s="328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52" t="s">
        <v>50</v>
      </c>
      <c r="B6" s="352"/>
      <c r="C6" s="352"/>
      <c r="D6" s="352"/>
      <c r="E6" s="352"/>
      <c r="F6" s="352"/>
      <c r="G6" s="125"/>
    </row>
    <row r="7" spans="1:7" s="12" customFormat="1" ht="21.75" customHeight="1" x14ac:dyDescent="0.45">
      <c r="A7" s="330" t="str">
        <f>'A5 Exploitation'!A8:F8</f>
        <v>Hammam Sousse</v>
      </c>
      <c r="B7" s="330"/>
      <c r="C7" s="330"/>
      <c r="D7" s="330"/>
      <c r="E7" s="330"/>
      <c r="F7" s="330"/>
      <c r="G7" s="125"/>
    </row>
    <row r="8" spans="1:7" s="12" customFormat="1" ht="24" x14ac:dyDescent="0.45">
      <c r="A8" s="14" t="s">
        <v>42</v>
      </c>
      <c r="B8" s="353">
        <f>'A5 Exploitation'!B9:F9</f>
        <v>0</v>
      </c>
      <c r="C8" s="353"/>
      <c r="D8" s="353"/>
      <c r="E8" s="353"/>
      <c r="F8" s="353"/>
      <c r="G8" s="125"/>
    </row>
    <row r="9" spans="1:7" s="12" customFormat="1" ht="24" x14ac:dyDescent="0.45">
      <c r="A9" s="15" t="s">
        <v>44</v>
      </c>
      <c r="B9" s="354">
        <f>'A5 Exploitation'!B10:F10</f>
        <v>0</v>
      </c>
      <c r="C9" s="354"/>
      <c r="D9" s="354"/>
      <c r="E9" s="354"/>
      <c r="F9" s="354"/>
      <c r="G9" s="125"/>
    </row>
    <row r="10" spans="1:7" s="12" customFormat="1" ht="24" x14ac:dyDescent="0.45">
      <c r="A10" s="14" t="s">
        <v>43</v>
      </c>
      <c r="B10" s="351">
        <f>'A5 Exploitation'!B11:F11</f>
        <v>0</v>
      </c>
      <c r="C10" s="351"/>
      <c r="D10" s="351"/>
      <c r="E10" s="351"/>
      <c r="F10" s="351"/>
      <c r="G10" s="125"/>
    </row>
    <row r="11" spans="1:7" s="12" customFormat="1" ht="24" x14ac:dyDescent="0.45">
      <c r="A11" s="14" t="s">
        <v>294</v>
      </c>
      <c r="B11" s="355">
        <f>D199</f>
        <v>0</v>
      </c>
      <c r="C11" s="355"/>
      <c r="D11" s="355"/>
      <c r="E11" s="355"/>
      <c r="F11" s="355"/>
      <c r="G11" s="125"/>
    </row>
    <row r="12" spans="1:7" s="12" customFormat="1" ht="22.5" x14ac:dyDescent="0.45">
      <c r="A12" s="11"/>
      <c r="D12" s="334"/>
      <c r="E12" s="334"/>
      <c r="F12" s="334"/>
      <c r="G12" s="334"/>
    </row>
    <row r="13" spans="1:7" s="12" customFormat="1" ht="11.25" customHeight="1" x14ac:dyDescent="0.3">
      <c r="A13" s="335" t="s">
        <v>30</v>
      </c>
      <c r="B13" s="336" t="s">
        <v>31</v>
      </c>
      <c r="C13" s="336"/>
      <c r="D13" s="336" t="s">
        <v>46</v>
      </c>
      <c r="E13" s="336" t="s">
        <v>190</v>
      </c>
      <c r="F13" s="336" t="s">
        <v>191</v>
      </c>
      <c r="G13" s="112"/>
    </row>
    <row r="14" spans="1:7" s="12" customFormat="1" ht="12.75" customHeight="1" x14ac:dyDescent="0.3">
      <c r="A14" s="335"/>
      <c r="B14" s="34" t="s">
        <v>34</v>
      </c>
      <c r="C14" s="34" t="s">
        <v>33</v>
      </c>
      <c r="D14" s="336"/>
      <c r="E14" s="336"/>
      <c r="F14" s="33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60" t="s">
        <v>0</v>
      </c>
      <c r="B16" s="361"/>
      <c r="C16" s="361"/>
      <c r="D16" s="361"/>
      <c r="E16" s="361"/>
      <c r="F16" s="361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62" t="s">
        <v>36</v>
      </c>
      <c r="B22" s="363"/>
      <c r="C22" s="364"/>
      <c r="D22" s="258">
        <f>SUM(B17:C21)</f>
        <v>0</v>
      </c>
    </row>
    <row r="23" spans="1:7" x14ac:dyDescent="0.3">
      <c r="A23" s="357" t="s">
        <v>295</v>
      </c>
      <c r="B23" s="358"/>
      <c r="C23" s="359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65" t="s">
        <v>4</v>
      </c>
      <c r="B25" s="366"/>
      <c r="C25" s="366"/>
      <c r="D25" s="366"/>
      <c r="E25" s="366"/>
      <c r="F25" s="366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57" t="s">
        <v>36</v>
      </c>
      <c r="B33" s="358"/>
      <c r="C33" s="359"/>
      <c r="D33" s="257">
        <f>SUM(B26:C32)</f>
        <v>0</v>
      </c>
    </row>
    <row r="34" spans="1:7" x14ac:dyDescent="0.3">
      <c r="A34" s="357" t="s">
        <v>295</v>
      </c>
      <c r="B34" s="358"/>
      <c r="C34" s="359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65" t="s">
        <v>219</v>
      </c>
      <c r="B36" s="366"/>
      <c r="C36" s="366"/>
      <c r="D36" s="366"/>
      <c r="E36" s="366"/>
      <c r="F36" s="366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57" t="s">
        <v>36</v>
      </c>
      <c r="B42" s="358"/>
      <c r="C42" s="359"/>
      <c r="D42" s="257">
        <f>SUM(B37:C41)</f>
        <v>0</v>
      </c>
      <c r="E42" s="13"/>
      <c r="F42" s="13"/>
      <c r="G42" s="126"/>
    </row>
    <row r="43" spans="1:7" s="22" customFormat="1" x14ac:dyDescent="0.3">
      <c r="A43" s="357" t="s">
        <v>295</v>
      </c>
      <c r="B43" s="358"/>
      <c r="C43" s="359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67" t="s">
        <v>21</v>
      </c>
      <c r="B45" s="368"/>
      <c r="C45" s="368"/>
      <c r="D45" s="368"/>
      <c r="E45" s="368"/>
      <c r="F45" s="368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57" t="s">
        <v>36</v>
      </c>
      <c r="B52" s="358"/>
      <c r="C52" s="359"/>
      <c r="D52" s="257">
        <f>SUM(B46:C51)</f>
        <v>0</v>
      </c>
    </row>
    <row r="53" spans="1:7" x14ac:dyDescent="0.3">
      <c r="A53" s="357" t="s">
        <v>295</v>
      </c>
      <c r="B53" s="358"/>
      <c r="C53" s="359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65" t="s">
        <v>8</v>
      </c>
      <c r="B55" s="366"/>
      <c r="C55" s="366"/>
      <c r="D55" s="366"/>
      <c r="E55" s="366"/>
      <c r="F55" s="366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57" t="s">
        <v>36</v>
      </c>
      <c r="B63" s="358"/>
      <c r="C63" s="359"/>
      <c r="D63" s="257">
        <f>SUM(B56:C62)</f>
        <v>0</v>
      </c>
    </row>
    <row r="64" spans="1:7" x14ac:dyDescent="0.3">
      <c r="A64" s="357" t="s">
        <v>295</v>
      </c>
      <c r="B64" s="358"/>
      <c r="C64" s="359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65" t="s">
        <v>130</v>
      </c>
      <c r="B66" s="366"/>
      <c r="C66" s="366"/>
      <c r="D66" s="366"/>
      <c r="E66" s="366"/>
      <c r="F66" s="366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57" t="s">
        <v>36</v>
      </c>
      <c r="B84" s="358"/>
      <c r="C84" s="359"/>
      <c r="D84" s="257">
        <f>SUM(B67:C83)</f>
        <v>0</v>
      </c>
    </row>
    <row r="85" spans="1:7" x14ac:dyDescent="0.3">
      <c r="A85" s="357" t="s">
        <v>295</v>
      </c>
      <c r="B85" s="358"/>
      <c r="C85" s="359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65" t="s">
        <v>211</v>
      </c>
      <c r="B87" s="366"/>
      <c r="C87" s="366"/>
      <c r="D87" s="366"/>
      <c r="E87" s="366"/>
      <c r="F87" s="366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57" t="s">
        <v>36</v>
      </c>
      <c r="B102" s="358"/>
      <c r="C102" s="359"/>
      <c r="D102" s="257">
        <f>SUM(B88:C101)</f>
        <v>0</v>
      </c>
    </row>
    <row r="103" spans="1:7" x14ac:dyDescent="0.3">
      <c r="A103" s="357" t="s">
        <v>295</v>
      </c>
      <c r="B103" s="358"/>
      <c r="C103" s="359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65" t="s">
        <v>212</v>
      </c>
      <c r="B106" s="366"/>
      <c r="C106" s="366"/>
      <c r="D106" s="366"/>
      <c r="E106" s="366"/>
      <c r="F106" s="366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57" t="s">
        <v>36</v>
      </c>
      <c r="B118" s="358"/>
      <c r="C118" s="359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57" t="s">
        <v>295</v>
      </c>
      <c r="B119" s="358"/>
      <c r="C119" s="359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65" t="s">
        <v>185</v>
      </c>
      <c r="B121" s="366"/>
      <c r="C121" s="366"/>
      <c r="D121" s="366"/>
      <c r="E121" s="366"/>
      <c r="F121" s="366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57" t="s">
        <v>36</v>
      </c>
      <c r="B133" s="358"/>
      <c r="C133" s="359"/>
      <c r="D133" s="257">
        <f>SUM(B122:C132)</f>
        <v>0</v>
      </c>
    </row>
    <row r="134" spans="1:7" x14ac:dyDescent="0.3">
      <c r="A134" s="357" t="s">
        <v>295</v>
      </c>
      <c r="B134" s="358"/>
      <c r="C134" s="359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65" t="s">
        <v>71</v>
      </c>
      <c r="B136" s="366"/>
      <c r="C136" s="366"/>
      <c r="D136" s="366"/>
      <c r="E136" s="366"/>
      <c r="F136" s="366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57" t="s">
        <v>36</v>
      </c>
      <c r="B149" s="358"/>
      <c r="C149" s="359"/>
      <c r="D149" s="257">
        <f>SUM(B137:C148)</f>
        <v>0</v>
      </c>
    </row>
    <row r="150" spans="1:7" x14ac:dyDescent="0.3">
      <c r="A150" s="357" t="s">
        <v>295</v>
      </c>
      <c r="B150" s="358"/>
      <c r="C150" s="359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65" t="s">
        <v>217</v>
      </c>
      <c r="B152" s="366"/>
      <c r="C152" s="366"/>
      <c r="D152" s="366"/>
      <c r="E152" s="366"/>
      <c r="F152" s="366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57" t="s">
        <v>36</v>
      </c>
      <c r="B161" s="363"/>
      <c r="C161" s="364"/>
      <c r="D161" s="258">
        <f>SUM(B153:C160)</f>
        <v>0</v>
      </c>
    </row>
    <row r="162" spans="1:7" x14ac:dyDescent="0.3">
      <c r="A162" s="357" t="s">
        <v>295</v>
      </c>
      <c r="B162" s="358"/>
      <c r="C162" s="359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65" t="s">
        <v>77</v>
      </c>
      <c r="B164" s="366"/>
      <c r="C164" s="366"/>
      <c r="D164" s="366"/>
      <c r="E164" s="366"/>
      <c r="F164" s="366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57" t="s">
        <v>36</v>
      </c>
      <c r="B169" s="358"/>
      <c r="C169" s="359"/>
      <c r="D169" s="257">
        <f>SUM(B165:C168)</f>
        <v>0</v>
      </c>
    </row>
    <row r="170" spans="1:7" x14ac:dyDescent="0.3">
      <c r="A170" s="357" t="s">
        <v>295</v>
      </c>
      <c r="B170" s="358"/>
      <c r="C170" s="359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69" t="s">
        <v>17</v>
      </c>
      <c r="B172" s="370"/>
      <c r="C172" s="370"/>
      <c r="D172" s="370"/>
      <c r="E172" s="370"/>
      <c r="F172" s="370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57" t="s">
        <v>36</v>
      </c>
      <c r="B177" s="358"/>
      <c r="C177" s="359"/>
      <c r="D177" s="257">
        <f>SUM(B173:C176)</f>
        <v>0</v>
      </c>
    </row>
    <row r="178" spans="1:7" x14ac:dyDescent="0.3">
      <c r="A178" s="357" t="s">
        <v>295</v>
      </c>
      <c r="B178" s="358"/>
      <c r="C178" s="359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65" t="s">
        <v>78</v>
      </c>
      <c r="B180" s="366"/>
      <c r="C180" s="366"/>
      <c r="D180" s="366"/>
      <c r="E180" s="366"/>
      <c r="F180" s="366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57" t="s">
        <v>36</v>
      </c>
      <c r="B186" s="358"/>
      <c r="C186" s="359"/>
      <c r="D186" s="257">
        <f>SUM(B181:C185)</f>
        <v>0</v>
      </c>
    </row>
    <row r="187" spans="1:7" x14ac:dyDescent="0.3">
      <c r="A187" s="357" t="s">
        <v>295</v>
      </c>
      <c r="B187" s="358"/>
      <c r="C187" s="359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65" t="s">
        <v>216</v>
      </c>
      <c r="B189" s="366"/>
      <c r="C189" s="366"/>
      <c r="D189" s="366"/>
      <c r="E189" s="366"/>
      <c r="F189" s="366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57" t="s">
        <v>36</v>
      </c>
      <c r="B194" s="358"/>
      <c r="C194" s="359"/>
      <c r="D194" s="54">
        <f>SUM(B190:C193)</f>
        <v>0</v>
      </c>
    </row>
    <row r="195" spans="1:6" x14ac:dyDescent="0.3">
      <c r="A195" s="357" t="s">
        <v>295</v>
      </c>
      <c r="B195" s="358"/>
      <c r="C195" s="359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5" t="e">
        <f>E197/F197</f>
        <v>#DIV/0!</v>
      </c>
      <c r="E197" s="315">
        <f>COUNTIF('A4 Technique'!F17:F193,"ok")</f>
        <v>0</v>
      </c>
      <c r="F197" s="315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8"/>
      <c r="E1" s="328"/>
      <c r="F1" s="328"/>
      <c r="G1" s="328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9" t="s">
        <v>179</v>
      </c>
      <c r="B7" s="329"/>
      <c r="C7" s="329"/>
      <c r="D7" s="329"/>
      <c r="E7" s="329"/>
      <c r="F7" s="329"/>
      <c r="G7" s="125"/>
    </row>
    <row r="8" spans="1:7" ht="29.25" x14ac:dyDescent="0.45">
      <c r="A8" s="330" t="str">
        <f>'Page de garde'!D18</f>
        <v>Hammam Sousse</v>
      </c>
      <c r="B8" s="330"/>
      <c r="C8" s="330"/>
      <c r="D8" s="330"/>
      <c r="E8" s="330"/>
      <c r="F8" s="330"/>
      <c r="G8" s="125"/>
    </row>
    <row r="9" spans="1:7" ht="24" x14ac:dyDescent="0.45">
      <c r="A9" s="14" t="s">
        <v>42</v>
      </c>
      <c r="B9" s="331"/>
      <c r="C9" s="331"/>
      <c r="D9" s="331"/>
      <c r="E9" s="331"/>
      <c r="F9" s="331"/>
      <c r="G9" s="125"/>
    </row>
    <row r="10" spans="1:7" ht="24" x14ac:dyDescent="0.45">
      <c r="A10" s="15" t="s">
        <v>44</v>
      </c>
      <c r="B10" s="332"/>
      <c r="C10" s="332"/>
      <c r="D10" s="332"/>
      <c r="E10" s="332"/>
      <c r="F10" s="332"/>
      <c r="G10" s="125"/>
    </row>
    <row r="11" spans="1:7" ht="24" x14ac:dyDescent="0.45">
      <c r="A11" s="14" t="s">
        <v>43</v>
      </c>
      <c r="B11" s="327"/>
      <c r="C11" s="327"/>
      <c r="D11" s="327"/>
      <c r="E11" s="327"/>
      <c r="F11" s="327"/>
      <c r="G11" s="125"/>
    </row>
    <row r="12" spans="1:7" ht="24" x14ac:dyDescent="0.45">
      <c r="A12" s="14" t="s">
        <v>239</v>
      </c>
      <c r="B12" s="333">
        <f>D549</f>
        <v>0</v>
      </c>
      <c r="C12" s="333"/>
      <c r="D12" s="333"/>
      <c r="E12" s="333"/>
      <c r="F12" s="333"/>
      <c r="G12" s="125"/>
    </row>
    <row r="13" spans="1:7" ht="22.5" x14ac:dyDescent="0.45">
      <c r="D13" s="334"/>
      <c r="E13" s="334"/>
      <c r="F13" s="334"/>
      <c r="G13" s="33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35" t="s">
        <v>30</v>
      </c>
      <c r="B17" s="336" t="s">
        <v>31</v>
      </c>
      <c r="C17" s="336"/>
      <c r="D17" s="336" t="s">
        <v>46</v>
      </c>
      <c r="E17" s="337" t="s">
        <v>310</v>
      </c>
      <c r="F17" s="337" t="s">
        <v>358</v>
      </c>
    </row>
    <row r="18" spans="1:8" ht="16.5" customHeight="1" x14ac:dyDescent="0.3">
      <c r="A18" s="335"/>
      <c r="B18" s="41" t="s">
        <v>34</v>
      </c>
      <c r="C18" s="41" t="s">
        <v>33</v>
      </c>
      <c r="D18" s="336"/>
      <c r="E18" s="337"/>
      <c r="F18" s="33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38" t="s">
        <v>379</v>
      </c>
      <c r="B38" s="339"/>
      <c r="C38" s="339"/>
      <c r="D38" s="339"/>
      <c r="E38" s="339"/>
      <c r="F38" s="34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35" t="s">
        <v>30</v>
      </c>
      <c r="B50" s="336" t="s">
        <v>31</v>
      </c>
      <c r="C50" s="336"/>
      <c r="D50" s="336" t="s">
        <v>46</v>
      </c>
      <c r="E50" s="337" t="s">
        <v>310</v>
      </c>
      <c r="F50" s="337" t="s">
        <v>360</v>
      </c>
      <c r="G50" s="127"/>
    </row>
    <row r="51" spans="1:7" ht="16.5" customHeight="1" x14ac:dyDescent="0.3">
      <c r="A51" s="335"/>
      <c r="B51" s="41" t="s">
        <v>34</v>
      </c>
      <c r="C51" s="41" t="s">
        <v>33</v>
      </c>
      <c r="D51" s="336"/>
      <c r="E51" s="337"/>
      <c r="F51" s="33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38" t="s">
        <v>379</v>
      </c>
      <c r="B94" s="339"/>
      <c r="C94" s="339"/>
      <c r="D94" s="339"/>
      <c r="E94" s="339"/>
      <c r="F94" s="34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35" t="s">
        <v>30</v>
      </c>
      <c r="B107" s="336" t="s">
        <v>31</v>
      </c>
      <c r="C107" s="336"/>
      <c r="D107" s="336" t="s">
        <v>46</v>
      </c>
      <c r="E107" s="337" t="s">
        <v>310</v>
      </c>
      <c r="F107" s="337" t="s">
        <v>360</v>
      </c>
    </row>
    <row r="108" spans="1:7" ht="16.5" customHeight="1" x14ac:dyDescent="0.3">
      <c r="A108" s="335"/>
      <c r="B108" s="41" t="s">
        <v>34</v>
      </c>
      <c r="C108" s="41" t="s">
        <v>33</v>
      </c>
      <c r="D108" s="336"/>
      <c r="E108" s="337"/>
      <c r="F108" s="33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41" t="s">
        <v>379</v>
      </c>
      <c r="B148" s="342"/>
      <c r="C148" s="342"/>
      <c r="D148" s="34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35" t="s">
        <v>30</v>
      </c>
      <c r="B162" s="336" t="s">
        <v>31</v>
      </c>
      <c r="C162" s="336"/>
      <c r="D162" s="336" t="s">
        <v>46</v>
      </c>
      <c r="E162" s="337" t="s">
        <v>310</v>
      </c>
      <c r="F162" s="337" t="s">
        <v>360</v>
      </c>
      <c r="G162" s="127"/>
    </row>
    <row r="163" spans="1:7" ht="16.5" customHeight="1" x14ac:dyDescent="0.3">
      <c r="A163" s="335"/>
      <c r="B163" s="41" t="s">
        <v>34</v>
      </c>
      <c r="C163" s="41" t="s">
        <v>33</v>
      </c>
      <c r="D163" s="336"/>
      <c r="E163" s="337"/>
      <c r="F163" s="33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44" t="s">
        <v>379</v>
      </c>
      <c r="B195" s="344"/>
      <c r="C195" s="344"/>
      <c r="D195" s="344"/>
      <c r="E195" s="344"/>
      <c r="F195" s="34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35" t="s">
        <v>30</v>
      </c>
      <c r="B209" s="336" t="s">
        <v>31</v>
      </c>
      <c r="C209" s="336"/>
      <c r="D209" s="336" t="s">
        <v>46</v>
      </c>
      <c r="E209" s="337" t="s">
        <v>310</v>
      </c>
      <c r="F209" s="337" t="s">
        <v>360</v>
      </c>
      <c r="G209" s="127"/>
    </row>
    <row r="210" spans="1:7" ht="16.5" customHeight="1" x14ac:dyDescent="0.3">
      <c r="A210" s="335"/>
      <c r="B210" s="41" t="s">
        <v>34</v>
      </c>
      <c r="C210" s="41" t="s">
        <v>33</v>
      </c>
      <c r="D210" s="336"/>
      <c r="E210" s="337"/>
      <c r="F210" s="33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44" t="s">
        <v>379</v>
      </c>
      <c r="B256" s="344"/>
      <c r="C256" s="344"/>
      <c r="D256" s="344"/>
      <c r="E256" s="344"/>
      <c r="F256" s="34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35" t="s">
        <v>30</v>
      </c>
      <c r="B270" s="336" t="s">
        <v>31</v>
      </c>
      <c r="C270" s="336"/>
      <c r="D270" s="336" t="s">
        <v>46</v>
      </c>
      <c r="E270" s="337" t="s">
        <v>310</v>
      </c>
      <c r="F270" s="337" t="s">
        <v>360</v>
      </c>
      <c r="G270" s="214"/>
    </row>
    <row r="271" spans="1:7" s="16" customFormat="1" ht="16.5" customHeight="1" x14ac:dyDescent="0.3">
      <c r="A271" s="335"/>
      <c r="B271" s="41" t="s">
        <v>34</v>
      </c>
      <c r="C271" s="41" t="s">
        <v>33</v>
      </c>
      <c r="D271" s="336"/>
      <c r="E271" s="337"/>
      <c r="F271" s="33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45" t="s">
        <v>396</v>
      </c>
      <c r="B308" s="346"/>
      <c r="C308" s="346"/>
      <c r="D308" s="346"/>
      <c r="E308" s="346"/>
      <c r="F308" s="34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35" t="s">
        <v>30</v>
      </c>
      <c r="B322" s="336" t="s">
        <v>31</v>
      </c>
      <c r="C322" s="336"/>
      <c r="D322" s="336" t="s">
        <v>46</v>
      </c>
      <c r="E322" s="337" t="s">
        <v>310</v>
      </c>
      <c r="F322" s="337" t="s">
        <v>360</v>
      </c>
      <c r="G322" s="127"/>
    </row>
    <row r="323" spans="1:7" ht="16.5" customHeight="1" x14ac:dyDescent="0.3">
      <c r="A323" s="335"/>
      <c r="B323" s="41" t="s">
        <v>34</v>
      </c>
      <c r="C323" s="41" t="s">
        <v>33</v>
      </c>
      <c r="D323" s="336"/>
      <c r="E323" s="337"/>
      <c r="F323" s="33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45" t="s">
        <v>379</v>
      </c>
      <c r="B349" s="346"/>
      <c r="C349" s="346"/>
      <c r="D349" s="346"/>
      <c r="E349" s="346"/>
      <c r="F349" s="34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35" t="s">
        <v>30</v>
      </c>
      <c r="B362" s="336" t="s">
        <v>31</v>
      </c>
      <c r="C362" s="336"/>
      <c r="D362" s="336" t="s">
        <v>46</v>
      </c>
      <c r="E362" s="337" t="s">
        <v>310</v>
      </c>
      <c r="F362" s="337" t="s">
        <v>360</v>
      </c>
      <c r="G362" s="127"/>
    </row>
    <row r="363" spans="1:7" ht="16.5" customHeight="1" x14ac:dyDescent="0.3">
      <c r="A363" s="335"/>
      <c r="B363" s="41" t="s">
        <v>34</v>
      </c>
      <c r="C363" s="41" t="s">
        <v>33</v>
      </c>
      <c r="D363" s="336"/>
      <c r="E363" s="337"/>
      <c r="F363" s="33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44" t="s">
        <v>379</v>
      </c>
      <c r="B383" s="344"/>
      <c r="C383" s="344"/>
      <c r="D383" s="344"/>
      <c r="E383" s="344"/>
      <c r="F383" s="34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35" t="s">
        <v>30</v>
      </c>
      <c r="B395" s="336" t="s">
        <v>31</v>
      </c>
      <c r="C395" s="336"/>
      <c r="D395" s="336" t="s">
        <v>46</v>
      </c>
      <c r="E395" s="337" t="s">
        <v>310</v>
      </c>
      <c r="F395" s="337" t="s">
        <v>360</v>
      </c>
      <c r="G395" s="127"/>
    </row>
    <row r="396" spans="1:7" ht="16.5" customHeight="1" x14ac:dyDescent="0.3">
      <c r="A396" s="335"/>
      <c r="B396" s="41" t="s">
        <v>34</v>
      </c>
      <c r="C396" s="41" t="s">
        <v>33</v>
      </c>
      <c r="D396" s="336"/>
      <c r="E396" s="337"/>
      <c r="F396" s="33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44" t="s">
        <v>379</v>
      </c>
      <c r="B435" s="344"/>
      <c r="C435" s="344"/>
      <c r="D435" s="344"/>
      <c r="E435" s="344"/>
      <c r="F435" s="34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35" t="s">
        <v>30</v>
      </c>
      <c r="B448" s="336" t="s">
        <v>31</v>
      </c>
      <c r="C448" s="336"/>
      <c r="D448" s="336" t="s">
        <v>46</v>
      </c>
      <c r="E448" s="337" t="s">
        <v>310</v>
      </c>
      <c r="F448" s="337" t="s">
        <v>360</v>
      </c>
      <c r="G448" s="127"/>
    </row>
    <row r="449" spans="1:6" ht="16.5" customHeight="1" x14ac:dyDescent="0.3">
      <c r="A449" s="335"/>
      <c r="B449" s="41" t="s">
        <v>34</v>
      </c>
      <c r="C449" s="41" t="s">
        <v>33</v>
      </c>
      <c r="D449" s="336"/>
      <c r="E449" s="337"/>
      <c r="F449" s="33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48" t="s">
        <v>379</v>
      </c>
      <c r="B471" s="349"/>
      <c r="C471" s="349"/>
      <c r="D471" s="349"/>
      <c r="E471" s="349"/>
      <c r="F471" s="34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50" t="s">
        <v>367</v>
      </c>
      <c r="B483" s="350"/>
      <c r="C483" s="350"/>
      <c r="D483" s="35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35" t="s">
        <v>30</v>
      </c>
      <c r="B485" s="336" t="s">
        <v>31</v>
      </c>
      <c r="C485" s="336"/>
      <c r="D485" s="336" t="s">
        <v>46</v>
      </c>
      <c r="E485" s="337" t="s">
        <v>310</v>
      </c>
      <c r="F485" s="337" t="s">
        <v>360</v>
      </c>
      <c r="G485" s="127"/>
    </row>
    <row r="486" spans="1:7" ht="16.5" customHeight="1" x14ac:dyDescent="0.3">
      <c r="A486" s="335"/>
      <c r="B486" s="41" t="s">
        <v>34</v>
      </c>
      <c r="C486" s="41" t="s">
        <v>33</v>
      </c>
      <c r="D486" s="336"/>
      <c r="E486" s="337"/>
      <c r="F486" s="33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35" t="s">
        <v>30</v>
      </c>
      <c r="B507" s="336" t="s">
        <v>31</v>
      </c>
      <c r="C507" s="336"/>
      <c r="D507" s="336" t="s">
        <v>46</v>
      </c>
      <c r="E507" s="337" t="s">
        <v>310</v>
      </c>
      <c r="F507" s="337" t="s">
        <v>360</v>
      </c>
      <c r="G507" s="127"/>
    </row>
    <row r="508" spans="1:7" ht="16.5" customHeight="1" x14ac:dyDescent="0.3">
      <c r="A508" s="335"/>
      <c r="B508" s="41" t="s">
        <v>34</v>
      </c>
      <c r="C508" s="41" t="s">
        <v>33</v>
      </c>
      <c r="D508" s="336"/>
      <c r="E508" s="337"/>
      <c r="F508" s="33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35" t="s">
        <v>30</v>
      </c>
      <c r="B518" s="336" t="s">
        <v>31</v>
      </c>
      <c r="C518" s="336"/>
      <c r="D518" s="336" t="s">
        <v>46</v>
      </c>
      <c r="E518" s="337" t="s">
        <v>310</v>
      </c>
      <c r="F518" s="337" t="s">
        <v>360</v>
      </c>
      <c r="G518" s="127"/>
    </row>
    <row r="519" spans="1:7" ht="16.5" customHeight="1" x14ac:dyDescent="0.3">
      <c r="A519" s="335"/>
      <c r="B519" s="41" t="s">
        <v>34</v>
      </c>
      <c r="C519" s="41" t="s">
        <v>33</v>
      </c>
      <c r="D519" s="336"/>
      <c r="E519" s="337"/>
      <c r="F519" s="33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35" t="s">
        <v>30</v>
      </c>
      <c r="B538" s="336" t="s">
        <v>31</v>
      </c>
      <c r="C538" s="336"/>
      <c r="D538" s="336" t="s">
        <v>46</v>
      </c>
      <c r="E538" s="337" t="s">
        <v>310</v>
      </c>
      <c r="F538" s="337" t="s">
        <v>360</v>
      </c>
      <c r="G538" s="127"/>
    </row>
    <row r="539" spans="1:7" ht="16.5" customHeight="1" x14ac:dyDescent="0.3">
      <c r="A539" s="335"/>
      <c r="B539" s="41" t="s">
        <v>34</v>
      </c>
      <c r="C539" s="41" t="s">
        <v>33</v>
      </c>
      <c r="D539" s="336"/>
      <c r="E539" s="337"/>
      <c r="F539" s="33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8"/>
      <c r="E1" s="328"/>
      <c r="F1" s="328"/>
      <c r="G1" s="328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52" t="s">
        <v>50</v>
      </c>
      <c r="B6" s="352"/>
      <c r="C6" s="352"/>
      <c r="D6" s="352"/>
      <c r="E6" s="352"/>
      <c r="F6" s="352"/>
      <c r="G6" s="125"/>
    </row>
    <row r="7" spans="1:7" s="12" customFormat="1" ht="21.75" customHeight="1" x14ac:dyDescent="0.45">
      <c r="A7" s="330" t="str">
        <f>'A6 Exploitation'!A8:F8</f>
        <v>Hammam Sousse</v>
      </c>
      <c r="B7" s="330"/>
      <c r="C7" s="330"/>
      <c r="D7" s="330"/>
      <c r="E7" s="330"/>
      <c r="F7" s="330"/>
      <c r="G7" s="125"/>
    </row>
    <row r="8" spans="1:7" s="12" customFormat="1" ht="24" x14ac:dyDescent="0.45">
      <c r="A8" s="14" t="s">
        <v>42</v>
      </c>
      <c r="B8" s="353">
        <f>'A6 Exploitation'!B9:F9</f>
        <v>0</v>
      </c>
      <c r="C8" s="353"/>
      <c r="D8" s="353"/>
      <c r="E8" s="353"/>
      <c r="F8" s="353"/>
      <c r="G8" s="125"/>
    </row>
    <row r="9" spans="1:7" s="12" customFormat="1" ht="24" x14ac:dyDescent="0.45">
      <c r="A9" s="15" t="s">
        <v>44</v>
      </c>
      <c r="B9" s="354">
        <f>'A6 Exploitation'!B10:F10</f>
        <v>0</v>
      </c>
      <c r="C9" s="354"/>
      <c r="D9" s="354"/>
      <c r="E9" s="354"/>
      <c r="F9" s="354"/>
      <c r="G9" s="125"/>
    </row>
    <row r="10" spans="1:7" s="12" customFormat="1" ht="24" x14ac:dyDescent="0.45">
      <c r="A10" s="14" t="s">
        <v>43</v>
      </c>
      <c r="B10" s="351">
        <f>'A6 Exploitation'!B11:F11</f>
        <v>0</v>
      </c>
      <c r="C10" s="351"/>
      <c r="D10" s="351"/>
      <c r="E10" s="351"/>
      <c r="F10" s="351"/>
      <c r="G10" s="125"/>
    </row>
    <row r="11" spans="1:7" s="12" customFormat="1" ht="24" x14ac:dyDescent="0.45">
      <c r="A11" s="14" t="s">
        <v>294</v>
      </c>
      <c r="B11" s="355">
        <f>D199</f>
        <v>0</v>
      </c>
      <c r="C11" s="355"/>
      <c r="D11" s="355"/>
      <c r="E11" s="355"/>
      <c r="F11" s="355"/>
      <c r="G11" s="125"/>
    </row>
    <row r="12" spans="1:7" s="12" customFormat="1" ht="22.5" x14ac:dyDescent="0.45">
      <c r="A12" s="11"/>
      <c r="D12" s="334"/>
      <c r="E12" s="334"/>
      <c r="F12" s="334"/>
      <c r="G12" s="334"/>
    </row>
    <row r="13" spans="1:7" s="12" customFormat="1" ht="11.25" customHeight="1" x14ac:dyDescent="0.3">
      <c r="A13" s="335" t="s">
        <v>30</v>
      </c>
      <c r="B13" s="336" t="s">
        <v>31</v>
      </c>
      <c r="C13" s="336"/>
      <c r="D13" s="336" t="s">
        <v>46</v>
      </c>
      <c r="E13" s="336" t="s">
        <v>190</v>
      </c>
      <c r="F13" s="336" t="s">
        <v>191</v>
      </c>
      <c r="G13" s="112"/>
    </row>
    <row r="14" spans="1:7" s="12" customFormat="1" ht="12.75" customHeight="1" x14ac:dyDescent="0.3">
      <c r="A14" s="335"/>
      <c r="B14" s="34" t="s">
        <v>34</v>
      </c>
      <c r="C14" s="34" t="s">
        <v>33</v>
      </c>
      <c r="D14" s="336"/>
      <c r="E14" s="336"/>
      <c r="F14" s="33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60" t="s">
        <v>0</v>
      </c>
      <c r="B16" s="361"/>
      <c r="C16" s="361"/>
      <c r="D16" s="361"/>
      <c r="E16" s="361"/>
      <c r="F16" s="361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62" t="s">
        <v>36</v>
      </c>
      <c r="B22" s="363"/>
      <c r="C22" s="364"/>
      <c r="D22" s="258">
        <f>SUM(B17:C21)</f>
        <v>0</v>
      </c>
    </row>
    <row r="23" spans="1:7" x14ac:dyDescent="0.3">
      <c r="A23" s="357" t="s">
        <v>295</v>
      </c>
      <c r="B23" s="358"/>
      <c r="C23" s="359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65" t="s">
        <v>4</v>
      </c>
      <c r="B25" s="366"/>
      <c r="C25" s="366"/>
      <c r="D25" s="366"/>
      <c r="E25" s="366"/>
      <c r="F25" s="366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57" t="s">
        <v>36</v>
      </c>
      <c r="B33" s="358"/>
      <c r="C33" s="359"/>
      <c r="D33" s="257">
        <f>SUM(B26:C32)</f>
        <v>0</v>
      </c>
    </row>
    <row r="34" spans="1:7" x14ac:dyDescent="0.3">
      <c r="A34" s="357" t="s">
        <v>295</v>
      </c>
      <c r="B34" s="358"/>
      <c r="C34" s="359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65" t="s">
        <v>219</v>
      </c>
      <c r="B36" s="366"/>
      <c r="C36" s="366"/>
      <c r="D36" s="366"/>
      <c r="E36" s="366"/>
      <c r="F36" s="366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57" t="s">
        <v>36</v>
      </c>
      <c r="B42" s="358"/>
      <c r="C42" s="359"/>
      <c r="D42" s="257">
        <f>SUM(B37:C41)</f>
        <v>0</v>
      </c>
      <c r="E42" s="13"/>
      <c r="F42" s="13"/>
      <c r="G42" s="126"/>
    </row>
    <row r="43" spans="1:7" s="22" customFormat="1" x14ac:dyDescent="0.3">
      <c r="A43" s="357" t="s">
        <v>295</v>
      </c>
      <c r="B43" s="358"/>
      <c r="C43" s="359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67" t="s">
        <v>21</v>
      </c>
      <c r="B45" s="368"/>
      <c r="C45" s="368"/>
      <c r="D45" s="368"/>
      <c r="E45" s="368"/>
      <c r="F45" s="368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57" t="s">
        <v>36</v>
      </c>
      <c r="B52" s="358"/>
      <c r="C52" s="359"/>
      <c r="D52" s="257">
        <f>SUM(B46:C51)</f>
        <v>0</v>
      </c>
    </row>
    <row r="53" spans="1:7" x14ac:dyDescent="0.3">
      <c r="A53" s="357" t="s">
        <v>295</v>
      </c>
      <c r="B53" s="358"/>
      <c r="C53" s="359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65" t="s">
        <v>8</v>
      </c>
      <c r="B55" s="366"/>
      <c r="C55" s="366"/>
      <c r="D55" s="366"/>
      <c r="E55" s="366"/>
      <c r="F55" s="366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57" t="s">
        <v>36</v>
      </c>
      <c r="B63" s="358"/>
      <c r="C63" s="359"/>
      <c r="D63" s="257">
        <f>SUM(B56:C62)</f>
        <v>0</v>
      </c>
    </row>
    <row r="64" spans="1:7" x14ac:dyDescent="0.3">
      <c r="A64" s="357" t="s">
        <v>295</v>
      </c>
      <c r="B64" s="358"/>
      <c r="C64" s="359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65" t="s">
        <v>130</v>
      </c>
      <c r="B66" s="366"/>
      <c r="C66" s="366"/>
      <c r="D66" s="366"/>
      <c r="E66" s="366"/>
      <c r="F66" s="366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57" t="s">
        <v>36</v>
      </c>
      <c r="B84" s="358"/>
      <c r="C84" s="359"/>
      <c r="D84" s="257">
        <f>SUM(B67:C83)</f>
        <v>0</v>
      </c>
    </row>
    <row r="85" spans="1:7" x14ac:dyDescent="0.3">
      <c r="A85" s="357" t="s">
        <v>295</v>
      </c>
      <c r="B85" s="358"/>
      <c r="C85" s="359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65" t="s">
        <v>211</v>
      </c>
      <c r="B87" s="366"/>
      <c r="C87" s="366"/>
      <c r="D87" s="366"/>
      <c r="E87" s="366"/>
      <c r="F87" s="366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57" t="s">
        <v>36</v>
      </c>
      <c r="B102" s="358"/>
      <c r="C102" s="359"/>
      <c r="D102" s="257">
        <f>SUM(B88:C101)</f>
        <v>0</v>
      </c>
    </row>
    <row r="103" spans="1:7" x14ac:dyDescent="0.3">
      <c r="A103" s="357" t="s">
        <v>295</v>
      </c>
      <c r="B103" s="358"/>
      <c r="C103" s="359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65" t="s">
        <v>212</v>
      </c>
      <c r="B106" s="366"/>
      <c r="C106" s="366"/>
      <c r="D106" s="366"/>
      <c r="E106" s="366"/>
      <c r="F106" s="366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57" t="s">
        <v>36</v>
      </c>
      <c r="B118" s="358"/>
      <c r="C118" s="359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57" t="s">
        <v>295</v>
      </c>
      <c r="B119" s="358"/>
      <c r="C119" s="359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65" t="s">
        <v>185</v>
      </c>
      <c r="B121" s="366"/>
      <c r="C121" s="366"/>
      <c r="D121" s="366"/>
      <c r="E121" s="366"/>
      <c r="F121" s="366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57" t="s">
        <v>36</v>
      </c>
      <c r="B133" s="358"/>
      <c r="C133" s="359"/>
      <c r="D133" s="257">
        <f>SUM(B122:C132)</f>
        <v>0</v>
      </c>
    </row>
    <row r="134" spans="1:7" x14ac:dyDescent="0.3">
      <c r="A134" s="357" t="s">
        <v>295</v>
      </c>
      <c r="B134" s="358"/>
      <c r="C134" s="359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65" t="s">
        <v>71</v>
      </c>
      <c r="B136" s="366"/>
      <c r="C136" s="366"/>
      <c r="D136" s="366"/>
      <c r="E136" s="366"/>
      <c r="F136" s="366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57" t="s">
        <v>36</v>
      </c>
      <c r="B149" s="358"/>
      <c r="C149" s="359"/>
      <c r="D149" s="257">
        <f>SUM(B137:C148)</f>
        <v>0</v>
      </c>
    </row>
    <row r="150" spans="1:7" x14ac:dyDescent="0.3">
      <c r="A150" s="357" t="s">
        <v>295</v>
      </c>
      <c r="B150" s="358"/>
      <c r="C150" s="359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65" t="s">
        <v>217</v>
      </c>
      <c r="B152" s="366"/>
      <c r="C152" s="366"/>
      <c r="D152" s="366"/>
      <c r="E152" s="366"/>
      <c r="F152" s="366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57" t="s">
        <v>36</v>
      </c>
      <c r="B161" s="363"/>
      <c r="C161" s="364"/>
      <c r="D161" s="258">
        <f>SUM(B153:C160)</f>
        <v>0</v>
      </c>
    </row>
    <row r="162" spans="1:7" x14ac:dyDescent="0.3">
      <c r="A162" s="357" t="s">
        <v>295</v>
      </c>
      <c r="B162" s="358"/>
      <c r="C162" s="359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65" t="s">
        <v>77</v>
      </c>
      <c r="B164" s="366"/>
      <c r="C164" s="366"/>
      <c r="D164" s="366"/>
      <c r="E164" s="366"/>
      <c r="F164" s="366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57" t="s">
        <v>36</v>
      </c>
      <c r="B169" s="358"/>
      <c r="C169" s="359"/>
      <c r="D169" s="257">
        <f>SUM(B165:C168)</f>
        <v>0</v>
      </c>
    </row>
    <row r="170" spans="1:7" x14ac:dyDescent="0.3">
      <c r="A170" s="357" t="s">
        <v>295</v>
      </c>
      <c r="B170" s="358"/>
      <c r="C170" s="359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69" t="s">
        <v>17</v>
      </c>
      <c r="B172" s="370"/>
      <c r="C172" s="370"/>
      <c r="D172" s="370"/>
      <c r="E172" s="370"/>
      <c r="F172" s="370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57" t="s">
        <v>36</v>
      </c>
      <c r="B177" s="358"/>
      <c r="C177" s="359"/>
      <c r="D177" s="257">
        <f>SUM(B173:C176)</f>
        <v>0</v>
      </c>
    </row>
    <row r="178" spans="1:7" x14ac:dyDescent="0.3">
      <c r="A178" s="357" t="s">
        <v>295</v>
      </c>
      <c r="B178" s="358"/>
      <c r="C178" s="359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65" t="s">
        <v>78</v>
      </c>
      <c r="B180" s="366"/>
      <c r="C180" s="366"/>
      <c r="D180" s="366"/>
      <c r="E180" s="366"/>
      <c r="F180" s="366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57" t="s">
        <v>36</v>
      </c>
      <c r="B186" s="358"/>
      <c r="C186" s="359"/>
      <c r="D186" s="257">
        <f>SUM(B181:C185)</f>
        <v>0</v>
      </c>
    </row>
    <row r="187" spans="1:7" x14ac:dyDescent="0.3">
      <c r="A187" s="357" t="s">
        <v>295</v>
      </c>
      <c r="B187" s="358"/>
      <c r="C187" s="359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65" t="s">
        <v>216</v>
      </c>
      <c r="B189" s="366"/>
      <c r="C189" s="366"/>
      <c r="D189" s="366"/>
      <c r="E189" s="366"/>
      <c r="F189" s="366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57" t="s">
        <v>36</v>
      </c>
      <c r="B194" s="358"/>
      <c r="C194" s="359"/>
      <c r="D194" s="54">
        <f>SUM(B190:C193)</f>
        <v>0</v>
      </c>
    </row>
    <row r="195" spans="1:6" x14ac:dyDescent="0.3">
      <c r="A195" s="357" t="s">
        <v>295</v>
      </c>
      <c r="B195" s="358"/>
      <c r="C195" s="359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5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opLeftCell="A532" zoomScaleNormal="100" zoomScaleSheetLayoutView="70" workbookViewId="0">
      <selection activeCell="F540" sqref="F540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4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8"/>
      <c r="E1" s="328"/>
      <c r="F1" s="328"/>
      <c r="G1" s="328"/>
    </row>
    <row r="2" spans="1:7" ht="24" x14ac:dyDescent="0.45">
      <c r="C2" s="24">
        <v>1</v>
      </c>
      <c r="D2" s="259"/>
      <c r="E2" s="125"/>
      <c r="F2" s="199"/>
      <c r="G2" s="125"/>
    </row>
    <row r="3" spans="1:7" ht="24" x14ac:dyDescent="0.45">
      <c r="C3" s="24">
        <v>2</v>
      </c>
      <c r="D3" s="259"/>
      <c r="E3" s="125"/>
      <c r="F3" s="199"/>
      <c r="G3" s="125"/>
    </row>
    <row r="4" spans="1:7" ht="24" x14ac:dyDescent="0.45">
      <c r="C4" s="24" t="s">
        <v>32</v>
      </c>
      <c r="D4" s="259"/>
      <c r="E4" s="125"/>
      <c r="F4" s="199"/>
      <c r="G4" s="125"/>
    </row>
    <row r="5" spans="1:7" ht="24" x14ac:dyDescent="0.45">
      <c r="D5" s="259"/>
      <c r="E5" s="125"/>
      <c r="F5" s="199"/>
      <c r="G5" s="125"/>
    </row>
    <row r="6" spans="1:7" ht="24" x14ac:dyDescent="0.45">
      <c r="D6" s="259"/>
      <c r="E6" s="125"/>
      <c r="F6" s="199"/>
      <c r="G6" s="125"/>
    </row>
    <row r="7" spans="1:7" ht="24.75" x14ac:dyDescent="0.45">
      <c r="A7" s="329" t="s">
        <v>179</v>
      </c>
      <c r="B7" s="329"/>
      <c r="C7" s="329"/>
      <c r="D7" s="329"/>
      <c r="E7" s="329"/>
      <c r="F7" s="329"/>
      <c r="G7" s="125"/>
    </row>
    <row r="8" spans="1:7" ht="29.25" x14ac:dyDescent="0.45">
      <c r="A8" s="330" t="str">
        <f>'Page de garde'!D18</f>
        <v>Hammam Sousse</v>
      </c>
      <c r="B8" s="330"/>
      <c r="C8" s="330"/>
      <c r="D8" s="330"/>
      <c r="E8" s="330"/>
      <c r="F8" s="330"/>
      <c r="G8" s="125"/>
    </row>
    <row r="9" spans="1:7" ht="24" x14ac:dyDescent="0.45">
      <c r="A9" s="14" t="s">
        <v>42</v>
      </c>
      <c r="B9" s="331" t="s">
        <v>409</v>
      </c>
      <c r="C9" s="331"/>
      <c r="D9" s="331"/>
      <c r="E9" s="331"/>
      <c r="F9" s="331"/>
      <c r="G9" s="125"/>
    </row>
    <row r="10" spans="1:7" ht="24" x14ac:dyDescent="0.45">
      <c r="A10" s="15" t="s">
        <v>44</v>
      </c>
      <c r="B10" s="332" t="s">
        <v>410</v>
      </c>
      <c r="C10" s="332"/>
      <c r="D10" s="332"/>
      <c r="E10" s="332"/>
      <c r="F10" s="332"/>
      <c r="G10" s="125"/>
    </row>
    <row r="11" spans="1:7" ht="24" x14ac:dyDescent="0.45">
      <c r="A11" s="14" t="s">
        <v>43</v>
      </c>
      <c r="B11" s="327">
        <v>43172</v>
      </c>
      <c r="C11" s="327"/>
      <c r="D11" s="327"/>
      <c r="E11" s="327"/>
      <c r="F11" s="327"/>
      <c r="G11" s="125"/>
    </row>
    <row r="12" spans="1:7" ht="24" x14ac:dyDescent="0.45">
      <c r="A12" s="14" t="s">
        <v>239</v>
      </c>
      <c r="B12" s="333">
        <f>D549</f>
        <v>0.96945337620578775</v>
      </c>
      <c r="C12" s="333"/>
      <c r="D12" s="333"/>
      <c r="E12" s="333"/>
      <c r="F12" s="333"/>
      <c r="G12" s="125"/>
    </row>
    <row r="13" spans="1:7" ht="22.5" x14ac:dyDescent="0.45">
      <c r="D13" s="334"/>
      <c r="E13" s="334"/>
      <c r="F13" s="334"/>
      <c r="G13" s="33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43172</v>
      </c>
      <c r="B16" s="188"/>
      <c r="C16" s="188"/>
      <c r="D16" s="188"/>
      <c r="E16" s="188"/>
      <c r="F16" s="202"/>
    </row>
    <row r="17" spans="1:8" ht="16.5" customHeight="1" x14ac:dyDescent="0.3">
      <c r="A17" s="335" t="s">
        <v>30</v>
      </c>
      <c r="B17" s="336" t="s">
        <v>31</v>
      </c>
      <c r="C17" s="336"/>
      <c r="D17" s="336" t="s">
        <v>46</v>
      </c>
      <c r="E17" s="337" t="s">
        <v>310</v>
      </c>
      <c r="F17" s="337" t="s">
        <v>358</v>
      </c>
    </row>
    <row r="18" spans="1:8" ht="16.5" customHeight="1" x14ac:dyDescent="0.3">
      <c r="A18" s="335"/>
      <c r="B18" s="41" t="s">
        <v>34</v>
      </c>
      <c r="C18" s="41" t="s">
        <v>33</v>
      </c>
      <c r="D18" s="336"/>
      <c r="E18" s="337"/>
      <c r="F18" s="33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5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5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5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5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5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5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5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5"/>
      <c r="F33" s="204"/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5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5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1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5"/>
      <c r="F37" s="204"/>
    </row>
    <row r="38" spans="1:7" x14ac:dyDescent="0.3">
      <c r="A38" s="338" t="s">
        <v>379</v>
      </c>
      <c r="B38" s="339"/>
      <c r="C38" s="339"/>
      <c r="D38" s="339"/>
      <c r="E38" s="339"/>
      <c r="F38" s="340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5"/>
      <c r="F39" s="204" t="s">
        <v>356</v>
      </c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5"/>
      <c r="F40" s="204"/>
    </row>
    <row r="41" spans="1:7" ht="45" x14ac:dyDescent="0.3">
      <c r="A41" s="4" t="s">
        <v>249</v>
      </c>
      <c r="B41" s="130">
        <v>2</v>
      </c>
      <c r="C41" s="130"/>
      <c r="D41" s="251">
        <v>1</v>
      </c>
      <c r="E41" s="296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32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43172</v>
      </c>
      <c r="B49" s="124"/>
      <c r="C49" s="135"/>
      <c r="D49" s="124"/>
    </row>
    <row r="50" spans="1:7" x14ac:dyDescent="0.3">
      <c r="A50" s="335" t="s">
        <v>30</v>
      </c>
      <c r="B50" s="336" t="s">
        <v>31</v>
      </c>
      <c r="C50" s="336"/>
      <c r="D50" s="336" t="s">
        <v>46</v>
      </c>
      <c r="E50" s="337" t="s">
        <v>310</v>
      </c>
      <c r="F50" s="337" t="s">
        <v>360</v>
      </c>
      <c r="G50" s="127"/>
    </row>
    <row r="51" spans="1:7" x14ac:dyDescent="0.3">
      <c r="A51" s="335"/>
      <c r="B51" s="41" t="s">
        <v>34</v>
      </c>
      <c r="C51" s="41" t="s">
        <v>33</v>
      </c>
      <c r="D51" s="336"/>
      <c r="E51" s="337"/>
      <c r="F51" s="33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5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5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5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1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5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5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5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5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ht="49.5" x14ac:dyDescent="0.3">
      <c r="A66" s="8" t="s">
        <v>129</v>
      </c>
      <c r="B66" s="130">
        <v>0</v>
      </c>
      <c r="C66" s="130"/>
      <c r="D66" s="113" t="s">
        <v>412</v>
      </c>
      <c r="E66" s="95" t="s">
        <v>411</v>
      </c>
      <c r="F66" s="204" t="s">
        <v>356</v>
      </c>
    </row>
    <row r="67" spans="1:7" x14ac:dyDescent="0.3">
      <c r="A67" s="8" t="s">
        <v>110</v>
      </c>
      <c r="B67" s="130">
        <v>2</v>
      </c>
      <c r="C67" s="130"/>
      <c r="D67" s="113"/>
      <c r="E67" s="95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5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5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1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5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1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1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1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29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1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1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1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1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32</v>
      </c>
    </row>
    <row r="85" spans="1:7" x14ac:dyDescent="0.3">
      <c r="A85" s="5" t="s">
        <v>35</v>
      </c>
      <c r="B85" s="132"/>
      <c r="C85" s="133"/>
      <c r="D85" s="134">
        <f>D84/(COUNT(B65:C83)*2)</f>
        <v>0.94117647058823528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5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5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5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1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1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5"/>
      <c r="F93" s="204"/>
    </row>
    <row r="94" spans="1:7" x14ac:dyDescent="0.3">
      <c r="A94" s="338" t="s">
        <v>379</v>
      </c>
      <c r="B94" s="339"/>
      <c r="C94" s="339"/>
      <c r="D94" s="339"/>
      <c r="E94" s="339"/>
      <c r="F94" s="340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1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1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1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16"/>
      <c r="F98" s="204"/>
      <c r="G98" s="127"/>
    </row>
    <row r="99" spans="1:7" s="112" customFormat="1" ht="42.75" customHeight="1" x14ac:dyDescent="0.3">
      <c r="A99" s="219" t="s">
        <v>249</v>
      </c>
      <c r="B99" s="130">
        <v>2</v>
      </c>
      <c r="C99" s="213"/>
      <c r="D99" s="251">
        <v>1</v>
      </c>
      <c r="E99" s="296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22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70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0.97222222222222221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43172</v>
      </c>
      <c r="B106" s="124"/>
      <c r="C106" s="135"/>
      <c r="D106" s="124"/>
    </row>
    <row r="107" spans="1:7" x14ac:dyDescent="0.3">
      <c r="A107" s="335" t="s">
        <v>30</v>
      </c>
      <c r="B107" s="336" t="s">
        <v>31</v>
      </c>
      <c r="C107" s="336"/>
      <c r="D107" s="336" t="s">
        <v>46</v>
      </c>
      <c r="E107" s="337" t="s">
        <v>310</v>
      </c>
      <c r="F107" s="337" t="s">
        <v>360</v>
      </c>
    </row>
    <row r="108" spans="1:7" x14ac:dyDescent="0.3">
      <c r="A108" s="335"/>
      <c r="B108" s="41" t="s">
        <v>34</v>
      </c>
      <c r="C108" s="41" t="s">
        <v>33</v>
      </c>
      <c r="D108" s="336"/>
      <c r="E108" s="337"/>
      <c r="F108" s="33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5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1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5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5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5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5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2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1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1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5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5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5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5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1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29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1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5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5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1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36</v>
      </c>
    </row>
    <row r="140" spans="1:7" x14ac:dyDescent="0.3">
      <c r="A140" s="5" t="s">
        <v>35</v>
      </c>
      <c r="B140" s="132"/>
      <c r="C140" s="133"/>
      <c r="D140" s="134">
        <f>D139/(COUNT(B121:C138)*2)</f>
        <v>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1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5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5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41" t="s">
        <v>379</v>
      </c>
      <c r="B148" s="342"/>
      <c r="C148" s="342"/>
      <c r="D148" s="34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 t="s">
        <v>356</v>
      </c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>
        <v>2</v>
      </c>
      <c r="C153" s="140"/>
      <c r="D153" s="251">
        <v>1</v>
      </c>
      <c r="E153" s="296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70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1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43172</v>
      </c>
      <c r="B161" s="124"/>
      <c r="C161" s="135"/>
      <c r="D161" s="127"/>
    </row>
    <row r="162" spans="1:7" x14ac:dyDescent="0.3">
      <c r="A162" s="335" t="s">
        <v>30</v>
      </c>
      <c r="B162" s="336" t="s">
        <v>31</v>
      </c>
      <c r="C162" s="336"/>
      <c r="D162" s="336" t="s">
        <v>46</v>
      </c>
      <c r="E162" s="337" t="s">
        <v>310</v>
      </c>
      <c r="F162" s="337" t="s">
        <v>360</v>
      </c>
      <c r="G162" s="127"/>
    </row>
    <row r="163" spans="1:7" x14ac:dyDescent="0.3">
      <c r="A163" s="335"/>
      <c r="B163" s="41" t="s">
        <v>34</v>
      </c>
      <c r="C163" s="41" t="s">
        <v>33</v>
      </c>
      <c r="D163" s="336"/>
      <c r="E163" s="337"/>
      <c r="F163" s="33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5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5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5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5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5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5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5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5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5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5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5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1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1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66" x14ac:dyDescent="0.3">
      <c r="A185" s="70" t="s">
        <v>136</v>
      </c>
      <c r="B185" s="130">
        <v>2</v>
      </c>
      <c r="C185" s="130"/>
      <c r="D185" s="300" t="s">
        <v>413</v>
      </c>
      <c r="E185" s="95"/>
      <c r="F185" s="204" t="s">
        <v>356</v>
      </c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5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5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29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1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5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5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5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16"/>
      <c r="F194" s="204"/>
      <c r="G194" s="127"/>
    </row>
    <row r="195" spans="1:7" s="112" customFormat="1" ht="20.25" customHeight="1" x14ac:dyDescent="0.3">
      <c r="A195" s="344" t="s">
        <v>379</v>
      </c>
      <c r="B195" s="344"/>
      <c r="C195" s="344"/>
      <c r="D195" s="344"/>
      <c r="E195" s="344"/>
      <c r="F195" s="344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1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1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1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16"/>
      <c r="F199" s="204"/>
      <c r="G199" s="127"/>
    </row>
    <row r="200" spans="1:7" ht="45" x14ac:dyDescent="0.3">
      <c r="A200" s="8" t="s">
        <v>249</v>
      </c>
      <c r="B200" s="130">
        <v>2</v>
      </c>
      <c r="C200" s="130"/>
      <c r="D200" s="251">
        <v>1</v>
      </c>
      <c r="E200" s="296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48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62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43172</v>
      </c>
      <c r="B208" s="124"/>
      <c r="C208" s="135"/>
      <c r="D208" s="124"/>
    </row>
    <row r="209" spans="1:7" x14ac:dyDescent="0.3">
      <c r="A209" s="335" t="s">
        <v>30</v>
      </c>
      <c r="B209" s="336" t="s">
        <v>31</v>
      </c>
      <c r="C209" s="336"/>
      <c r="D209" s="336" t="s">
        <v>46</v>
      </c>
      <c r="E209" s="337" t="s">
        <v>310</v>
      </c>
      <c r="F209" s="337" t="s">
        <v>360</v>
      </c>
      <c r="G209" s="127"/>
    </row>
    <row r="210" spans="1:7" x14ac:dyDescent="0.3">
      <c r="A210" s="335"/>
      <c r="B210" s="41" t="s">
        <v>34</v>
      </c>
      <c r="C210" s="41" t="s">
        <v>33</v>
      </c>
      <c r="D210" s="336"/>
      <c r="E210" s="337"/>
      <c r="F210" s="33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5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1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5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5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5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5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5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5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5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5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16"/>
      <c r="F226" s="204"/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5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5"/>
      <c r="F228" s="204"/>
    </row>
    <row r="229" spans="1:7" ht="30" x14ac:dyDescent="0.3">
      <c r="A229" s="70" t="s">
        <v>160</v>
      </c>
      <c r="B229" s="130">
        <v>0</v>
      </c>
      <c r="C229" s="136"/>
      <c r="D229" s="113" t="s">
        <v>414</v>
      </c>
      <c r="E229" s="95"/>
      <c r="F229" s="204" t="s">
        <v>356</v>
      </c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5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5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5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5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5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5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5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29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5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5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5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1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34</v>
      </c>
    </row>
    <row r="245" spans="1:7" x14ac:dyDescent="0.3">
      <c r="A245" s="5" t="s">
        <v>35</v>
      </c>
      <c r="B245" s="132"/>
      <c r="C245" s="133"/>
      <c r="D245" s="134">
        <f>D244/(COUNT(B226:C243)*2)</f>
        <v>0.94444444444444442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5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5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1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1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5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5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1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5"/>
      <c r="F255" s="204"/>
    </row>
    <row r="256" spans="1:7" x14ac:dyDescent="0.3">
      <c r="A256" s="344" t="s">
        <v>379</v>
      </c>
      <c r="B256" s="344"/>
      <c r="C256" s="344"/>
      <c r="D256" s="344"/>
      <c r="E256" s="344"/>
      <c r="F256" s="344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1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1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16"/>
      <c r="F260" s="204"/>
      <c r="G260" s="127"/>
    </row>
    <row r="261" spans="1:7" ht="45" x14ac:dyDescent="0.3">
      <c r="A261" s="55" t="s">
        <v>249</v>
      </c>
      <c r="B261" s="130">
        <v>2</v>
      </c>
      <c r="C261" s="140"/>
      <c r="D261" s="251">
        <v>1</v>
      </c>
      <c r="E261" s="296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80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0.97560975609756095</v>
      </c>
    </row>
    <row r="267" spans="1:7" s="16" customFormat="1" ht="18" x14ac:dyDescent="0.35">
      <c r="A267" s="19"/>
      <c r="B267" s="163"/>
      <c r="C267" s="163"/>
      <c r="D267" s="164"/>
      <c r="E267" s="21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43172</v>
      </c>
      <c r="B269" s="124"/>
      <c r="C269" s="135"/>
      <c r="D269" s="124"/>
      <c r="E269" s="214"/>
      <c r="F269" s="206"/>
      <c r="G269" s="214"/>
    </row>
    <row r="270" spans="1:7" s="16" customFormat="1" x14ac:dyDescent="0.3">
      <c r="A270" s="335" t="s">
        <v>30</v>
      </c>
      <c r="B270" s="336" t="s">
        <v>31</v>
      </c>
      <c r="C270" s="336"/>
      <c r="D270" s="336" t="s">
        <v>46</v>
      </c>
      <c r="E270" s="337" t="s">
        <v>310</v>
      </c>
      <c r="F270" s="337" t="s">
        <v>360</v>
      </c>
      <c r="G270" s="214"/>
    </row>
    <row r="271" spans="1:7" s="16" customFormat="1" x14ac:dyDescent="0.3">
      <c r="A271" s="335"/>
      <c r="B271" s="41" t="s">
        <v>34</v>
      </c>
      <c r="C271" s="41" t="s">
        <v>33</v>
      </c>
      <c r="D271" s="336"/>
      <c r="E271" s="337"/>
      <c r="F271" s="33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1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1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1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1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1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1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1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1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1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1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1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1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E285" s="214"/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E286" s="214"/>
      <c r="F286" s="206"/>
      <c r="G286" s="214"/>
    </row>
    <row r="287" spans="1:7" s="16" customFormat="1" x14ac:dyDescent="0.3">
      <c r="A287" s="145"/>
      <c r="B287" s="124"/>
      <c r="C287" s="135"/>
      <c r="D287" s="124"/>
      <c r="E287" s="21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1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1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1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1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1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1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1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1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1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1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1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29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1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1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1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16"/>
      <c r="F307" s="204"/>
      <c r="G307" s="214"/>
    </row>
    <row r="308" spans="1:7" s="16" customFormat="1" x14ac:dyDescent="0.3">
      <c r="A308" s="345" t="s">
        <v>396</v>
      </c>
      <c r="B308" s="346"/>
      <c r="C308" s="346"/>
      <c r="D308" s="346"/>
      <c r="E308" s="346"/>
      <c r="F308" s="347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16"/>
      <c r="F309" s="204" t="s">
        <v>356</v>
      </c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1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1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16"/>
      <c r="F312" s="204"/>
      <c r="G312" s="214"/>
    </row>
    <row r="313" spans="1:7" s="16" customFormat="1" ht="45" x14ac:dyDescent="0.3">
      <c r="A313" s="56" t="s">
        <v>249</v>
      </c>
      <c r="B313" s="130">
        <v>2</v>
      </c>
      <c r="C313" s="140"/>
      <c r="D313" s="251"/>
      <c r="E313" s="296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48</v>
      </c>
      <c r="E314" s="214"/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1</v>
      </c>
      <c r="E315" s="214"/>
      <c r="F315" s="206"/>
      <c r="G315" s="214"/>
    </row>
    <row r="316" spans="1:7" s="16" customFormat="1" x14ac:dyDescent="0.3">
      <c r="A316" s="145"/>
      <c r="B316" s="124"/>
      <c r="C316" s="135"/>
      <c r="D316" s="124"/>
      <c r="E316" s="21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72</v>
      </c>
      <c r="E317" s="214"/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1</v>
      </c>
      <c r="E318" s="214"/>
      <c r="F318" s="206"/>
      <c r="G318" s="214"/>
    </row>
    <row r="319" spans="1:7" s="16" customFormat="1" ht="18" x14ac:dyDescent="0.35">
      <c r="A319" s="19"/>
      <c r="B319" s="163"/>
      <c r="C319" s="163"/>
      <c r="D319" s="164"/>
      <c r="E319" s="21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43172</v>
      </c>
      <c r="B321" s="124"/>
      <c r="C321" s="135"/>
      <c r="D321" s="127"/>
    </row>
    <row r="322" spans="1:7" x14ac:dyDescent="0.3">
      <c r="A322" s="335" t="s">
        <v>30</v>
      </c>
      <c r="B322" s="336" t="s">
        <v>31</v>
      </c>
      <c r="C322" s="336"/>
      <c r="D322" s="336" t="s">
        <v>46</v>
      </c>
      <c r="E322" s="337" t="s">
        <v>310</v>
      </c>
      <c r="F322" s="337" t="s">
        <v>360</v>
      </c>
      <c r="G322" s="127"/>
    </row>
    <row r="323" spans="1:7" x14ac:dyDescent="0.3">
      <c r="A323" s="335"/>
      <c r="B323" s="41" t="s">
        <v>34</v>
      </c>
      <c r="C323" s="41" t="s">
        <v>33</v>
      </c>
      <c r="D323" s="336"/>
      <c r="E323" s="337"/>
      <c r="F323" s="33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5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5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5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5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5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5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5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5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1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5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5"/>
      <c r="F339" s="204"/>
    </row>
    <row r="340" spans="1:7" ht="36" x14ac:dyDescent="0.35">
      <c r="A340" s="210" t="s">
        <v>318</v>
      </c>
      <c r="B340" s="130">
        <v>0</v>
      </c>
      <c r="C340" s="150">
        <f>IF(B340=0, -5, "0")</f>
        <v>-5</v>
      </c>
      <c r="D340" s="167" t="s">
        <v>415</v>
      </c>
      <c r="E340" s="95"/>
      <c r="F340" s="204" t="s">
        <v>356</v>
      </c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5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5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5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5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5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5"/>
      <c r="F348" s="204"/>
    </row>
    <row r="349" spans="1:7" x14ac:dyDescent="0.3">
      <c r="A349" s="345" t="s">
        <v>379</v>
      </c>
      <c r="B349" s="346"/>
      <c r="C349" s="346"/>
      <c r="D349" s="346"/>
      <c r="E349" s="346"/>
      <c r="F349" s="346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1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16"/>
      <c r="F352" s="204"/>
      <c r="G352" s="127"/>
    </row>
    <row r="353" spans="1:7" ht="45" x14ac:dyDescent="0.3">
      <c r="A353" s="56" t="s">
        <v>249</v>
      </c>
      <c r="B353" s="130">
        <v>2</v>
      </c>
      <c r="C353" s="130"/>
      <c r="D353" s="251"/>
      <c r="E353" s="296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25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0.73529411764705888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41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0.82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43172</v>
      </c>
      <c r="B361" s="124"/>
      <c r="C361" s="135"/>
      <c r="D361" s="124"/>
    </row>
    <row r="362" spans="1:7" x14ac:dyDescent="0.3">
      <c r="A362" s="335" t="s">
        <v>30</v>
      </c>
      <c r="B362" s="336" t="s">
        <v>31</v>
      </c>
      <c r="C362" s="336"/>
      <c r="D362" s="336" t="s">
        <v>46</v>
      </c>
      <c r="E362" s="337" t="s">
        <v>310</v>
      </c>
      <c r="F362" s="337" t="s">
        <v>360</v>
      </c>
      <c r="G362" s="127"/>
    </row>
    <row r="363" spans="1:7" x14ac:dyDescent="0.3">
      <c r="A363" s="335"/>
      <c r="B363" s="41" t="s">
        <v>34</v>
      </c>
      <c r="C363" s="41" t="s">
        <v>33</v>
      </c>
      <c r="D363" s="336"/>
      <c r="E363" s="337"/>
      <c r="F363" s="33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5"/>
      <c r="F365" s="204"/>
    </row>
    <row r="366" spans="1:7" x14ac:dyDescent="0.3">
      <c r="A366" s="70" t="s">
        <v>49</v>
      </c>
      <c r="B366" s="130">
        <v>2</v>
      </c>
      <c r="C366" s="130"/>
      <c r="E366" s="95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5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5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5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5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5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5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1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5"/>
      <c r="F379" s="204"/>
      <c r="G379" s="127"/>
    </row>
    <row r="380" spans="1:7" ht="66" x14ac:dyDescent="0.3">
      <c r="A380" s="70" t="s">
        <v>225</v>
      </c>
      <c r="B380" s="130">
        <v>0</v>
      </c>
      <c r="C380" s="130"/>
      <c r="D380" s="95" t="s">
        <v>416</v>
      </c>
      <c r="E380" s="95" t="s">
        <v>417</v>
      </c>
      <c r="F380" s="204" t="s">
        <v>356</v>
      </c>
      <c r="G380" s="127"/>
    </row>
    <row r="381" spans="1:7" x14ac:dyDescent="0.3">
      <c r="A381" s="292" t="s">
        <v>101</v>
      </c>
      <c r="B381" s="130">
        <v>2</v>
      </c>
      <c r="C381" s="280" t="str">
        <f>IF(B381=0, -5, "0")</f>
        <v>0</v>
      </c>
      <c r="D381" s="149"/>
      <c r="E381" s="95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5"/>
      <c r="F382" s="204"/>
      <c r="G382" s="127"/>
    </row>
    <row r="383" spans="1:7" ht="22.5" customHeight="1" x14ac:dyDescent="0.3">
      <c r="A383" s="344" t="s">
        <v>379</v>
      </c>
      <c r="B383" s="344"/>
      <c r="C383" s="344"/>
      <c r="D383" s="344"/>
      <c r="E383" s="344"/>
      <c r="F383" s="344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5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5"/>
      <c r="F385" s="204"/>
      <c r="G385" s="127"/>
    </row>
    <row r="386" spans="1:7" ht="45" x14ac:dyDescent="0.3">
      <c r="A386" s="8" t="s">
        <v>249</v>
      </c>
      <c r="B386" s="130">
        <v>2</v>
      </c>
      <c r="C386" s="130"/>
      <c r="D386" s="251">
        <v>1</v>
      </c>
      <c r="E386" s="296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0.88888888888888884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0.94117647058823528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43172</v>
      </c>
      <c r="B394" s="124"/>
      <c r="C394" s="135"/>
      <c r="D394" s="127"/>
      <c r="G394" s="127"/>
    </row>
    <row r="395" spans="1:7" x14ac:dyDescent="0.3">
      <c r="A395" s="335" t="s">
        <v>30</v>
      </c>
      <c r="B395" s="336" t="s">
        <v>31</v>
      </c>
      <c r="C395" s="336"/>
      <c r="D395" s="336" t="s">
        <v>46</v>
      </c>
      <c r="E395" s="337" t="s">
        <v>310</v>
      </c>
      <c r="F395" s="337" t="s">
        <v>360</v>
      </c>
      <c r="G395" s="127"/>
    </row>
    <row r="396" spans="1:7" x14ac:dyDescent="0.3">
      <c r="A396" s="335"/>
      <c r="B396" s="41" t="s">
        <v>34</v>
      </c>
      <c r="C396" s="41" t="s">
        <v>33</v>
      </c>
      <c r="D396" s="336"/>
      <c r="E396" s="337"/>
      <c r="F396" s="33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5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28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5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5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5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5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5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5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5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5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5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5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5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5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5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5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5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5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1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5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5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5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5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5"/>
      <c r="F434" s="204"/>
      <c r="G434" s="12"/>
    </row>
    <row r="435" spans="1:7" x14ac:dyDescent="0.3">
      <c r="A435" s="344" t="s">
        <v>379</v>
      </c>
      <c r="B435" s="344"/>
      <c r="C435" s="344"/>
      <c r="D435" s="344"/>
      <c r="E435" s="344"/>
      <c r="F435" s="344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5"/>
      <c r="F436" s="204" t="s">
        <v>356</v>
      </c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5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5"/>
      <c r="F438" s="204"/>
      <c r="G438" s="12"/>
    </row>
    <row r="439" spans="1:7" ht="45" x14ac:dyDescent="0.3">
      <c r="A439" s="4" t="s">
        <v>249</v>
      </c>
      <c r="B439" s="130">
        <v>2</v>
      </c>
      <c r="C439" s="130"/>
      <c r="D439" s="251">
        <v>1</v>
      </c>
      <c r="E439" s="296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58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27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43172</v>
      </c>
      <c r="B447" s="124"/>
      <c r="C447" s="135"/>
      <c r="D447" s="124"/>
    </row>
    <row r="448" spans="1:7" x14ac:dyDescent="0.3">
      <c r="A448" s="335" t="s">
        <v>30</v>
      </c>
      <c r="B448" s="336" t="s">
        <v>31</v>
      </c>
      <c r="C448" s="336"/>
      <c r="D448" s="336" t="s">
        <v>46</v>
      </c>
      <c r="E448" s="337" t="s">
        <v>310</v>
      </c>
      <c r="F448" s="337" t="s">
        <v>360</v>
      </c>
      <c r="G448" s="127"/>
    </row>
    <row r="449" spans="1:6" x14ac:dyDescent="0.3">
      <c r="A449" s="335"/>
      <c r="B449" s="41" t="s">
        <v>34</v>
      </c>
      <c r="C449" s="41" t="s">
        <v>33</v>
      </c>
      <c r="D449" s="336"/>
      <c r="E449" s="337"/>
      <c r="F449" s="33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5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5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5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5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5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5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5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5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5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5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5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5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1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1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1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5"/>
      <c r="F470" s="204"/>
    </row>
    <row r="471" spans="1:7" x14ac:dyDescent="0.3">
      <c r="A471" s="348" t="s">
        <v>379</v>
      </c>
      <c r="B471" s="349"/>
      <c r="C471" s="349"/>
      <c r="D471" s="349"/>
      <c r="E471" s="349"/>
      <c r="F471" s="349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16"/>
      <c r="F472" s="204" t="s">
        <v>356</v>
      </c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1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1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16"/>
      <c r="F475" s="204"/>
      <c r="G475" s="127"/>
    </row>
    <row r="476" spans="1:7" ht="45" x14ac:dyDescent="0.3">
      <c r="A476" s="56" t="s">
        <v>249</v>
      </c>
      <c r="B476" s="130">
        <v>2</v>
      </c>
      <c r="C476" s="140"/>
      <c r="D476" s="251">
        <v>1</v>
      </c>
      <c r="E476" s="296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28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50" t="s">
        <v>367</v>
      </c>
      <c r="B483" s="350"/>
      <c r="C483" s="350"/>
      <c r="D483" s="350"/>
      <c r="E483" s="185"/>
      <c r="F483" s="201"/>
    </row>
    <row r="484" spans="1:7" x14ac:dyDescent="0.3">
      <c r="A484" s="74">
        <f>B11</f>
        <v>43172</v>
      </c>
      <c r="B484" s="124"/>
      <c r="C484" s="135"/>
      <c r="D484" s="124"/>
    </row>
    <row r="485" spans="1:7" x14ac:dyDescent="0.3">
      <c r="A485" s="335" t="s">
        <v>30</v>
      </c>
      <c r="B485" s="336" t="s">
        <v>31</v>
      </c>
      <c r="C485" s="336"/>
      <c r="D485" s="336" t="s">
        <v>46</v>
      </c>
      <c r="E485" s="337" t="s">
        <v>310</v>
      </c>
      <c r="F485" s="337" t="s">
        <v>360</v>
      </c>
      <c r="G485" s="127"/>
    </row>
    <row r="486" spans="1:7" x14ac:dyDescent="0.3">
      <c r="A486" s="335"/>
      <c r="B486" s="41" t="s">
        <v>34</v>
      </c>
      <c r="C486" s="41" t="s">
        <v>33</v>
      </c>
      <c r="D486" s="336"/>
      <c r="E486" s="337"/>
      <c r="F486" s="33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5"/>
      <c r="F488" s="204" t="s">
        <v>356</v>
      </c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5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5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1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1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5"/>
      <c r="F496" s="204" t="s">
        <v>356</v>
      </c>
    </row>
    <row r="497" spans="1:7" x14ac:dyDescent="0.3">
      <c r="A497" s="9" t="s">
        <v>29</v>
      </c>
      <c r="B497" s="130">
        <v>2</v>
      </c>
      <c r="C497" s="130"/>
      <c r="D497" s="95"/>
      <c r="E497" s="95"/>
      <c r="F497" s="204"/>
    </row>
    <row r="498" spans="1:7" ht="45" x14ac:dyDescent="0.3">
      <c r="A498" s="62" t="s">
        <v>249</v>
      </c>
      <c r="B498" s="130">
        <v>2</v>
      </c>
      <c r="C498" s="213"/>
      <c r="D498" s="251">
        <v>1</v>
      </c>
      <c r="E498" s="296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27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43172</v>
      </c>
      <c r="B506" s="124"/>
      <c r="C506" s="135"/>
      <c r="D506" s="124"/>
    </row>
    <row r="507" spans="1:7" x14ac:dyDescent="0.3">
      <c r="A507" s="335" t="s">
        <v>30</v>
      </c>
      <c r="B507" s="336" t="s">
        <v>31</v>
      </c>
      <c r="C507" s="336"/>
      <c r="D507" s="336" t="s">
        <v>46</v>
      </c>
      <c r="E507" s="337" t="s">
        <v>310</v>
      </c>
      <c r="F507" s="337" t="s">
        <v>360</v>
      </c>
      <c r="G507" s="127"/>
    </row>
    <row r="508" spans="1:7" x14ac:dyDescent="0.3">
      <c r="A508" s="335"/>
      <c r="B508" s="41" t="s">
        <v>34</v>
      </c>
      <c r="C508" s="41" t="s">
        <v>33</v>
      </c>
      <c r="D508" s="336"/>
      <c r="E508" s="337"/>
      <c r="F508" s="337"/>
    </row>
    <row r="509" spans="1:7" x14ac:dyDescent="0.3">
      <c r="A509" s="6" t="s">
        <v>15</v>
      </c>
      <c r="B509" s="130">
        <v>2</v>
      </c>
      <c r="C509" s="130"/>
      <c r="D509" s="95"/>
      <c r="E509" s="95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5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5"/>
      <c r="F511" s="204"/>
    </row>
    <row r="512" spans="1:7" ht="45" x14ac:dyDescent="0.3">
      <c r="A512" s="62" t="s">
        <v>249</v>
      </c>
      <c r="B512" s="130">
        <v>2</v>
      </c>
      <c r="C512" s="140"/>
      <c r="D512" s="251">
        <v>1</v>
      </c>
      <c r="E512" s="299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43172</v>
      </c>
      <c r="B517" s="124"/>
      <c r="C517" s="135"/>
      <c r="D517" s="124"/>
    </row>
    <row r="518" spans="1:7" x14ac:dyDescent="0.3">
      <c r="A518" s="335" t="s">
        <v>30</v>
      </c>
      <c r="B518" s="336" t="s">
        <v>31</v>
      </c>
      <c r="C518" s="336"/>
      <c r="D518" s="336" t="s">
        <v>46</v>
      </c>
      <c r="E518" s="337" t="s">
        <v>310</v>
      </c>
      <c r="F518" s="337" t="s">
        <v>360</v>
      </c>
      <c r="G518" s="127"/>
    </row>
    <row r="519" spans="1:7" x14ac:dyDescent="0.3">
      <c r="A519" s="335"/>
      <c r="B519" s="41" t="s">
        <v>34</v>
      </c>
      <c r="C519" s="41" t="s">
        <v>33</v>
      </c>
      <c r="D519" s="336"/>
      <c r="E519" s="337"/>
      <c r="F519" s="337"/>
    </row>
    <row r="520" spans="1:7" x14ac:dyDescent="0.3">
      <c r="A520" s="4" t="s">
        <v>9</v>
      </c>
      <c r="B520" s="130">
        <v>2</v>
      </c>
      <c r="C520" s="130"/>
      <c r="D520" s="95"/>
      <c r="E520" s="95"/>
      <c r="F520" s="204"/>
    </row>
    <row r="521" spans="1:7" x14ac:dyDescent="0.3">
      <c r="A521" s="70" t="s">
        <v>390</v>
      </c>
      <c r="B521" s="130">
        <v>2</v>
      </c>
      <c r="C521" s="130"/>
      <c r="D521" s="95" t="s">
        <v>418</v>
      </c>
      <c r="E521" s="95"/>
      <c r="F521" s="204" t="s">
        <v>356</v>
      </c>
    </row>
    <row r="522" spans="1:7" x14ac:dyDescent="0.3">
      <c r="A522" s="4" t="s">
        <v>47</v>
      </c>
      <c r="B522" s="130">
        <v>2</v>
      </c>
      <c r="C522" s="130"/>
      <c r="D522" s="95"/>
      <c r="E522" s="95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5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5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5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5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5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1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 t="s">
        <v>420</v>
      </c>
      <c r="E529" s="95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1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 t="s">
        <v>419</v>
      </c>
      <c r="E531" s="116"/>
      <c r="F531" s="204"/>
      <c r="G531" s="127"/>
    </row>
    <row r="532" spans="1:7" ht="45" x14ac:dyDescent="0.3">
      <c r="A532" s="55" t="s">
        <v>249</v>
      </c>
      <c r="B532" s="280">
        <v>2</v>
      </c>
      <c r="C532" s="140"/>
      <c r="D532" s="251">
        <v>1</v>
      </c>
      <c r="E532" s="296"/>
      <c r="F532" s="253"/>
    </row>
    <row r="533" spans="1:7" x14ac:dyDescent="0.3">
      <c r="A533" s="5" t="s">
        <v>36</v>
      </c>
      <c r="B533" s="5"/>
      <c r="C533" s="5"/>
      <c r="D533" s="5">
        <f>SUM(B520:C532)</f>
        <v>22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43172</v>
      </c>
      <c r="B537" s="124"/>
      <c r="C537" s="135"/>
      <c r="D537" s="124"/>
      <c r="G537" s="127"/>
    </row>
    <row r="538" spans="1:7" x14ac:dyDescent="0.3">
      <c r="A538" s="335" t="s">
        <v>30</v>
      </c>
      <c r="B538" s="336" t="s">
        <v>31</v>
      </c>
      <c r="C538" s="336"/>
      <c r="D538" s="336" t="s">
        <v>46</v>
      </c>
      <c r="E538" s="337" t="s">
        <v>310</v>
      </c>
      <c r="F538" s="337" t="s">
        <v>360</v>
      </c>
      <c r="G538" s="127"/>
    </row>
    <row r="539" spans="1:7" x14ac:dyDescent="0.3">
      <c r="A539" s="335"/>
      <c r="B539" s="41" t="s">
        <v>34</v>
      </c>
      <c r="C539" s="41" t="s">
        <v>33</v>
      </c>
      <c r="D539" s="336"/>
      <c r="E539" s="337"/>
      <c r="F539" s="337"/>
      <c r="G539" s="127"/>
    </row>
    <row r="540" spans="1:7" ht="18" x14ac:dyDescent="0.3">
      <c r="A540" s="70" t="s">
        <v>373</v>
      </c>
      <c r="B540" s="130">
        <v>0</v>
      </c>
      <c r="C540" s="130"/>
      <c r="D540" s="154"/>
      <c r="E540" s="95"/>
      <c r="F540" s="204" t="s">
        <v>356</v>
      </c>
    </row>
    <row r="541" spans="1:7" x14ac:dyDescent="0.3">
      <c r="A541" s="4" t="s">
        <v>54</v>
      </c>
      <c r="B541" s="130">
        <v>0</v>
      </c>
      <c r="C541" s="130"/>
      <c r="D541" s="95"/>
      <c r="E541" s="95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5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51"/>
      <c r="E543" s="296"/>
      <c r="F543" s="253"/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603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0.96945337620578775</v>
      </c>
    </row>
  </sheetData>
  <sheetProtection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540:B542 B39:B41 B509:B512 B29:B37 B53:B60 B65:B83 B21:B24 B95:B99 B110:B116 B121:B138 B88:B93 B149:B153 B165:B171 B143:B147 B196:B200 B212:B221 B226:B243 B176:B194 B257:B261 B273:B284 B248:B255 B309:B313 B325:B332 B289:B307 B350:B353 B365:B372 B337:B348 B384:B386 B398:B405 B410:B416 B421:B425 B377:B382 B436:B439 B451:B456 B430:B434 B472:B476 B461:B470 B488:B492 B496:B498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543 B532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opLeftCell="A181" zoomScaleNormal="100" workbookViewId="0">
      <selection activeCell="F190" sqref="F190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301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8"/>
      <c r="E1" s="328"/>
      <c r="F1" s="328"/>
      <c r="G1" s="328"/>
    </row>
    <row r="2" spans="1:7" s="12" customFormat="1" ht="24" x14ac:dyDescent="0.45">
      <c r="A2" s="11"/>
      <c r="B2" s="24">
        <v>1</v>
      </c>
      <c r="D2" s="125"/>
      <c r="E2" s="249"/>
      <c r="F2" s="249"/>
      <c r="G2" s="125"/>
    </row>
    <row r="3" spans="1:7" s="12" customFormat="1" ht="24" x14ac:dyDescent="0.45">
      <c r="A3" s="11"/>
      <c r="B3" s="24">
        <v>2</v>
      </c>
      <c r="D3" s="125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301"/>
      <c r="E4" s="249"/>
      <c r="F4" s="249"/>
      <c r="G4" s="125"/>
    </row>
    <row r="5" spans="1:7" s="12" customFormat="1" ht="16.5" customHeight="1" x14ac:dyDescent="0.45">
      <c r="A5" s="11"/>
      <c r="D5" s="125"/>
      <c r="E5" s="249"/>
      <c r="F5" s="249"/>
      <c r="G5" s="125"/>
    </row>
    <row r="6" spans="1:7" s="12" customFormat="1" ht="37.5" customHeight="1" x14ac:dyDescent="0.45">
      <c r="A6" s="352" t="s">
        <v>50</v>
      </c>
      <c r="B6" s="352"/>
      <c r="C6" s="352"/>
      <c r="D6" s="352"/>
      <c r="E6" s="352"/>
      <c r="F6" s="352"/>
      <c r="G6" s="125"/>
    </row>
    <row r="7" spans="1:7" s="12" customFormat="1" ht="21.75" customHeight="1" x14ac:dyDescent="0.45">
      <c r="A7" s="330" t="str">
        <f>'A1 Exploitation'!A8:F8</f>
        <v>Hammam Sousse</v>
      </c>
      <c r="B7" s="330"/>
      <c r="C7" s="330"/>
      <c r="D7" s="330"/>
      <c r="E7" s="330"/>
      <c r="F7" s="330"/>
      <c r="G7" s="125"/>
    </row>
    <row r="8" spans="1:7" s="12" customFormat="1" ht="24" x14ac:dyDescent="0.45">
      <c r="A8" s="14" t="s">
        <v>42</v>
      </c>
      <c r="B8" s="353" t="str">
        <f>'A1 Exploitation'!B9:F9</f>
        <v>Dr Hatem KARAA</v>
      </c>
      <c r="C8" s="353"/>
      <c r="D8" s="353"/>
      <c r="E8" s="353"/>
      <c r="F8" s="353"/>
      <c r="G8" s="125"/>
    </row>
    <row r="9" spans="1:7" s="12" customFormat="1" ht="24" x14ac:dyDescent="0.45">
      <c r="A9" s="15" t="s">
        <v>44</v>
      </c>
      <c r="B9" s="354" t="str">
        <f>'A1 Exploitation'!B10:F10</f>
        <v>Chefs rayon et directeur du magasin</v>
      </c>
      <c r="C9" s="354"/>
      <c r="D9" s="354"/>
      <c r="E9" s="354"/>
      <c r="F9" s="354"/>
      <c r="G9" s="125"/>
    </row>
    <row r="10" spans="1:7" s="12" customFormat="1" ht="24" x14ac:dyDescent="0.45">
      <c r="A10" s="14" t="s">
        <v>43</v>
      </c>
      <c r="B10" s="351">
        <f>'A1 Exploitation'!B11:F11</f>
        <v>43172</v>
      </c>
      <c r="C10" s="351"/>
      <c r="D10" s="351"/>
      <c r="E10" s="351"/>
      <c r="F10" s="351"/>
      <c r="G10" s="125"/>
    </row>
    <row r="11" spans="1:7" s="12" customFormat="1" ht="24" x14ac:dyDescent="0.45">
      <c r="A11" s="14" t="s">
        <v>294</v>
      </c>
      <c r="B11" s="355">
        <f>D199</f>
        <v>0.90948275862068961</v>
      </c>
      <c r="C11" s="355"/>
      <c r="D11" s="355"/>
      <c r="E11" s="355"/>
      <c r="F11" s="355"/>
      <c r="G11" s="125"/>
    </row>
    <row r="12" spans="1:7" s="12" customFormat="1" ht="22.5" x14ac:dyDescent="0.45">
      <c r="A12" s="11"/>
      <c r="D12" s="334"/>
      <c r="E12" s="334"/>
      <c r="F12" s="334"/>
      <c r="G12" s="334"/>
    </row>
    <row r="13" spans="1:7" s="12" customFormat="1" ht="11.25" customHeight="1" x14ac:dyDescent="0.3">
      <c r="A13" s="335" t="s">
        <v>30</v>
      </c>
      <c r="B13" s="336" t="s">
        <v>31</v>
      </c>
      <c r="C13" s="336"/>
      <c r="D13" s="356" t="s">
        <v>46</v>
      </c>
      <c r="E13" s="336" t="s">
        <v>190</v>
      </c>
      <c r="F13" s="336" t="s">
        <v>191</v>
      </c>
      <c r="G13" s="112"/>
    </row>
    <row r="14" spans="1:7" s="12" customFormat="1" ht="12.75" customHeight="1" x14ac:dyDescent="0.3">
      <c r="A14" s="335"/>
      <c r="B14" s="34" t="s">
        <v>34</v>
      </c>
      <c r="C14" s="34" t="s">
        <v>33</v>
      </c>
      <c r="D14" s="356"/>
      <c r="E14" s="336"/>
      <c r="F14" s="336"/>
      <c r="G14" s="127"/>
    </row>
    <row r="15" spans="1:7" x14ac:dyDescent="0.3">
      <c r="A15" s="17"/>
      <c r="B15" s="17"/>
      <c r="C15" s="17"/>
      <c r="D15" s="23"/>
    </row>
    <row r="16" spans="1:7" ht="19.5" x14ac:dyDescent="0.4">
      <c r="A16" s="360" t="s">
        <v>0</v>
      </c>
      <c r="B16" s="361"/>
      <c r="C16" s="361"/>
      <c r="D16" s="361"/>
      <c r="E16" s="361"/>
      <c r="F16" s="361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 t="s">
        <v>356</v>
      </c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6"/>
      <c r="E21" s="94"/>
      <c r="F21" s="94"/>
    </row>
    <row r="22" spans="1:7" x14ac:dyDescent="0.3">
      <c r="A22" s="362" t="s">
        <v>36</v>
      </c>
      <c r="B22" s="363"/>
      <c r="C22" s="364"/>
      <c r="D22" s="294">
        <f>SUM(B17:C21)</f>
        <v>10</v>
      </c>
    </row>
    <row r="23" spans="1:7" x14ac:dyDescent="0.3">
      <c r="A23" s="357" t="s">
        <v>295</v>
      </c>
      <c r="B23" s="358"/>
      <c r="C23" s="359"/>
      <c r="D23" s="32">
        <f>D22/(COUNT(B17:C21)*2)</f>
        <v>1</v>
      </c>
    </row>
    <row r="24" spans="1:7" s="22" customFormat="1" x14ac:dyDescent="0.3">
      <c r="A24" s="26"/>
      <c r="B24" s="27"/>
      <c r="C24" s="27"/>
      <c r="D24" s="31"/>
      <c r="G24" s="126"/>
    </row>
    <row r="25" spans="1:7" ht="19.5" x14ac:dyDescent="0.4">
      <c r="A25" s="365" t="s">
        <v>4</v>
      </c>
      <c r="B25" s="366"/>
      <c r="C25" s="366"/>
      <c r="D25" s="366"/>
      <c r="E25" s="366"/>
      <c r="F25" s="366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 t="s">
        <v>356</v>
      </c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57" t="s">
        <v>36</v>
      </c>
      <c r="B33" s="358"/>
      <c r="C33" s="359"/>
      <c r="D33" s="293">
        <f>SUM(B26:C32)</f>
        <v>14</v>
      </c>
    </row>
    <row r="34" spans="1:7" x14ac:dyDescent="0.3">
      <c r="A34" s="357" t="s">
        <v>295</v>
      </c>
      <c r="B34" s="358"/>
      <c r="C34" s="359"/>
      <c r="D34" s="32">
        <f>D33/(COUNT(B26:C32)*2)</f>
        <v>1</v>
      </c>
    </row>
    <row r="35" spans="1:7" s="22" customFormat="1" x14ac:dyDescent="0.3">
      <c r="A35" s="26"/>
      <c r="B35" s="27"/>
      <c r="C35" s="27"/>
      <c r="D35" s="31"/>
      <c r="G35" s="126"/>
    </row>
    <row r="36" spans="1:7" s="22" customFormat="1" ht="19.5" x14ac:dyDescent="0.4">
      <c r="A36" s="365" t="s">
        <v>219</v>
      </c>
      <c r="B36" s="366"/>
      <c r="C36" s="366"/>
      <c r="D36" s="366"/>
      <c r="E36" s="366"/>
      <c r="F36" s="366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ht="33" x14ac:dyDescent="0.3">
      <c r="A39" s="17" t="s">
        <v>281</v>
      </c>
      <c r="B39" s="94">
        <v>0</v>
      </c>
      <c r="C39" s="94"/>
      <c r="D39" s="95" t="s">
        <v>433</v>
      </c>
      <c r="E39" s="94"/>
      <c r="F39" s="94" t="s">
        <v>357</v>
      </c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57" t="s">
        <v>36</v>
      </c>
      <c r="B42" s="358"/>
      <c r="C42" s="359"/>
      <c r="D42" s="293">
        <f>SUM(B37:C41)</f>
        <v>8</v>
      </c>
      <c r="E42" s="13"/>
      <c r="F42" s="13"/>
      <c r="G42" s="126"/>
    </row>
    <row r="43" spans="1:7" s="22" customFormat="1" x14ac:dyDescent="0.3">
      <c r="A43" s="357" t="s">
        <v>295</v>
      </c>
      <c r="B43" s="358"/>
      <c r="C43" s="359"/>
      <c r="D43" s="32">
        <f>D42/(COUNT(B37:C41)*2)</f>
        <v>0.8</v>
      </c>
      <c r="E43" s="13"/>
      <c r="F43" s="13"/>
      <c r="G43" s="126"/>
    </row>
    <row r="44" spans="1:7" s="22" customFormat="1" x14ac:dyDescent="0.3">
      <c r="A44" s="47"/>
      <c r="B44" s="48"/>
      <c r="C44" s="48"/>
      <c r="D44" s="302"/>
      <c r="G44" s="126"/>
    </row>
    <row r="45" spans="1:7" ht="19.5" x14ac:dyDescent="0.4">
      <c r="A45" s="367" t="s">
        <v>21</v>
      </c>
      <c r="B45" s="368"/>
      <c r="C45" s="368"/>
      <c r="D45" s="368"/>
      <c r="E45" s="368"/>
      <c r="F45" s="368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 t="s">
        <v>356</v>
      </c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421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57" t="s">
        <v>36</v>
      </c>
      <c r="B52" s="358"/>
      <c r="C52" s="359"/>
      <c r="D52" s="293">
        <f>SUM(B46:C51)</f>
        <v>12</v>
      </c>
    </row>
    <row r="53" spans="1:7" x14ac:dyDescent="0.3">
      <c r="A53" s="357" t="s">
        <v>295</v>
      </c>
      <c r="B53" s="358"/>
      <c r="C53" s="359"/>
      <c r="D53" s="32">
        <f>D52/(COUNT(B46:C51)*2)</f>
        <v>1</v>
      </c>
    </row>
    <row r="54" spans="1:7" s="22" customFormat="1" x14ac:dyDescent="0.3">
      <c r="A54" s="26"/>
      <c r="B54" s="27"/>
      <c r="C54" s="27"/>
      <c r="D54" s="31"/>
      <c r="G54" s="126"/>
    </row>
    <row r="55" spans="1:7" ht="19.5" x14ac:dyDescent="0.4">
      <c r="A55" s="365" t="s">
        <v>8</v>
      </c>
      <c r="B55" s="366"/>
      <c r="C55" s="366"/>
      <c r="D55" s="366"/>
      <c r="E55" s="366"/>
      <c r="F55" s="366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 t="s">
        <v>356</v>
      </c>
    </row>
    <row r="57" spans="1:7" x14ac:dyDescent="0.3">
      <c r="A57" s="21" t="s">
        <v>168</v>
      </c>
      <c r="B57" s="94">
        <v>2</v>
      </c>
      <c r="C57" s="94"/>
      <c r="D57" s="95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422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57" t="s">
        <v>36</v>
      </c>
      <c r="B63" s="358"/>
      <c r="C63" s="359"/>
      <c r="D63" s="293">
        <f>SUM(B56:C62)</f>
        <v>14</v>
      </c>
    </row>
    <row r="64" spans="1:7" x14ac:dyDescent="0.3">
      <c r="A64" s="357" t="s">
        <v>295</v>
      </c>
      <c r="B64" s="358"/>
      <c r="C64" s="359"/>
      <c r="D64" s="32">
        <f>D63/(COUNT(B56:C62)*2)</f>
        <v>1</v>
      </c>
    </row>
    <row r="65" spans="1:7" s="22" customFormat="1" x14ac:dyDescent="0.3">
      <c r="A65" s="26"/>
      <c r="B65" s="27"/>
      <c r="C65" s="27"/>
      <c r="D65" s="31"/>
      <c r="G65" s="126"/>
    </row>
    <row r="66" spans="1:7" ht="19.5" x14ac:dyDescent="0.4">
      <c r="A66" s="365" t="s">
        <v>130</v>
      </c>
      <c r="B66" s="366"/>
      <c r="C66" s="366"/>
      <c r="D66" s="366"/>
      <c r="E66" s="366"/>
      <c r="F66" s="366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 t="s">
        <v>356</v>
      </c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303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5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95" t="s">
        <v>423</v>
      </c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 t="s">
        <v>425</v>
      </c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33.75" x14ac:dyDescent="0.35">
      <c r="A82" s="45" t="s">
        <v>297</v>
      </c>
      <c r="B82" s="100">
        <v>2</v>
      </c>
      <c r="C82" s="120" t="str">
        <f>IF(B82=0, -5, "0")</f>
        <v>0</v>
      </c>
      <c r="D82" s="95" t="s">
        <v>424</v>
      </c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57" t="s">
        <v>36</v>
      </c>
      <c r="B84" s="358"/>
      <c r="C84" s="359"/>
      <c r="D84" s="293">
        <f>SUM(B67:C83)</f>
        <v>24</v>
      </c>
    </row>
    <row r="85" spans="1:7" x14ac:dyDescent="0.3">
      <c r="A85" s="357" t="s">
        <v>295</v>
      </c>
      <c r="B85" s="358"/>
      <c r="C85" s="359"/>
      <c r="D85" s="32">
        <f>D84/(COUNT(B67:C83)*2)</f>
        <v>0.92307692307692313</v>
      </c>
    </row>
    <row r="86" spans="1:7" s="22" customFormat="1" x14ac:dyDescent="0.3">
      <c r="A86" s="26"/>
      <c r="B86" s="27"/>
      <c r="C86" s="27"/>
      <c r="D86" s="31"/>
      <c r="G86" s="126"/>
    </row>
    <row r="87" spans="1:7" ht="19.5" x14ac:dyDescent="0.4">
      <c r="A87" s="365" t="s">
        <v>211</v>
      </c>
      <c r="B87" s="366"/>
      <c r="C87" s="366"/>
      <c r="D87" s="366"/>
      <c r="E87" s="366"/>
      <c r="F87" s="366"/>
    </row>
    <row r="88" spans="1:7" ht="34.5" x14ac:dyDescent="0.4">
      <c r="A88" s="50" t="s">
        <v>273</v>
      </c>
      <c r="B88" s="110">
        <v>2</v>
      </c>
      <c r="C88" s="101"/>
      <c r="D88" s="95" t="s">
        <v>426</v>
      </c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4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 t="s">
        <v>427</v>
      </c>
      <c r="E95" s="94"/>
      <c r="F95" s="94" t="s">
        <v>356</v>
      </c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57" t="s">
        <v>36</v>
      </c>
      <c r="B102" s="358"/>
      <c r="C102" s="359"/>
      <c r="D102" s="293">
        <f>SUM(B88:C101)</f>
        <v>24</v>
      </c>
    </row>
    <row r="103" spans="1:7" x14ac:dyDescent="0.3">
      <c r="A103" s="357" t="s">
        <v>295</v>
      </c>
      <c r="B103" s="358"/>
      <c r="C103" s="359"/>
      <c r="D103" s="32">
        <f>D102/(COUNT(B88:C101)*2)</f>
        <v>0.92307692307692313</v>
      </c>
    </row>
    <row r="104" spans="1:7" s="22" customFormat="1" x14ac:dyDescent="0.3">
      <c r="A104" s="26"/>
      <c r="B104" s="27"/>
      <c r="C104" s="27"/>
      <c r="D104" s="31"/>
      <c r="G104" s="126"/>
    </row>
    <row r="105" spans="1:7" s="22" customFormat="1" x14ac:dyDescent="0.3">
      <c r="A105" s="47"/>
      <c r="B105" s="48"/>
      <c r="C105" s="48"/>
      <c r="D105" s="302"/>
      <c r="G105" s="126"/>
    </row>
    <row r="106" spans="1:7" s="22" customFormat="1" ht="19.5" x14ac:dyDescent="0.4">
      <c r="A106" s="365" t="s">
        <v>212</v>
      </c>
      <c r="B106" s="366"/>
      <c r="C106" s="366"/>
      <c r="D106" s="366"/>
      <c r="E106" s="366"/>
      <c r="F106" s="366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 t="s">
        <v>356</v>
      </c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27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 t="s">
        <v>428</v>
      </c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57" t="s">
        <v>36</v>
      </c>
      <c r="B118" s="358"/>
      <c r="C118" s="359"/>
      <c r="D118" s="293">
        <f>SUM(B107:C117)</f>
        <v>22</v>
      </c>
      <c r="E118" s="13"/>
      <c r="F118" s="13"/>
      <c r="G118" s="126"/>
    </row>
    <row r="119" spans="1:7" s="22" customFormat="1" x14ac:dyDescent="0.3">
      <c r="A119" s="357" t="s">
        <v>295</v>
      </c>
      <c r="B119" s="358"/>
      <c r="C119" s="359"/>
      <c r="D119" s="32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31"/>
      <c r="G120" s="126"/>
    </row>
    <row r="121" spans="1:7" ht="19.5" x14ac:dyDescent="0.4">
      <c r="A121" s="365" t="s">
        <v>185</v>
      </c>
      <c r="B121" s="366"/>
      <c r="C121" s="366"/>
      <c r="D121" s="366"/>
      <c r="E121" s="366"/>
      <c r="F121" s="366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 t="s">
        <v>356</v>
      </c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57" t="s">
        <v>36</v>
      </c>
      <c r="B133" s="358"/>
      <c r="C133" s="359"/>
      <c r="D133" s="293">
        <f>SUM(B122:C132)</f>
        <v>22</v>
      </c>
    </row>
    <row r="134" spans="1:7" x14ac:dyDescent="0.3">
      <c r="A134" s="357" t="s">
        <v>295</v>
      </c>
      <c r="B134" s="358"/>
      <c r="C134" s="359"/>
      <c r="D134" s="32">
        <f>D133/(COUNT(B122:C132)*2)</f>
        <v>1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65" t="s">
        <v>71</v>
      </c>
      <c r="B136" s="366"/>
      <c r="C136" s="366"/>
      <c r="D136" s="366"/>
      <c r="E136" s="366"/>
      <c r="F136" s="366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ht="45.75" x14ac:dyDescent="0.3">
      <c r="A139" s="21" t="s">
        <v>277</v>
      </c>
      <c r="B139" s="110">
        <v>0</v>
      </c>
      <c r="C139" s="95"/>
      <c r="D139" s="309" t="s">
        <v>430</v>
      </c>
      <c r="E139" s="94"/>
      <c r="F139" s="94" t="s">
        <v>357</v>
      </c>
    </row>
    <row r="140" spans="1:7" x14ac:dyDescent="0.3">
      <c r="A140" s="52" t="s">
        <v>278</v>
      </c>
      <c r="B140" s="110">
        <v>2</v>
      </c>
      <c r="C140" s="95"/>
      <c r="D140" s="128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1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303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303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28" t="s">
        <v>429</v>
      </c>
      <c r="E148" s="94"/>
      <c r="F148" s="94" t="s">
        <v>356</v>
      </c>
    </row>
    <row r="149" spans="1:7" x14ac:dyDescent="0.3">
      <c r="A149" s="357" t="s">
        <v>36</v>
      </c>
      <c r="B149" s="358"/>
      <c r="C149" s="359"/>
      <c r="D149" s="293">
        <f>SUM(B137:C148)</f>
        <v>20</v>
      </c>
    </row>
    <row r="150" spans="1:7" x14ac:dyDescent="0.3">
      <c r="A150" s="357" t="s">
        <v>295</v>
      </c>
      <c r="B150" s="358"/>
      <c r="C150" s="359"/>
      <c r="D150" s="32">
        <f>D149/(COUNT(B137:C148)*2)</f>
        <v>0.83333333333333337</v>
      </c>
    </row>
    <row r="151" spans="1:7" s="22" customFormat="1" x14ac:dyDescent="0.3">
      <c r="A151" s="26"/>
      <c r="B151" s="27"/>
      <c r="C151" s="27"/>
      <c r="D151" s="31"/>
      <c r="G151" s="126"/>
    </row>
    <row r="152" spans="1:7" ht="19.5" x14ac:dyDescent="0.4">
      <c r="A152" s="365" t="s">
        <v>217</v>
      </c>
      <c r="B152" s="366"/>
      <c r="C152" s="366"/>
      <c r="D152" s="366"/>
      <c r="E152" s="366"/>
      <c r="F152" s="366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33.75" x14ac:dyDescent="0.35">
      <c r="A157" s="40" t="s">
        <v>308</v>
      </c>
      <c r="B157" s="94">
        <v>0</v>
      </c>
      <c r="C157" s="120">
        <f>IF(B157=0, -5, "0")</f>
        <v>-5</v>
      </c>
      <c r="D157" s="95" t="s">
        <v>431</v>
      </c>
      <c r="E157" s="94"/>
      <c r="F157" s="94" t="s">
        <v>357</v>
      </c>
    </row>
    <row r="158" spans="1:7" ht="33" x14ac:dyDescent="0.3">
      <c r="A158" s="76" t="s">
        <v>196</v>
      </c>
      <c r="B158" s="94">
        <v>2</v>
      </c>
      <c r="C158" s="94"/>
      <c r="D158" s="129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304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304"/>
      <c r="E160" s="94"/>
      <c r="F160" s="94"/>
    </row>
    <row r="161" spans="1:7" x14ac:dyDescent="0.3">
      <c r="A161" s="357" t="s">
        <v>36</v>
      </c>
      <c r="B161" s="363"/>
      <c r="C161" s="364"/>
      <c r="D161" s="294">
        <f>SUM(B153:C160)</f>
        <v>9</v>
      </c>
    </row>
    <row r="162" spans="1:7" x14ac:dyDescent="0.3">
      <c r="A162" s="357" t="s">
        <v>295</v>
      </c>
      <c r="B162" s="358"/>
      <c r="C162" s="359"/>
      <c r="D162" s="32">
        <f>D161/(COUNT(B153:C160)*2)</f>
        <v>0.5</v>
      </c>
    </row>
    <row r="163" spans="1:7" s="22" customFormat="1" x14ac:dyDescent="0.3">
      <c r="A163" s="26"/>
      <c r="B163" s="27"/>
      <c r="C163" s="29"/>
      <c r="D163" s="305"/>
      <c r="G163" s="126"/>
    </row>
    <row r="164" spans="1:7" ht="19.5" x14ac:dyDescent="0.4">
      <c r="A164" s="365" t="s">
        <v>77</v>
      </c>
      <c r="B164" s="366"/>
      <c r="C164" s="366"/>
      <c r="D164" s="366"/>
      <c r="E164" s="366"/>
      <c r="F164" s="366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5"/>
      <c r="E165" s="94"/>
      <c r="F165" s="94"/>
    </row>
    <row r="166" spans="1:7" ht="33" x14ac:dyDescent="0.3">
      <c r="A166" s="17" t="s">
        <v>287</v>
      </c>
      <c r="B166" s="94">
        <v>0</v>
      </c>
      <c r="C166" s="94"/>
      <c r="D166" s="95" t="s">
        <v>432</v>
      </c>
      <c r="E166" s="94"/>
      <c r="F166" s="94" t="s">
        <v>356</v>
      </c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5"/>
      <c r="E168" s="95"/>
      <c r="F168" s="94"/>
    </row>
    <row r="169" spans="1:7" x14ac:dyDescent="0.3">
      <c r="A169" s="357" t="s">
        <v>36</v>
      </c>
      <c r="B169" s="358"/>
      <c r="C169" s="359"/>
      <c r="D169" s="293">
        <f>SUM(B165:C168)</f>
        <v>6</v>
      </c>
    </row>
    <row r="170" spans="1:7" x14ac:dyDescent="0.3">
      <c r="A170" s="357" t="s">
        <v>295</v>
      </c>
      <c r="B170" s="358"/>
      <c r="C170" s="359"/>
      <c r="D170" s="32">
        <f>D169/(COUNT(B165:C168)*2)</f>
        <v>0.75</v>
      </c>
    </row>
    <row r="171" spans="1:7" s="22" customFormat="1" x14ac:dyDescent="0.3">
      <c r="A171" s="26"/>
      <c r="B171" s="27"/>
      <c r="C171" s="27"/>
      <c r="D171" s="31"/>
      <c r="G171" s="126"/>
    </row>
    <row r="172" spans="1:7" ht="19.5" x14ac:dyDescent="0.4">
      <c r="A172" s="369" t="s">
        <v>17</v>
      </c>
      <c r="B172" s="370"/>
      <c r="C172" s="370"/>
      <c r="D172" s="370"/>
      <c r="E172" s="370"/>
      <c r="F172" s="370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 t="s">
        <v>356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57" t="s">
        <v>36</v>
      </c>
      <c r="B177" s="358"/>
      <c r="C177" s="359"/>
      <c r="D177" s="293">
        <f>SUM(B173:C176)</f>
        <v>8</v>
      </c>
    </row>
    <row r="178" spans="1:7" x14ac:dyDescent="0.3">
      <c r="A178" s="357" t="s">
        <v>295</v>
      </c>
      <c r="B178" s="358"/>
      <c r="C178" s="359"/>
      <c r="D178" s="32">
        <f>D177/(COUNT(B173:C176)*2)</f>
        <v>1</v>
      </c>
    </row>
    <row r="179" spans="1:7" s="22" customFormat="1" x14ac:dyDescent="0.3">
      <c r="A179" s="26"/>
      <c r="B179" s="27"/>
      <c r="C179" s="27"/>
      <c r="D179" s="31"/>
      <c r="G179" s="126"/>
    </row>
    <row r="180" spans="1:7" ht="19.5" x14ac:dyDescent="0.4">
      <c r="A180" s="365" t="s">
        <v>78</v>
      </c>
      <c r="B180" s="366"/>
      <c r="C180" s="366"/>
      <c r="D180" s="366"/>
      <c r="E180" s="366"/>
      <c r="F180" s="366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 t="s">
        <v>356</v>
      </c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57" t="s">
        <v>36</v>
      </c>
      <c r="B186" s="358"/>
      <c r="C186" s="359"/>
      <c r="D186" s="293">
        <f>SUM(B181:C185)</f>
        <v>10</v>
      </c>
    </row>
    <row r="187" spans="1:7" x14ac:dyDescent="0.3">
      <c r="A187" s="357" t="s">
        <v>295</v>
      </c>
      <c r="B187" s="358"/>
      <c r="C187" s="359"/>
      <c r="D187" s="32">
        <f>D186/(COUNT(B181:C185)*2)</f>
        <v>1</v>
      </c>
    </row>
    <row r="188" spans="1:7" s="22" customFormat="1" x14ac:dyDescent="0.3">
      <c r="A188" s="26"/>
      <c r="B188" s="27"/>
      <c r="C188" s="27"/>
      <c r="D188" s="31"/>
      <c r="G188" s="126"/>
    </row>
    <row r="189" spans="1:7" ht="19.5" x14ac:dyDescent="0.4">
      <c r="A189" s="365" t="s">
        <v>216</v>
      </c>
      <c r="B189" s="366"/>
      <c r="C189" s="366"/>
      <c r="D189" s="366"/>
      <c r="E189" s="366"/>
      <c r="F189" s="366"/>
    </row>
    <row r="190" spans="1:7" x14ac:dyDescent="0.3">
      <c r="A190" s="44" t="s">
        <v>371</v>
      </c>
      <c r="B190" s="94">
        <v>2</v>
      </c>
      <c r="C190" s="94"/>
      <c r="D190" s="95"/>
      <c r="E190" s="94"/>
      <c r="F190" s="94" t="s">
        <v>356</v>
      </c>
      <c r="G190" s="13"/>
    </row>
    <row r="191" spans="1:7" ht="18" x14ac:dyDescent="0.35">
      <c r="A191" s="273" t="s">
        <v>316</v>
      </c>
      <c r="B191" s="94">
        <v>2</v>
      </c>
      <c r="C191" s="120" t="str">
        <f>IF(B191=0, -5, "0")</f>
        <v>0</v>
      </c>
      <c r="D191" s="95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5"/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5"/>
      <c r="E193" s="94"/>
      <c r="F193" s="94"/>
    </row>
    <row r="194" spans="1:6" x14ac:dyDescent="0.3">
      <c r="A194" s="357" t="s">
        <v>36</v>
      </c>
      <c r="B194" s="358"/>
      <c r="C194" s="359"/>
      <c r="D194" s="54">
        <f>SUM(B190:C193)</f>
        <v>8</v>
      </c>
    </row>
    <row r="195" spans="1:6" x14ac:dyDescent="0.3">
      <c r="A195" s="357" t="s">
        <v>295</v>
      </c>
      <c r="B195" s="358"/>
      <c r="C195" s="359"/>
      <c r="D195" s="32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306"/>
      <c r="E197" s="286"/>
      <c r="F197" s="287"/>
    </row>
    <row r="198" spans="1:6" ht="22.5" x14ac:dyDescent="0.3">
      <c r="A198" s="35" t="s">
        <v>322</v>
      </c>
      <c r="B198" s="36"/>
      <c r="C198" s="37"/>
      <c r="D198" s="307">
        <f>SUM(D194,D186,D177,D169,D161,D63,D52,D33,D22,D118,D149,D133,D102,D84,D42)</f>
        <v>211</v>
      </c>
    </row>
    <row r="199" spans="1:6" ht="22.5" x14ac:dyDescent="0.3">
      <c r="A199" s="35" t="s">
        <v>323</v>
      </c>
      <c r="B199" s="36"/>
      <c r="C199" s="37"/>
      <c r="D199" s="308">
        <f>D198/(COUNT(B190:C193,B181:C185,B173:C176,B165:C168,B153:C160,B56:C62,B46:C51,B26:C32,B17:C21,B107:C117,B137:C148,B122:C132,B88:C101,B67:C83,B37:C41)*2)</f>
        <v>0.90948275862068961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35" zoomScale="91" zoomScaleSheetLayoutView="91" workbookViewId="0">
      <selection activeCell="F541" sqref="F541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8"/>
      <c r="E1" s="328"/>
      <c r="F1" s="328"/>
      <c r="G1" s="328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29" t="s">
        <v>179</v>
      </c>
      <c r="B7" s="329"/>
      <c r="C7" s="329"/>
      <c r="D7" s="329"/>
      <c r="E7" s="329"/>
      <c r="F7" s="329"/>
      <c r="G7" s="125"/>
    </row>
    <row r="8" spans="1:7" ht="29.25" x14ac:dyDescent="0.45">
      <c r="A8" s="330" t="str">
        <f>'Page de garde'!D18</f>
        <v>Hammam Sousse</v>
      </c>
      <c r="B8" s="330"/>
      <c r="C8" s="330"/>
      <c r="D8" s="330"/>
      <c r="E8" s="330"/>
      <c r="F8" s="330"/>
      <c r="G8" s="125"/>
    </row>
    <row r="9" spans="1:7" ht="24" x14ac:dyDescent="0.45">
      <c r="A9" s="14" t="s">
        <v>42</v>
      </c>
      <c r="B9" s="331" t="s">
        <v>434</v>
      </c>
      <c r="C9" s="331"/>
      <c r="D9" s="331"/>
      <c r="E9" s="331"/>
      <c r="F9" s="331"/>
      <c r="G9" s="125"/>
    </row>
    <row r="10" spans="1:7" ht="24" x14ac:dyDescent="0.45">
      <c r="A10" s="15" t="s">
        <v>44</v>
      </c>
      <c r="B10" s="332" t="s">
        <v>435</v>
      </c>
      <c r="C10" s="332"/>
      <c r="D10" s="332"/>
      <c r="E10" s="332"/>
      <c r="F10" s="332"/>
      <c r="G10" s="125"/>
    </row>
    <row r="11" spans="1:7" ht="24" x14ac:dyDescent="0.45">
      <c r="A11" s="14" t="s">
        <v>43</v>
      </c>
      <c r="B11" s="327">
        <v>43287</v>
      </c>
      <c r="C11" s="327"/>
      <c r="D11" s="327"/>
      <c r="E11" s="327"/>
      <c r="F11" s="327"/>
      <c r="G11" s="125"/>
    </row>
    <row r="12" spans="1:7" ht="24" x14ac:dyDescent="0.45">
      <c r="A12" s="14" t="s">
        <v>239</v>
      </c>
      <c r="B12" s="333">
        <f>D549</f>
        <v>0.91749174917491749</v>
      </c>
      <c r="C12" s="333"/>
      <c r="D12" s="333"/>
      <c r="E12" s="333"/>
      <c r="F12" s="333"/>
      <c r="G12" s="125"/>
    </row>
    <row r="13" spans="1:7" ht="22.5" x14ac:dyDescent="0.45">
      <c r="D13" s="334"/>
      <c r="E13" s="334"/>
      <c r="F13" s="334"/>
      <c r="G13" s="33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43287</v>
      </c>
      <c r="B16" s="188"/>
      <c r="C16" s="188"/>
      <c r="D16" s="188"/>
      <c r="E16" s="188"/>
      <c r="F16" s="202"/>
    </row>
    <row r="17" spans="1:8" ht="16.5" customHeight="1" x14ac:dyDescent="0.3">
      <c r="A17" s="335" t="s">
        <v>30</v>
      </c>
      <c r="B17" s="336" t="s">
        <v>31</v>
      </c>
      <c r="C17" s="336"/>
      <c r="D17" s="336" t="s">
        <v>46</v>
      </c>
      <c r="E17" s="337" t="s">
        <v>310</v>
      </c>
      <c r="F17" s="337" t="s">
        <v>358</v>
      </c>
    </row>
    <row r="18" spans="1:8" ht="16.5" customHeight="1" x14ac:dyDescent="0.3">
      <c r="A18" s="335"/>
      <c r="B18" s="41" t="s">
        <v>34</v>
      </c>
      <c r="C18" s="41" t="s">
        <v>33</v>
      </c>
      <c r="D18" s="336"/>
      <c r="E18" s="337"/>
      <c r="F18" s="33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38" t="s">
        <v>379</v>
      </c>
      <c r="B38" s="339"/>
      <c r="C38" s="339"/>
      <c r="D38" s="339"/>
      <c r="E38" s="339"/>
      <c r="F38" s="340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 t="s">
        <v>356</v>
      </c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81">
        <f>IFERROR(E41/F41,"N.A")</f>
        <v>1</v>
      </c>
      <c r="E41" s="282">
        <f>COUNTIF('A1 Exploitation'!F21:F40,"ok")</f>
        <v>1</v>
      </c>
      <c r="F41" s="283">
        <f>COUNTA('A1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32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43287</v>
      </c>
      <c r="B49" s="124"/>
      <c r="C49" s="135"/>
      <c r="D49" s="124"/>
    </row>
    <row r="50" spans="1:7" x14ac:dyDescent="0.3">
      <c r="A50" s="335" t="s">
        <v>30</v>
      </c>
      <c r="B50" s="336" t="s">
        <v>31</v>
      </c>
      <c r="C50" s="336"/>
      <c r="D50" s="336" t="s">
        <v>46</v>
      </c>
      <c r="E50" s="337" t="s">
        <v>310</v>
      </c>
      <c r="F50" s="337" t="s">
        <v>360</v>
      </c>
      <c r="G50" s="127"/>
    </row>
    <row r="51" spans="1:7" x14ac:dyDescent="0.3">
      <c r="A51" s="335"/>
      <c r="B51" s="41" t="s">
        <v>34</v>
      </c>
      <c r="C51" s="41" t="s">
        <v>33</v>
      </c>
      <c r="D51" s="336"/>
      <c r="E51" s="337"/>
      <c r="F51" s="33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115.5" x14ac:dyDescent="0.3">
      <c r="A74" s="209" t="s">
        <v>393</v>
      </c>
      <c r="B74" s="130">
        <v>0</v>
      </c>
      <c r="C74" s="150">
        <f>IF(B74=0, -5, "0")</f>
        <v>-5</v>
      </c>
      <c r="D74" s="311" t="s">
        <v>436</v>
      </c>
      <c r="E74" s="149" t="s">
        <v>439</v>
      </c>
      <c r="F74" s="204" t="s">
        <v>357</v>
      </c>
      <c r="G74" s="214"/>
    </row>
    <row r="75" spans="1:7" s="112" customFormat="1" ht="33" x14ac:dyDescent="0.3">
      <c r="A75" s="70" t="s">
        <v>251</v>
      </c>
      <c r="B75" s="130">
        <v>1</v>
      </c>
      <c r="C75" s="131"/>
      <c r="D75" s="151" t="s">
        <v>437</v>
      </c>
      <c r="E75" s="106"/>
      <c r="F75" s="204" t="s">
        <v>356</v>
      </c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1</v>
      </c>
      <c r="C83" s="213"/>
      <c r="D83" s="151" t="s">
        <v>438</v>
      </c>
      <c r="E83" s="106"/>
      <c r="F83" s="205" t="s">
        <v>357</v>
      </c>
      <c r="G83" s="127"/>
    </row>
    <row r="84" spans="1:7" x14ac:dyDescent="0.3">
      <c r="A84" s="5" t="s">
        <v>36</v>
      </c>
      <c r="B84" s="5"/>
      <c r="C84" s="5"/>
      <c r="D84" s="59">
        <f>SUM(B65:C83)</f>
        <v>21</v>
      </c>
    </row>
    <row r="85" spans="1:7" x14ac:dyDescent="0.3">
      <c r="A85" s="5" t="s">
        <v>35</v>
      </c>
      <c r="B85" s="132"/>
      <c r="C85" s="133"/>
      <c r="D85" s="134">
        <f>D84/(COUNT(B65:C83)*2)</f>
        <v>0.65625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38" t="s">
        <v>379</v>
      </c>
      <c r="B94" s="339"/>
      <c r="C94" s="339"/>
      <c r="D94" s="339"/>
      <c r="E94" s="339"/>
      <c r="F94" s="340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 t="s">
        <v>32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2</v>
      </c>
      <c r="C99" s="213"/>
      <c r="D99" s="281">
        <f>IFERROR(E99/F99,"N.A")</f>
        <v>1</v>
      </c>
      <c r="E99" s="282">
        <f>COUNTIF('A1 Exploitation'!F53:F98,"ok")</f>
        <v>1</v>
      </c>
      <c r="F99" s="283">
        <f>COUNTA('A1 Exploitation'!F53:F98)</f>
        <v>1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55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0.83333333333333337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43287</v>
      </c>
      <c r="B106" s="124"/>
      <c r="C106" s="135"/>
      <c r="D106" s="124"/>
    </row>
    <row r="107" spans="1:7" x14ac:dyDescent="0.3">
      <c r="A107" s="335" t="s">
        <v>30</v>
      </c>
      <c r="B107" s="336" t="s">
        <v>31</v>
      </c>
      <c r="C107" s="336"/>
      <c r="D107" s="336" t="s">
        <v>46</v>
      </c>
      <c r="E107" s="337" t="s">
        <v>310</v>
      </c>
      <c r="F107" s="337" t="s">
        <v>360</v>
      </c>
    </row>
    <row r="108" spans="1:7" x14ac:dyDescent="0.3">
      <c r="A108" s="335"/>
      <c r="B108" s="41" t="s">
        <v>34</v>
      </c>
      <c r="C108" s="41" t="s">
        <v>33</v>
      </c>
      <c r="D108" s="336"/>
      <c r="E108" s="337"/>
      <c r="F108" s="33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ht="25.5" customHeight="1" x14ac:dyDescent="0.3">
      <c r="A121" s="4" t="s">
        <v>252</v>
      </c>
      <c r="B121" s="130">
        <v>2</v>
      </c>
      <c r="C121" s="130"/>
      <c r="E121" s="113"/>
      <c r="F121" s="204"/>
    </row>
    <row r="122" spans="1:6" ht="66" x14ac:dyDescent="0.3">
      <c r="A122" s="4" t="s">
        <v>65</v>
      </c>
      <c r="B122" s="130">
        <v>2</v>
      </c>
      <c r="C122" s="130"/>
      <c r="D122" s="113" t="s">
        <v>441</v>
      </c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490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49.5" x14ac:dyDescent="0.3">
      <c r="A130" s="70" t="s">
        <v>240</v>
      </c>
      <c r="B130" s="130">
        <v>1</v>
      </c>
      <c r="C130" s="131"/>
      <c r="D130" s="113" t="s">
        <v>440</v>
      </c>
      <c r="E130" s="106"/>
      <c r="F130" s="204" t="s">
        <v>357</v>
      </c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ht="99" x14ac:dyDescent="0.3">
      <c r="A132" s="210" t="s">
        <v>157</v>
      </c>
      <c r="B132" s="130">
        <v>1</v>
      </c>
      <c r="C132" s="150" t="str">
        <f>IF(B132=0, -5, "0")</f>
        <v>0</v>
      </c>
      <c r="D132" s="311" t="s">
        <v>442</v>
      </c>
      <c r="E132" s="113"/>
      <c r="F132" s="204" t="s">
        <v>356</v>
      </c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132" x14ac:dyDescent="0.3">
      <c r="A138" s="265" t="s">
        <v>388</v>
      </c>
      <c r="B138" s="130">
        <v>1</v>
      </c>
      <c r="C138" s="136" t="str">
        <f>IF(B138=0, -10, "0")</f>
        <v>0</v>
      </c>
      <c r="D138" s="235" t="s">
        <v>485</v>
      </c>
      <c r="E138" s="149" t="s">
        <v>486</v>
      </c>
      <c r="F138" s="204" t="s">
        <v>357</v>
      </c>
      <c r="G138" s="127"/>
    </row>
    <row r="139" spans="1:7" x14ac:dyDescent="0.3">
      <c r="A139" s="5" t="s">
        <v>36</v>
      </c>
      <c r="B139" s="5"/>
      <c r="C139" s="5"/>
      <c r="D139" s="59">
        <f>SUM(B121:C138)</f>
        <v>31</v>
      </c>
    </row>
    <row r="140" spans="1:7" x14ac:dyDescent="0.3">
      <c r="A140" s="5" t="s">
        <v>35</v>
      </c>
      <c r="B140" s="132"/>
      <c r="C140" s="133"/>
      <c r="D140" s="134">
        <f>D139/(COUNT(B121:C138)*2)</f>
        <v>0.91176470588235292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ht="49.5" x14ac:dyDescent="0.3">
      <c r="A147" s="238" t="s">
        <v>404</v>
      </c>
      <c r="B147" s="130">
        <v>1</v>
      </c>
      <c r="C147" s="150" t="str">
        <f>IF(B147=0, -5, "0")</f>
        <v>0</v>
      </c>
      <c r="D147" s="116" t="s">
        <v>443</v>
      </c>
      <c r="E147" s="116"/>
      <c r="F147" s="204" t="s">
        <v>356</v>
      </c>
      <c r="G147" s="127"/>
    </row>
    <row r="148" spans="1:7" s="112" customFormat="1" ht="18" customHeight="1" x14ac:dyDescent="0.35">
      <c r="A148" s="341" t="s">
        <v>379</v>
      </c>
      <c r="B148" s="342"/>
      <c r="C148" s="342"/>
      <c r="D148" s="34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 "0"))</f>
        <v>2</v>
      </c>
      <c r="C153" s="140"/>
      <c r="D153" s="281">
        <f>IFERROR(E153/F153,"N.A")</f>
        <v>1</v>
      </c>
      <c r="E153" s="282">
        <f>COUNTIF('A1 Exploitation'!F110:F152,"ok")</f>
        <v>1</v>
      </c>
      <c r="F153" s="283">
        <f>COUNTA('A1 Exploitation'!F110:F152)</f>
        <v>1</v>
      </c>
    </row>
    <row r="154" spans="1:7" x14ac:dyDescent="0.3">
      <c r="A154" s="5" t="s">
        <v>36</v>
      </c>
      <c r="B154" s="5"/>
      <c r="C154" s="5"/>
      <c r="D154" s="5">
        <f>SUM(B143:C147,B149:C153)</f>
        <v>17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0.94444444444444442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62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0.93939393939393945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43287</v>
      </c>
      <c r="B161" s="124"/>
      <c r="C161" s="135"/>
      <c r="D161" s="127"/>
    </row>
    <row r="162" spans="1:7" x14ac:dyDescent="0.3">
      <c r="A162" s="335" t="s">
        <v>30</v>
      </c>
      <c r="B162" s="336" t="s">
        <v>31</v>
      </c>
      <c r="C162" s="336"/>
      <c r="D162" s="336" t="s">
        <v>46</v>
      </c>
      <c r="E162" s="337" t="s">
        <v>310</v>
      </c>
      <c r="F162" s="337" t="s">
        <v>360</v>
      </c>
      <c r="G162" s="127"/>
    </row>
    <row r="163" spans="1:7" x14ac:dyDescent="0.3">
      <c r="A163" s="335"/>
      <c r="B163" s="41" t="s">
        <v>34</v>
      </c>
      <c r="C163" s="41" t="s">
        <v>33</v>
      </c>
      <c r="D163" s="336"/>
      <c r="E163" s="337"/>
      <c r="F163" s="33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82.5" x14ac:dyDescent="0.3">
      <c r="A169" s="7" t="s">
        <v>171</v>
      </c>
      <c r="B169" s="130">
        <v>0</v>
      </c>
      <c r="C169" s="130"/>
      <c r="D169" s="113" t="s">
        <v>444</v>
      </c>
      <c r="E169" s="113" t="s">
        <v>445</v>
      </c>
      <c r="F169" s="204" t="s">
        <v>356</v>
      </c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12</v>
      </c>
    </row>
    <row r="173" spans="1:7" x14ac:dyDescent="0.3">
      <c r="A173" s="5" t="s">
        <v>35</v>
      </c>
      <c r="B173" s="132"/>
      <c r="C173" s="133"/>
      <c r="D173" s="134">
        <f>D172/(COUNT(B165:C171)*2)</f>
        <v>0.8571428571428571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33" x14ac:dyDescent="0.3">
      <c r="A185" s="70" t="s">
        <v>136</v>
      </c>
      <c r="B185" s="130">
        <v>1</v>
      </c>
      <c r="C185" s="130"/>
      <c r="D185" s="147" t="s">
        <v>446</v>
      </c>
      <c r="E185" s="94"/>
      <c r="F185" s="204" t="s">
        <v>356</v>
      </c>
    </row>
    <row r="186" spans="1:7" ht="100.5" customHeight="1" x14ac:dyDescent="0.35">
      <c r="A186" s="266" t="s">
        <v>186</v>
      </c>
      <c r="B186" s="130">
        <v>0</v>
      </c>
      <c r="C186" s="136">
        <f>IF(B186=0, -10, "0")</f>
        <v>-10</v>
      </c>
      <c r="D186" s="314" t="s">
        <v>447</v>
      </c>
      <c r="E186" s="156" t="s">
        <v>457</v>
      </c>
      <c r="F186" s="204" t="s">
        <v>357</v>
      </c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44" t="s">
        <v>379</v>
      </c>
      <c r="B195" s="344"/>
      <c r="C195" s="344"/>
      <c r="D195" s="344"/>
      <c r="E195" s="344"/>
      <c r="F195" s="344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 t="s">
        <v>32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2</v>
      </c>
      <c r="C200" s="130"/>
      <c r="D200" s="281">
        <f>IFERROR(E200/F200,"N.A")</f>
        <v>1</v>
      </c>
      <c r="E200" s="282">
        <f>COUNTIF('A1 Exploitation'!F165:F199,"ok")</f>
        <v>1</v>
      </c>
      <c r="F200" s="283">
        <f>COUNTA('A1 Exploitation'!F165:F199)</f>
        <v>1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33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0.6875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45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0.72580645161290325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43287</v>
      </c>
      <c r="B208" s="124"/>
      <c r="C208" s="135"/>
      <c r="D208" s="124"/>
    </row>
    <row r="209" spans="1:7" x14ac:dyDescent="0.3">
      <c r="A209" s="335" t="s">
        <v>30</v>
      </c>
      <c r="B209" s="336" t="s">
        <v>31</v>
      </c>
      <c r="C209" s="336"/>
      <c r="D209" s="336" t="s">
        <v>46</v>
      </c>
      <c r="E209" s="337" t="s">
        <v>310</v>
      </c>
      <c r="F209" s="337" t="s">
        <v>360</v>
      </c>
      <c r="G209" s="127"/>
    </row>
    <row r="210" spans="1:7" x14ac:dyDescent="0.3">
      <c r="A210" s="335"/>
      <c r="B210" s="41" t="s">
        <v>34</v>
      </c>
      <c r="C210" s="41" t="s">
        <v>33</v>
      </c>
      <c r="D210" s="336"/>
      <c r="E210" s="337"/>
      <c r="F210" s="33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33" x14ac:dyDescent="0.3">
      <c r="A218" s="10" t="s">
        <v>142</v>
      </c>
      <c r="B218" s="130">
        <v>1</v>
      </c>
      <c r="C218" s="130"/>
      <c r="D218" s="138" t="s">
        <v>448</v>
      </c>
      <c r="E218" s="94"/>
      <c r="F218" s="204" t="s">
        <v>357</v>
      </c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19</v>
      </c>
    </row>
    <row r="223" spans="1:7" x14ac:dyDescent="0.3">
      <c r="A223" s="5" t="s">
        <v>35</v>
      </c>
      <c r="B223" s="132"/>
      <c r="C223" s="133"/>
      <c r="D223" s="134">
        <f>D222/(COUNT(B212:C221)*2)</f>
        <v>0.95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66" x14ac:dyDescent="0.35">
      <c r="A230" s="268" t="s">
        <v>388</v>
      </c>
      <c r="B230" s="130">
        <v>1</v>
      </c>
      <c r="C230" s="136" t="str">
        <f>IF(B230=0, -10, "0")</f>
        <v>0</v>
      </c>
      <c r="D230" s="138" t="s">
        <v>449</v>
      </c>
      <c r="E230" s="94"/>
      <c r="F230" s="204" t="s">
        <v>357</v>
      </c>
    </row>
    <row r="231" spans="1:7" x14ac:dyDescent="0.3">
      <c r="A231" s="70" t="s">
        <v>59</v>
      </c>
      <c r="B231" s="130">
        <v>2</v>
      </c>
      <c r="C231" s="130"/>
      <c r="D231" s="9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192.75" customHeight="1" x14ac:dyDescent="0.3">
      <c r="A238" s="209" t="s">
        <v>66</v>
      </c>
      <c r="B238" s="130">
        <v>0</v>
      </c>
      <c r="C238" s="150">
        <f>IF(B238=0, -5, "0")</f>
        <v>-5</v>
      </c>
      <c r="D238" s="165" t="s">
        <v>487</v>
      </c>
      <c r="E238" s="113" t="s">
        <v>488</v>
      </c>
      <c r="F238" s="204" t="s">
        <v>357</v>
      </c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28</v>
      </c>
    </row>
    <row r="245" spans="1:7" x14ac:dyDescent="0.3">
      <c r="A245" s="5" t="s">
        <v>35</v>
      </c>
      <c r="B245" s="132"/>
      <c r="C245" s="133"/>
      <c r="D245" s="134">
        <f>D244/(COUNT(B226:C243)*2)</f>
        <v>0.73684210526315785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E254" s="106"/>
      <c r="F254" s="204"/>
    </row>
    <row r="255" spans="1:7" ht="49.5" x14ac:dyDescent="0.3">
      <c r="A255" s="70" t="s">
        <v>143</v>
      </c>
      <c r="B255" s="130">
        <v>1</v>
      </c>
      <c r="C255" s="130"/>
      <c r="D255" s="313" t="s">
        <v>450</v>
      </c>
      <c r="E255" s="94"/>
      <c r="F255" s="204" t="s">
        <v>357</v>
      </c>
    </row>
    <row r="256" spans="1:7" x14ac:dyDescent="0.3">
      <c r="A256" s="344" t="s">
        <v>379</v>
      </c>
      <c r="B256" s="344"/>
      <c r="C256" s="344"/>
      <c r="D256" s="344"/>
      <c r="E256" s="344"/>
      <c r="F256" s="344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2</v>
      </c>
      <c r="C261" s="140"/>
      <c r="D261" s="281">
        <f>IFERROR(E261/F261,"N.A")</f>
        <v>1</v>
      </c>
      <c r="E261" s="282">
        <f>COUNTIF('A1 Exploitation'!F212:F260,"ok")</f>
        <v>1</v>
      </c>
      <c r="F261" s="283">
        <f>COUNTA('A1 Exploitation'!F212:F260)</f>
        <v>1</v>
      </c>
    </row>
    <row r="262" spans="1:7" x14ac:dyDescent="0.3">
      <c r="A262" s="5" t="s">
        <v>36</v>
      </c>
      <c r="B262" s="5"/>
      <c r="C262" s="5"/>
      <c r="D262" s="5">
        <f>SUM(B248:C255,B257:C261)</f>
        <v>23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0.95833333333333337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0.85365853658536583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43287</v>
      </c>
      <c r="B269" s="124"/>
      <c r="C269" s="135"/>
      <c r="D269" s="124"/>
      <c r="F269" s="206"/>
      <c r="G269" s="214"/>
    </row>
    <row r="270" spans="1:7" s="16" customFormat="1" x14ac:dyDescent="0.3">
      <c r="A270" s="335" t="s">
        <v>30</v>
      </c>
      <c r="B270" s="336" t="s">
        <v>31</v>
      </c>
      <c r="C270" s="336"/>
      <c r="D270" s="336" t="s">
        <v>46</v>
      </c>
      <c r="E270" s="337" t="s">
        <v>310</v>
      </c>
      <c r="F270" s="337" t="s">
        <v>360</v>
      </c>
      <c r="G270" s="214"/>
    </row>
    <row r="271" spans="1:7" s="16" customFormat="1" x14ac:dyDescent="0.3">
      <c r="A271" s="335"/>
      <c r="B271" s="41" t="s">
        <v>34</v>
      </c>
      <c r="C271" s="41" t="s">
        <v>33</v>
      </c>
      <c r="D271" s="336"/>
      <c r="E271" s="337"/>
      <c r="F271" s="33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71.25" customHeight="1" x14ac:dyDescent="0.3">
      <c r="A297" s="270" t="s">
        <v>388</v>
      </c>
      <c r="B297" s="130">
        <v>1</v>
      </c>
      <c r="C297" s="136" t="str">
        <f>IF(B297=0, -10, "0")</f>
        <v>0</v>
      </c>
      <c r="D297" s="156" t="s">
        <v>451</v>
      </c>
      <c r="E297" s="116"/>
      <c r="F297" s="204" t="s">
        <v>357</v>
      </c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45" t="s">
        <v>396</v>
      </c>
      <c r="B308" s="346"/>
      <c r="C308" s="346"/>
      <c r="D308" s="346"/>
      <c r="E308" s="346"/>
      <c r="F308" s="347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"0"))</f>
        <v>2</v>
      </c>
      <c r="C313" s="140"/>
      <c r="D313" s="281">
        <f>IFERROR(E313/F313,"N.A")</f>
        <v>1</v>
      </c>
      <c r="E313" s="282">
        <f>COUNTIF('A1 Exploitation'!F273:F312,"ok")</f>
        <v>1</v>
      </c>
      <c r="F313" s="283">
        <f>COUNTA('A1 Exploitation'!F273:F312)</f>
        <v>1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45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0.97826086956521741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69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0.98571428571428577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43287</v>
      </c>
      <c r="B321" s="124"/>
      <c r="C321" s="135"/>
      <c r="D321" s="127"/>
    </row>
    <row r="322" spans="1:7" x14ac:dyDescent="0.3">
      <c r="A322" s="335" t="s">
        <v>30</v>
      </c>
      <c r="B322" s="336" t="s">
        <v>31</v>
      </c>
      <c r="C322" s="336"/>
      <c r="D322" s="336" t="s">
        <v>46</v>
      </c>
      <c r="E322" s="337" t="s">
        <v>310</v>
      </c>
      <c r="F322" s="337" t="s">
        <v>360</v>
      </c>
      <c r="G322" s="127"/>
    </row>
    <row r="323" spans="1:7" x14ac:dyDescent="0.3">
      <c r="A323" s="335"/>
      <c r="B323" s="41" t="s">
        <v>34</v>
      </c>
      <c r="C323" s="41" t="s">
        <v>33</v>
      </c>
      <c r="D323" s="336"/>
      <c r="E323" s="337"/>
      <c r="F323" s="33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x14ac:dyDescent="0.3">
      <c r="A327" s="9" t="s">
        <v>20</v>
      </c>
      <c r="B327" s="130">
        <v>2</v>
      </c>
      <c r="C327" s="130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1</v>
      </c>
      <c r="C347" s="130"/>
      <c r="D347" s="217" t="s">
        <v>438</v>
      </c>
      <c r="E347" s="94"/>
      <c r="F347" s="204" t="s">
        <v>356</v>
      </c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45" t="s">
        <v>379</v>
      </c>
      <c r="B349" s="346"/>
      <c r="C349" s="346"/>
      <c r="D349" s="346"/>
      <c r="E349" s="346"/>
      <c r="F349" s="346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81">
        <f>IFERROR(E353/F353,"N.A")</f>
        <v>1</v>
      </c>
      <c r="E353" s="282">
        <f>COUNTIF('A1 Exploitation'!F325:F352,"ok")</f>
        <v>1</v>
      </c>
      <c r="F353" s="283">
        <f>COUNTA('A1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31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0.96875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47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0.97916666666666663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43287</v>
      </c>
      <c r="B361" s="124"/>
      <c r="C361" s="135"/>
      <c r="D361" s="124"/>
    </row>
    <row r="362" spans="1:7" x14ac:dyDescent="0.3">
      <c r="A362" s="335" t="s">
        <v>30</v>
      </c>
      <c r="B362" s="336" t="s">
        <v>31</v>
      </c>
      <c r="C362" s="336"/>
      <c r="D362" s="336" t="s">
        <v>46</v>
      </c>
      <c r="E362" s="337" t="s">
        <v>310</v>
      </c>
      <c r="F362" s="337" t="s">
        <v>360</v>
      </c>
      <c r="G362" s="127"/>
    </row>
    <row r="363" spans="1:7" x14ac:dyDescent="0.3">
      <c r="A363" s="335"/>
      <c r="B363" s="41" t="s">
        <v>34</v>
      </c>
      <c r="C363" s="41" t="s">
        <v>33</v>
      </c>
      <c r="D363" s="336"/>
      <c r="E363" s="337"/>
      <c r="F363" s="33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33" x14ac:dyDescent="0.3">
      <c r="A377" s="70" t="s">
        <v>100</v>
      </c>
      <c r="B377" s="130">
        <v>1</v>
      </c>
      <c r="C377" s="130"/>
      <c r="D377" s="95" t="s">
        <v>453</v>
      </c>
      <c r="E377" s="94"/>
      <c r="F377" s="204" t="s">
        <v>357</v>
      </c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ht="49.5" x14ac:dyDescent="0.3">
      <c r="A381" s="8" t="s">
        <v>101</v>
      </c>
      <c r="B381" s="130">
        <v>1</v>
      </c>
      <c r="C381" s="130" t="str">
        <f>IF(B381=0, -5, "0")</f>
        <v>0</v>
      </c>
      <c r="D381" s="149" t="s">
        <v>454</v>
      </c>
      <c r="E381" s="94"/>
      <c r="F381" s="204" t="s">
        <v>356</v>
      </c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44" t="s">
        <v>379</v>
      </c>
      <c r="B383" s="344"/>
      <c r="C383" s="344"/>
      <c r="D383" s="344"/>
      <c r="E383" s="344"/>
      <c r="F383" s="344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2</v>
      </c>
      <c r="C386" s="130"/>
      <c r="D386" s="281">
        <f>IFERROR(E386/F386,"N.A")</f>
        <v>1</v>
      </c>
      <c r="E386" s="282">
        <f>COUNTIF('A1 Exploitation'!F365:F385,"ok")</f>
        <v>1</v>
      </c>
      <c r="F386" s="283">
        <f>COUNTA('A1 Exploitation'!F365:F385)</f>
        <v>1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0.88888888888888884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0.94117647058823528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43287</v>
      </c>
      <c r="B394" s="124"/>
      <c r="C394" s="135"/>
      <c r="D394" s="127"/>
      <c r="G394" s="127"/>
    </row>
    <row r="395" spans="1:7" x14ac:dyDescent="0.3">
      <c r="A395" s="335" t="s">
        <v>30</v>
      </c>
      <c r="B395" s="336" t="s">
        <v>31</v>
      </c>
      <c r="C395" s="336"/>
      <c r="D395" s="336" t="s">
        <v>46</v>
      </c>
      <c r="E395" s="337" t="s">
        <v>310</v>
      </c>
      <c r="F395" s="337" t="s">
        <v>360</v>
      </c>
      <c r="G395" s="127"/>
    </row>
    <row r="396" spans="1:7" x14ac:dyDescent="0.3">
      <c r="A396" s="335"/>
      <c r="B396" s="41" t="s">
        <v>34</v>
      </c>
      <c r="C396" s="41" t="s">
        <v>33</v>
      </c>
      <c r="D396" s="336"/>
      <c r="E396" s="337"/>
      <c r="F396" s="33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44" t="s">
        <v>379</v>
      </c>
      <c r="B435" s="344"/>
      <c r="C435" s="344"/>
      <c r="D435" s="344"/>
      <c r="E435" s="344"/>
      <c r="F435" s="344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 t="s">
        <v>356</v>
      </c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81">
        <f>IFERROR(E439/F439,"N.A")</f>
        <v>1</v>
      </c>
      <c r="E439" s="282">
        <f>COUNTIF('A1 Exploitation'!F398:F438,"ok")</f>
        <v>1</v>
      </c>
      <c r="F439" s="283">
        <f>COUNTA('A1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58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43287</v>
      </c>
      <c r="B447" s="124"/>
      <c r="C447" s="135"/>
      <c r="D447" s="124"/>
    </row>
    <row r="448" spans="1:7" x14ac:dyDescent="0.3">
      <c r="A448" s="335" t="s">
        <v>30</v>
      </c>
      <c r="B448" s="336" t="s">
        <v>31</v>
      </c>
      <c r="C448" s="336"/>
      <c r="D448" s="336" t="s">
        <v>46</v>
      </c>
      <c r="E448" s="337" t="s">
        <v>310</v>
      </c>
      <c r="F448" s="337" t="s">
        <v>360</v>
      </c>
      <c r="G448" s="127"/>
    </row>
    <row r="449" spans="1:6" x14ac:dyDescent="0.3">
      <c r="A449" s="335"/>
      <c r="B449" s="41" t="s">
        <v>34</v>
      </c>
      <c r="C449" s="41" t="s">
        <v>33</v>
      </c>
      <c r="D449" s="336"/>
      <c r="E449" s="337"/>
      <c r="F449" s="33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33" x14ac:dyDescent="0.3">
      <c r="A452" s="9" t="s">
        <v>20</v>
      </c>
      <c r="B452" s="130">
        <v>1</v>
      </c>
      <c r="C452" s="130"/>
      <c r="D452" s="138" t="s">
        <v>452</v>
      </c>
      <c r="E452" s="94"/>
      <c r="F452" s="204" t="s">
        <v>356</v>
      </c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11</v>
      </c>
    </row>
    <row r="458" spans="1:6" x14ac:dyDescent="0.3">
      <c r="A458" s="5" t="s">
        <v>35</v>
      </c>
      <c r="B458" s="132"/>
      <c r="C458" s="133"/>
      <c r="D458" s="134">
        <f>D457/(COUNT(B451:C456)*2)</f>
        <v>0.91666666666666663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33" x14ac:dyDescent="0.3">
      <c r="A464" s="70" t="s">
        <v>133</v>
      </c>
      <c r="B464" s="130">
        <v>1</v>
      </c>
      <c r="C464" s="130"/>
      <c r="D464" s="138" t="s">
        <v>455</v>
      </c>
      <c r="E464" s="94"/>
      <c r="F464" s="204" t="s">
        <v>356</v>
      </c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48" t="s">
        <v>379</v>
      </c>
      <c r="B471" s="349"/>
      <c r="C471" s="349"/>
      <c r="D471" s="349"/>
      <c r="E471" s="349"/>
      <c r="F471" s="349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 t="s">
        <v>32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81">
        <f>IFERROR(E476/F476,"N.A")</f>
        <v>1</v>
      </c>
      <c r="E476" s="282">
        <f>COUNTIF('A1 Exploitation'!F451:F475,"ok")</f>
        <v>1</v>
      </c>
      <c r="F476" s="283">
        <f>COUNTA('A1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27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0.9642857142857143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38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0.95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50" t="s">
        <v>367</v>
      </c>
      <c r="B483" s="350"/>
      <c r="C483" s="350"/>
      <c r="D483" s="350"/>
      <c r="E483" s="185"/>
      <c r="F483" s="201"/>
    </row>
    <row r="484" spans="1:7" x14ac:dyDescent="0.3">
      <c r="A484" s="74">
        <f>B11</f>
        <v>43287</v>
      </c>
      <c r="B484" s="124"/>
      <c r="C484" s="135"/>
      <c r="D484" s="124"/>
    </row>
    <row r="485" spans="1:7" x14ac:dyDescent="0.3">
      <c r="A485" s="335" t="s">
        <v>30</v>
      </c>
      <c r="B485" s="336" t="s">
        <v>31</v>
      </c>
      <c r="C485" s="336"/>
      <c r="D485" s="336" t="s">
        <v>46</v>
      </c>
      <c r="E485" s="337" t="s">
        <v>310</v>
      </c>
      <c r="F485" s="337" t="s">
        <v>360</v>
      </c>
      <c r="G485" s="127"/>
    </row>
    <row r="486" spans="1:7" x14ac:dyDescent="0.3">
      <c r="A486" s="335"/>
      <c r="B486" s="41" t="s">
        <v>34</v>
      </c>
      <c r="C486" s="41" t="s">
        <v>33</v>
      </c>
      <c r="D486" s="336"/>
      <c r="E486" s="337"/>
      <c r="F486" s="33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 t="s">
        <v>356</v>
      </c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"0"))</f>
        <v>2</v>
      </c>
      <c r="C498" s="213"/>
      <c r="D498" s="281">
        <f>IFERROR(E498/F498,"N.A")</f>
        <v>1</v>
      </c>
      <c r="E498" s="282">
        <f>COUNTIF('A1 Exploitation'!F488:F497,"ok")</f>
        <v>2</v>
      </c>
      <c r="F498" s="283">
        <f>COUNTA('A1 Exploitation'!F488:F497)</f>
        <v>2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43287</v>
      </c>
      <c r="B506" s="124"/>
      <c r="C506" s="135"/>
      <c r="D506" s="124"/>
    </row>
    <row r="507" spans="1:7" x14ac:dyDescent="0.3">
      <c r="A507" s="335" t="s">
        <v>30</v>
      </c>
      <c r="B507" s="336" t="s">
        <v>31</v>
      </c>
      <c r="C507" s="336"/>
      <c r="D507" s="336" t="s">
        <v>46</v>
      </c>
      <c r="E507" s="337" t="s">
        <v>310</v>
      </c>
      <c r="F507" s="337" t="s">
        <v>360</v>
      </c>
      <c r="G507" s="127"/>
    </row>
    <row r="508" spans="1:7" x14ac:dyDescent="0.3">
      <c r="A508" s="335"/>
      <c r="B508" s="41" t="s">
        <v>34</v>
      </c>
      <c r="C508" s="41" t="s">
        <v>33</v>
      </c>
      <c r="D508" s="371"/>
      <c r="E508" s="337"/>
      <c r="F508" s="337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"0"))</f>
        <v>2</v>
      </c>
      <c r="C512" s="140"/>
      <c r="D512" s="281">
        <f>IFERROR(E512/F512,"N.A")</f>
        <v>1</v>
      </c>
      <c r="E512" s="284">
        <f>COUNTIF('A1 Exploitation'!F509:F511,"ok")</f>
        <v>1</v>
      </c>
      <c r="F512" s="285">
        <f>COUNTA('A1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43287</v>
      </c>
      <c r="B517" s="124"/>
      <c r="C517" s="135"/>
      <c r="D517" s="124"/>
    </row>
    <row r="518" spans="1:7" x14ac:dyDescent="0.3">
      <c r="A518" s="335" t="s">
        <v>30</v>
      </c>
      <c r="B518" s="336" t="s">
        <v>31</v>
      </c>
      <c r="C518" s="336"/>
      <c r="D518" s="336" t="s">
        <v>46</v>
      </c>
      <c r="E518" s="337" t="s">
        <v>310</v>
      </c>
      <c r="F518" s="337" t="s">
        <v>360</v>
      </c>
      <c r="G518" s="127"/>
    </row>
    <row r="519" spans="1:7" x14ac:dyDescent="0.3">
      <c r="A519" s="335"/>
      <c r="B519" s="41" t="s">
        <v>34</v>
      </c>
      <c r="C519" s="41" t="s">
        <v>33</v>
      </c>
      <c r="D519" s="371"/>
      <c r="E519" s="337"/>
      <c r="F519" s="337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 t="s">
        <v>356</v>
      </c>
    </row>
    <row r="521" spans="1:7" x14ac:dyDescent="0.3">
      <c r="A521" s="70" t="s">
        <v>390</v>
      </c>
      <c r="B521" s="130">
        <v>2</v>
      </c>
      <c r="C521" s="130"/>
      <c r="D521" s="95" t="s">
        <v>489</v>
      </c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 t="s">
        <v>32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312" t="s">
        <v>456</v>
      </c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"0"))</f>
        <v>2</v>
      </c>
      <c r="C532" s="140"/>
      <c r="D532" s="281">
        <f>IFERROR(E532/F532,"N.A")</f>
        <v>1</v>
      </c>
      <c r="E532" s="282">
        <f>COUNTIF('A1 Exploitation'!F520:F531,"ok")</f>
        <v>1</v>
      </c>
      <c r="F532" s="283">
        <f>COUNTA('A1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16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43287</v>
      </c>
      <c r="B537" s="124"/>
      <c r="C537" s="135"/>
      <c r="D537" s="124"/>
      <c r="G537" s="127"/>
    </row>
    <row r="538" spans="1:7" x14ac:dyDescent="0.3">
      <c r="A538" s="335" t="s">
        <v>30</v>
      </c>
      <c r="B538" s="336" t="s">
        <v>31</v>
      </c>
      <c r="C538" s="336"/>
      <c r="D538" s="336" t="s">
        <v>46</v>
      </c>
      <c r="E538" s="337" t="s">
        <v>310</v>
      </c>
      <c r="F538" s="337" t="s">
        <v>360</v>
      </c>
      <c r="G538" s="127"/>
    </row>
    <row r="539" spans="1:7" x14ac:dyDescent="0.3">
      <c r="A539" s="335"/>
      <c r="B539" s="41" t="s">
        <v>34</v>
      </c>
      <c r="C539" s="41" t="s">
        <v>33</v>
      </c>
      <c r="D539" s="371"/>
      <c r="E539" s="337"/>
      <c r="F539" s="337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 t="s">
        <v>356</v>
      </c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"0"))</f>
        <v>2</v>
      </c>
      <c r="C543" s="130"/>
      <c r="D543" s="281">
        <f>IFERROR(E543/F543,"N.A")</f>
        <v>1</v>
      </c>
      <c r="E543" s="282">
        <f>COUNTIF('A1 Exploitation'!F540:F542,"ok")</f>
        <v>1</v>
      </c>
      <c r="F543" s="283">
        <f>COUNTA('A1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556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0.91749174917491749</v>
      </c>
    </row>
  </sheetData>
  <sheetProtection algorithmName="SHA-512" hashValue="XdA9joHns77rO+RrCwWn40jbOMUxhNOD+IXj4njVTwn8rZtX12wRqK3A1E4dfMbA9Q5juBtcAYpCGpkYyKRfNw==" saltValue="XKglmRuQI7EjqtOj8+YUBg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0" orientation="portrait" r:id="rId1"/>
  <rowBreaks count="4" manualBreakCount="4">
    <brk id="104" max="6" man="1"/>
    <brk id="202" max="6" man="1"/>
    <brk id="267" max="6" man="1"/>
    <brk id="388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7" zoomScaleNormal="90" zoomScaleSheetLayoutView="100" workbookViewId="0">
      <selection activeCell="B192" sqref="B192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8"/>
      <c r="E1" s="328"/>
      <c r="F1" s="328"/>
      <c r="G1" s="328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52" t="s">
        <v>50</v>
      </c>
      <c r="B6" s="352"/>
      <c r="C6" s="352"/>
      <c r="D6" s="352"/>
      <c r="E6" s="352"/>
      <c r="F6" s="352"/>
      <c r="G6" s="125"/>
    </row>
    <row r="7" spans="1:7" s="12" customFormat="1" ht="21.75" customHeight="1" x14ac:dyDescent="0.45">
      <c r="A7" s="330" t="str">
        <f>'A2 Exploitation'!A8:F8</f>
        <v>Hammam Sousse</v>
      </c>
      <c r="B7" s="330"/>
      <c r="C7" s="330"/>
      <c r="D7" s="330"/>
      <c r="E7" s="330"/>
      <c r="F7" s="330"/>
      <c r="G7" s="125"/>
    </row>
    <row r="8" spans="1:7" s="12" customFormat="1" ht="24" x14ac:dyDescent="0.45">
      <c r="A8" s="14" t="s">
        <v>42</v>
      </c>
      <c r="B8" s="353" t="str">
        <f>'A2 Exploitation'!B9:F9</f>
        <v>Dr Raja Bouhalfaya</v>
      </c>
      <c r="C8" s="353"/>
      <c r="D8" s="353"/>
      <c r="E8" s="353"/>
      <c r="F8" s="353"/>
      <c r="G8" s="125"/>
    </row>
    <row r="9" spans="1:7" s="12" customFormat="1" ht="24" x14ac:dyDescent="0.45">
      <c r="A9" s="15" t="s">
        <v>44</v>
      </c>
      <c r="B9" s="354" t="str">
        <f>'A2 Exploitation'!B10:F10</f>
        <v>Directeur du magasin et les chefs rayons</v>
      </c>
      <c r="C9" s="354"/>
      <c r="D9" s="354"/>
      <c r="E9" s="354"/>
      <c r="F9" s="354"/>
      <c r="G9" s="125"/>
    </row>
    <row r="10" spans="1:7" s="12" customFormat="1" ht="24" x14ac:dyDescent="0.45">
      <c r="A10" s="14" t="s">
        <v>43</v>
      </c>
      <c r="B10" s="351">
        <f>'A2 Exploitation'!B11:F11</f>
        <v>43287</v>
      </c>
      <c r="C10" s="351"/>
      <c r="D10" s="351"/>
      <c r="E10" s="351"/>
      <c r="F10" s="351"/>
      <c r="G10" s="125"/>
    </row>
    <row r="11" spans="1:7" s="12" customFormat="1" ht="24" x14ac:dyDescent="0.45">
      <c r="A11" s="14" t="s">
        <v>294</v>
      </c>
      <c r="B11" s="355">
        <f>D199</f>
        <v>0.85526315789473684</v>
      </c>
      <c r="C11" s="355"/>
      <c r="D11" s="355"/>
      <c r="E11" s="355"/>
      <c r="F11" s="355"/>
      <c r="G11" s="125"/>
    </row>
    <row r="12" spans="1:7" s="12" customFormat="1" ht="22.5" x14ac:dyDescent="0.45">
      <c r="A12" s="11"/>
      <c r="D12" s="334"/>
      <c r="E12" s="334"/>
      <c r="F12" s="334"/>
      <c r="G12" s="334"/>
    </row>
    <row r="13" spans="1:7" s="12" customFormat="1" ht="11.25" customHeight="1" x14ac:dyDescent="0.3">
      <c r="A13" s="335" t="s">
        <v>30</v>
      </c>
      <c r="B13" s="336" t="s">
        <v>31</v>
      </c>
      <c r="C13" s="336"/>
      <c r="D13" s="336" t="s">
        <v>46</v>
      </c>
      <c r="E13" s="336" t="s">
        <v>190</v>
      </c>
      <c r="F13" s="336" t="s">
        <v>191</v>
      </c>
      <c r="G13" s="112"/>
    </row>
    <row r="14" spans="1:7" s="12" customFormat="1" ht="12.75" customHeight="1" x14ac:dyDescent="0.3">
      <c r="A14" s="335"/>
      <c r="B14" s="34" t="s">
        <v>34</v>
      </c>
      <c r="C14" s="34" t="s">
        <v>33</v>
      </c>
      <c r="D14" s="336"/>
      <c r="E14" s="336"/>
      <c r="F14" s="33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60" t="s">
        <v>0</v>
      </c>
      <c r="B16" s="361"/>
      <c r="C16" s="361"/>
      <c r="D16" s="361"/>
      <c r="E16" s="361"/>
      <c r="F16" s="361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 t="s">
        <v>356</v>
      </c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62" t="s">
        <v>36</v>
      </c>
      <c r="B22" s="363"/>
      <c r="C22" s="364"/>
      <c r="D22" s="250">
        <f>SUM(B17:C21)</f>
        <v>10</v>
      </c>
    </row>
    <row r="23" spans="1:7" x14ac:dyDescent="0.3">
      <c r="A23" s="357" t="s">
        <v>295</v>
      </c>
      <c r="B23" s="358"/>
      <c r="C23" s="359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65" t="s">
        <v>4</v>
      </c>
      <c r="B25" s="366"/>
      <c r="C25" s="366"/>
      <c r="D25" s="366"/>
      <c r="E25" s="366"/>
      <c r="F25" s="366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 t="s">
        <v>356</v>
      </c>
    </row>
    <row r="27" spans="1:7" x14ac:dyDescent="0.3">
      <c r="A27" s="17" t="s">
        <v>90</v>
      </c>
      <c r="B27" s="94">
        <v>2</v>
      </c>
      <c r="C27" s="94"/>
      <c r="D27" s="95" t="s">
        <v>458</v>
      </c>
      <c r="E27" s="94"/>
      <c r="F27" s="94"/>
    </row>
    <row r="28" spans="1:7" x14ac:dyDescent="0.3">
      <c r="A28" s="44" t="s">
        <v>370</v>
      </c>
      <c r="B28" s="94">
        <v>2</v>
      </c>
      <c r="C28" s="94"/>
      <c r="D28" s="95" t="s">
        <v>459</v>
      </c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57" t="s">
        <v>36</v>
      </c>
      <c r="B33" s="358"/>
      <c r="C33" s="359"/>
      <c r="D33" s="248">
        <f>SUM(B26:C32)</f>
        <v>14</v>
      </c>
    </row>
    <row r="34" spans="1:7" x14ac:dyDescent="0.3">
      <c r="A34" s="357" t="s">
        <v>295</v>
      </c>
      <c r="B34" s="358"/>
      <c r="C34" s="359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65" t="s">
        <v>219</v>
      </c>
      <c r="B36" s="366"/>
      <c r="C36" s="366"/>
      <c r="D36" s="366"/>
      <c r="E36" s="366"/>
      <c r="F36" s="366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ht="49.5" x14ac:dyDescent="0.3">
      <c r="A40" s="17" t="s">
        <v>82</v>
      </c>
      <c r="B40" s="94">
        <v>1</v>
      </c>
      <c r="C40" s="94"/>
      <c r="D40" s="95" t="s">
        <v>460</v>
      </c>
      <c r="E40" s="94"/>
      <c r="F40" s="94" t="s">
        <v>356</v>
      </c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57" t="s">
        <v>36</v>
      </c>
      <c r="B42" s="358"/>
      <c r="C42" s="359"/>
      <c r="D42" s="248">
        <f>SUM(B37:C41)</f>
        <v>9</v>
      </c>
      <c r="E42" s="13"/>
      <c r="F42" s="13"/>
      <c r="G42" s="126"/>
    </row>
    <row r="43" spans="1:7" s="22" customFormat="1" x14ac:dyDescent="0.3">
      <c r="A43" s="357" t="s">
        <v>295</v>
      </c>
      <c r="B43" s="358"/>
      <c r="C43" s="359"/>
      <c r="D43" s="33">
        <f>D42/(COUNT(B37:C41)*2)</f>
        <v>0.9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67" t="s">
        <v>21</v>
      </c>
      <c r="B45" s="368"/>
      <c r="C45" s="368"/>
      <c r="D45" s="368"/>
      <c r="E45" s="368"/>
      <c r="F45" s="368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1</v>
      </c>
      <c r="C50" s="94"/>
      <c r="D50" s="95" t="s">
        <v>461</v>
      </c>
      <c r="E50" s="94"/>
      <c r="F50" s="94" t="s">
        <v>357</v>
      </c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57" t="s">
        <v>36</v>
      </c>
      <c r="B52" s="358"/>
      <c r="C52" s="359"/>
      <c r="D52" s="248">
        <f>SUM(B46:C51)</f>
        <v>11</v>
      </c>
    </row>
    <row r="53" spans="1:7" x14ac:dyDescent="0.3">
      <c r="A53" s="357" t="s">
        <v>295</v>
      </c>
      <c r="B53" s="358"/>
      <c r="C53" s="359"/>
      <c r="D53" s="33">
        <f>D52/(COUNT(B46:C51)*2)</f>
        <v>0.91666666666666663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65" t="s">
        <v>8</v>
      </c>
      <c r="B55" s="366"/>
      <c r="C55" s="366"/>
      <c r="D55" s="366"/>
      <c r="E55" s="366"/>
      <c r="F55" s="366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33" x14ac:dyDescent="0.3">
      <c r="A59" s="23" t="s">
        <v>92</v>
      </c>
      <c r="B59" s="94">
        <v>1</v>
      </c>
      <c r="C59" s="94"/>
      <c r="D59" s="95" t="s">
        <v>462</v>
      </c>
      <c r="E59" s="95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463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57" t="s">
        <v>36</v>
      </c>
      <c r="B63" s="358"/>
      <c r="C63" s="359"/>
      <c r="D63" s="248">
        <f>SUM(B56:C62)</f>
        <v>13</v>
      </c>
    </row>
    <row r="64" spans="1:7" x14ac:dyDescent="0.3">
      <c r="A64" s="357" t="s">
        <v>295</v>
      </c>
      <c r="B64" s="358"/>
      <c r="C64" s="359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65" t="s">
        <v>130</v>
      </c>
      <c r="B66" s="366"/>
      <c r="C66" s="366"/>
      <c r="D66" s="366"/>
      <c r="E66" s="366"/>
      <c r="F66" s="366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34.5" x14ac:dyDescent="0.4">
      <c r="A68" s="17" t="s">
        <v>272</v>
      </c>
      <c r="B68" s="100">
        <v>1</v>
      </c>
      <c r="C68" s="101"/>
      <c r="D68" s="95" t="s">
        <v>466</v>
      </c>
      <c r="E68" s="102"/>
      <c r="F68" s="94" t="s">
        <v>357</v>
      </c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23" t="s">
        <v>464</v>
      </c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95" t="s">
        <v>465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57" t="s">
        <v>36</v>
      </c>
      <c r="B84" s="358"/>
      <c r="C84" s="359"/>
      <c r="D84" s="248">
        <f>SUM(B67:C83)</f>
        <v>23</v>
      </c>
    </row>
    <row r="85" spans="1:7" x14ac:dyDescent="0.3">
      <c r="A85" s="357" t="s">
        <v>295</v>
      </c>
      <c r="B85" s="358"/>
      <c r="C85" s="359"/>
      <c r="D85" s="33">
        <f>D84/(COUNT(B67:C83)*2)</f>
        <v>0.95833333333333337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65" t="s">
        <v>211</v>
      </c>
      <c r="B87" s="366"/>
      <c r="C87" s="366"/>
      <c r="D87" s="366"/>
      <c r="E87" s="366"/>
      <c r="F87" s="366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1" t="s">
        <v>467</v>
      </c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50.25" x14ac:dyDescent="0.35">
      <c r="A99" s="46" t="s">
        <v>193</v>
      </c>
      <c r="B99" s="110">
        <v>0</v>
      </c>
      <c r="C99" s="120">
        <f>IF(B99=0, -5, "0")</f>
        <v>-5</v>
      </c>
      <c r="D99" s="95" t="s">
        <v>468</v>
      </c>
      <c r="E99" s="95" t="s">
        <v>491</v>
      </c>
      <c r="F99" s="94" t="s">
        <v>357</v>
      </c>
    </row>
    <row r="100" spans="1:7" ht="50.25" x14ac:dyDescent="0.35">
      <c r="A100" s="45" t="s">
        <v>297</v>
      </c>
      <c r="B100" s="110">
        <v>1</v>
      </c>
      <c r="C100" s="120" t="str">
        <f>IF(B100=0, -5, "0")</f>
        <v>0</v>
      </c>
      <c r="D100" s="95" t="s">
        <v>469</v>
      </c>
      <c r="E100" s="94"/>
      <c r="F100" s="94" t="s">
        <v>357</v>
      </c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57" t="s">
        <v>36</v>
      </c>
      <c r="B102" s="358"/>
      <c r="C102" s="359"/>
      <c r="D102" s="248">
        <f>SUM(B88:C101)</f>
        <v>18</v>
      </c>
    </row>
    <row r="103" spans="1:7" x14ac:dyDescent="0.3">
      <c r="A103" s="357" t="s">
        <v>295</v>
      </c>
      <c r="B103" s="358"/>
      <c r="C103" s="359"/>
      <c r="D103" s="33">
        <f>D102/(COUNT(B88:C101)*2)</f>
        <v>0.6428571428571429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65" t="s">
        <v>212</v>
      </c>
      <c r="B106" s="366"/>
      <c r="C106" s="366"/>
      <c r="D106" s="366"/>
      <c r="E106" s="366"/>
      <c r="F106" s="366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 t="s">
        <v>32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50.25" x14ac:dyDescent="0.35">
      <c r="A112" s="46" t="s">
        <v>230</v>
      </c>
      <c r="B112" s="110">
        <v>1</v>
      </c>
      <c r="C112" s="120" t="str">
        <f>IF(B112=0, -5, "0")</f>
        <v>0</v>
      </c>
      <c r="D112" s="127" t="s">
        <v>492</v>
      </c>
      <c r="E112" s="94"/>
      <c r="F112" s="94" t="s">
        <v>356</v>
      </c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470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57" t="s">
        <v>36</v>
      </c>
      <c r="B118" s="358"/>
      <c r="C118" s="359"/>
      <c r="D118" s="248">
        <f>SUM(B107:C117)</f>
        <v>19</v>
      </c>
      <c r="E118" s="13"/>
      <c r="F118" s="13"/>
      <c r="G118" s="126"/>
    </row>
    <row r="119" spans="1:7" s="22" customFormat="1" x14ac:dyDescent="0.3">
      <c r="A119" s="357" t="s">
        <v>295</v>
      </c>
      <c r="B119" s="358"/>
      <c r="C119" s="359"/>
      <c r="D119" s="33">
        <f>D118/(COUNT(B107:C117)*2)</f>
        <v>0.95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65" t="s">
        <v>185</v>
      </c>
      <c r="B121" s="366"/>
      <c r="C121" s="366"/>
      <c r="D121" s="366"/>
      <c r="E121" s="366"/>
      <c r="F121" s="366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95" t="s">
        <v>471</v>
      </c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 t="s">
        <v>472</v>
      </c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1</v>
      </c>
      <c r="C130" s="120" t="str">
        <f>IF(B130=0, -5, "0")</f>
        <v>0</v>
      </c>
      <c r="D130" s="95" t="s">
        <v>473</v>
      </c>
      <c r="E130" s="95"/>
      <c r="F130" s="94" t="s">
        <v>356</v>
      </c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66.75" x14ac:dyDescent="0.35">
      <c r="A132" s="45" t="s">
        <v>317</v>
      </c>
      <c r="B132" s="111">
        <v>1</v>
      </c>
      <c r="C132" s="120" t="str">
        <f>IF(B132=0, -5, "0")</f>
        <v>0</v>
      </c>
      <c r="D132" s="95" t="s">
        <v>449</v>
      </c>
      <c r="E132" s="102"/>
      <c r="F132" s="94" t="s">
        <v>356</v>
      </c>
    </row>
    <row r="133" spans="1:7" x14ac:dyDescent="0.3">
      <c r="A133" s="357" t="s">
        <v>36</v>
      </c>
      <c r="B133" s="358"/>
      <c r="C133" s="359"/>
      <c r="D133" s="310">
        <f>SUM(B122:C132)</f>
        <v>20</v>
      </c>
    </row>
    <row r="134" spans="1:7" x14ac:dyDescent="0.3">
      <c r="A134" s="357" t="s">
        <v>295</v>
      </c>
      <c r="B134" s="358"/>
      <c r="C134" s="359"/>
      <c r="D134" s="32">
        <f>D133/(COUNT(B122:C132)*2)</f>
        <v>0.90909090909090906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65" t="s">
        <v>71</v>
      </c>
      <c r="B136" s="366"/>
      <c r="C136" s="366"/>
      <c r="D136" s="366"/>
      <c r="E136" s="366"/>
      <c r="F136" s="366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7" t="s">
        <v>474</v>
      </c>
      <c r="E138" s="94"/>
      <c r="F138" s="94"/>
    </row>
    <row r="139" spans="1:7" ht="66" x14ac:dyDescent="0.3">
      <c r="A139" s="21" t="s">
        <v>277</v>
      </c>
      <c r="B139" s="110">
        <v>1</v>
      </c>
      <c r="C139" s="95"/>
      <c r="D139" s="129" t="s">
        <v>493</v>
      </c>
      <c r="E139" s="94"/>
      <c r="F139" s="94" t="s">
        <v>357</v>
      </c>
    </row>
    <row r="140" spans="1:7" x14ac:dyDescent="0.3">
      <c r="A140" s="52" t="s">
        <v>278</v>
      </c>
      <c r="B140" s="110">
        <v>2</v>
      </c>
      <c r="C140" s="9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 t="s">
        <v>480</v>
      </c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33.75" x14ac:dyDescent="0.35">
      <c r="A145" s="40" t="s">
        <v>195</v>
      </c>
      <c r="B145" s="110">
        <v>2</v>
      </c>
      <c r="C145" s="120" t="str">
        <f>IF(B145=0, -5, "0")</f>
        <v>0</v>
      </c>
      <c r="D145" s="129" t="s">
        <v>475</v>
      </c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57" t="s">
        <v>36</v>
      </c>
      <c r="B149" s="358"/>
      <c r="C149" s="359"/>
      <c r="D149" s="248">
        <f>SUM(B137:C148)</f>
        <v>23</v>
      </c>
    </row>
    <row r="150" spans="1:7" x14ac:dyDescent="0.3">
      <c r="A150" s="357" t="s">
        <v>295</v>
      </c>
      <c r="B150" s="358"/>
      <c r="C150" s="359"/>
      <c r="D150" s="33">
        <f>D149/(COUNT(B137:C148)*2)</f>
        <v>0.95833333333333337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65" t="s">
        <v>217</v>
      </c>
      <c r="B152" s="366"/>
      <c r="C152" s="366"/>
      <c r="D152" s="366"/>
      <c r="E152" s="366"/>
      <c r="F152" s="366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33.75" x14ac:dyDescent="0.35">
      <c r="A155" s="40" t="s">
        <v>306</v>
      </c>
      <c r="B155" s="94">
        <v>1</v>
      </c>
      <c r="C155" s="120" t="str">
        <f>IF(B155=0, -5, "0")</f>
        <v>0</v>
      </c>
      <c r="D155" s="95" t="s">
        <v>476</v>
      </c>
      <c r="E155" s="94"/>
      <c r="F155" s="94" t="s">
        <v>357</v>
      </c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83.25" x14ac:dyDescent="0.35">
      <c r="A157" s="40" t="s">
        <v>308</v>
      </c>
      <c r="B157" s="94">
        <v>0</v>
      </c>
      <c r="C157" s="120">
        <f>IF(B157=0, -5, "0")</f>
        <v>-5</v>
      </c>
      <c r="D157" s="95" t="s">
        <v>477</v>
      </c>
      <c r="E157" s="113" t="s">
        <v>478</v>
      </c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1</v>
      </c>
      <c r="C159" s="94"/>
      <c r="D159" s="95" t="s">
        <v>479</v>
      </c>
      <c r="E159" s="94"/>
      <c r="F159" s="94" t="s">
        <v>356</v>
      </c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57" t="s">
        <v>36</v>
      </c>
      <c r="B161" s="363"/>
      <c r="C161" s="364"/>
      <c r="D161" s="250">
        <f>SUM(B153:C160)</f>
        <v>7</v>
      </c>
    </row>
    <row r="162" spans="1:7" x14ac:dyDescent="0.3">
      <c r="A162" s="357" t="s">
        <v>295</v>
      </c>
      <c r="B162" s="358"/>
      <c r="C162" s="359"/>
      <c r="D162" s="33">
        <f>D161/(COUNT(B153:C160)*2)</f>
        <v>0.3888888888888889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65" t="s">
        <v>77</v>
      </c>
      <c r="B164" s="366"/>
      <c r="C164" s="366"/>
      <c r="D164" s="366"/>
      <c r="E164" s="366"/>
      <c r="F164" s="366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 t="s">
        <v>356</v>
      </c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57" t="s">
        <v>36</v>
      </c>
      <c r="B169" s="358"/>
      <c r="C169" s="359"/>
      <c r="D169" s="248">
        <f>SUM(B165:C168)</f>
        <v>8</v>
      </c>
    </row>
    <row r="170" spans="1:7" x14ac:dyDescent="0.3">
      <c r="A170" s="357" t="s">
        <v>295</v>
      </c>
      <c r="B170" s="358"/>
      <c r="C170" s="359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69" t="s">
        <v>17</v>
      </c>
      <c r="B172" s="370"/>
      <c r="C172" s="370"/>
      <c r="D172" s="370"/>
      <c r="E172" s="370"/>
      <c r="F172" s="370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 t="s">
        <v>356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57" t="s">
        <v>36</v>
      </c>
      <c r="B177" s="358"/>
      <c r="C177" s="359"/>
      <c r="D177" s="248">
        <f>SUM(B173:C176)</f>
        <v>8</v>
      </c>
    </row>
    <row r="178" spans="1:7" x14ac:dyDescent="0.3">
      <c r="A178" s="357" t="s">
        <v>295</v>
      </c>
      <c r="B178" s="358"/>
      <c r="C178" s="359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65" t="s">
        <v>78</v>
      </c>
      <c r="B180" s="366"/>
      <c r="C180" s="366"/>
      <c r="D180" s="366"/>
      <c r="E180" s="366"/>
      <c r="F180" s="366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49.5" x14ac:dyDescent="0.3">
      <c r="A182" s="52" t="s">
        <v>220</v>
      </c>
      <c r="B182" s="94">
        <v>1</v>
      </c>
      <c r="C182" s="94"/>
      <c r="D182" s="95" t="s">
        <v>481</v>
      </c>
      <c r="E182" s="113"/>
      <c r="F182" s="94" t="s">
        <v>357</v>
      </c>
    </row>
    <row r="183" spans="1:7" ht="33" x14ac:dyDescent="0.3">
      <c r="A183" s="17" t="s">
        <v>88</v>
      </c>
      <c r="B183" s="94">
        <v>1</v>
      </c>
      <c r="C183" s="94"/>
      <c r="D183" s="95" t="s">
        <v>482</v>
      </c>
      <c r="E183" s="94"/>
      <c r="F183" s="94" t="s">
        <v>356</v>
      </c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57" t="s">
        <v>36</v>
      </c>
      <c r="B186" s="358"/>
      <c r="C186" s="359"/>
      <c r="D186" s="248">
        <f>SUM(B181:C185)</f>
        <v>8</v>
      </c>
    </row>
    <row r="187" spans="1:7" x14ac:dyDescent="0.3">
      <c r="A187" s="357" t="s">
        <v>295</v>
      </c>
      <c r="B187" s="358"/>
      <c r="C187" s="359"/>
      <c r="D187" s="33">
        <f>D186/(COUNT(B181:C185)*2)</f>
        <v>0.8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65" t="s">
        <v>216</v>
      </c>
      <c r="B189" s="366"/>
      <c r="C189" s="366"/>
      <c r="D189" s="366"/>
      <c r="E189" s="366"/>
      <c r="F189" s="366"/>
    </row>
    <row r="190" spans="1:7" ht="33" x14ac:dyDescent="0.3">
      <c r="A190" s="44" t="s">
        <v>371</v>
      </c>
      <c r="B190" s="94">
        <v>1</v>
      </c>
      <c r="C190" s="94"/>
      <c r="D190" s="95" t="s">
        <v>483</v>
      </c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ht="49.5" x14ac:dyDescent="0.3">
      <c r="A192" s="20" t="s">
        <v>311</v>
      </c>
      <c r="B192" s="94">
        <v>1</v>
      </c>
      <c r="C192" s="94"/>
      <c r="D192" s="95" t="s">
        <v>484</v>
      </c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57" t="s">
        <v>36</v>
      </c>
      <c r="B194" s="358"/>
      <c r="C194" s="359"/>
      <c r="D194" s="54">
        <f>SUM(B190:C193)</f>
        <v>4</v>
      </c>
    </row>
    <row r="195" spans="1:6" x14ac:dyDescent="0.3">
      <c r="A195" s="357" t="s">
        <v>295</v>
      </c>
      <c r="B195" s="358"/>
      <c r="C195" s="359"/>
      <c r="D195" s="33">
        <f>D194/(COUNT(B190:C193)*2)</f>
        <v>0.66666666666666663</v>
      </c>
    </row>
    <row r="197" spans="1:6" ht="18" x14ac:dyDescent="0.35">
      <c r="A197" s="64" t="s">
        <v>246</v>
      </c>
      <c r="B197" s="63"/>
      <c r="C197" s="63"/>
      <c r="D197" s="295">
        <f>E197/F197</f>
        <v>0.8125</v>
      </c>
      <c r="E197" s="315">
        <f>COUNTIF('A1 Technique'!F17:F193,"ok")</f>
        <v>13</v>
      </c>
      <c r="F197" s="315">
        <f>COUNTA('A1 Technique'!F17:F193)</f>
        <v>16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195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0.85526315789473684</v>
      </c>
    </row>
  </sheetData>
  <sheetProtection algorithmName="SHA-512" hashValue="YBvSwDM6FKpVJEG+rU+XeaueUTeeXZn8TKKHnwgASIzS5qTR9Zc/l1VgujajpMu9YQ8p8+Ob1eHfoBSUjttHZA==" saltValue="srlnAlnmf2TprBG1rZEiGw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53:B160 B165:B168 B173:B176 B181:B185 B137:B148">
      <formula1>$B$1:$B$4</formula1>
    </dataValidation>
  </dataValidations>
  <pageMargins left="0.7" right="0.7" top="0.75" bottom="0.75" header="0.3" footer="0.3"/>
  <pageSetup paperSize="9" scale="36" orientation="portrait" r:id="rId1"/>
  <rowBreaks count="2" manualBreakCount="2">
    <brk id="85" max="5" man="1"/>
    <brk id="178" max="5" man="1"/>
  </rowBreaks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abSelected="1" view="pageBreakPreview" topLeftCell="A266" zoomScale="98" zoomScaleSheetLayoutView="98" workbookViewId="0">
      <selection activeCell="B280" sqref="B280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8"/>
      <c r="E1" s="328"/>
      <c r="F1" s="328"/>
      <c r="G1" s="328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9" t="s">
        <v>179</v>
      </c>
      <c r="B7" s="329"/>
      <c r="C7" s="329"/>
      <c r="D7" s="329"/>
      <c r="E7" s="329"/>
      <c r="F7" s="329"/>
      <c r="G7" s="125"/>
    </row>
    <row r="8" spans="1:7" ht="29.25" x14ac:dyDescent="0.45">
      <c r="A8" s="330" t="str">
        <f>'Page de garde'!D18</f>
        <v>Hammam Sousse</v>
      </c>
      <c r="B8" s="330"/>
      <c r="C8" s="330"/>
      <c r="D8" s="330"/>
      <c r="E8" s="330"/>
      <c r="F8" s="330"/>
      <c r="G8" s="125"/>
    </row>
    <row r="9" spans="1:7" ht="24" x14ac:dyDescent="0.45">
      <c r="A9" s="14" t="s">
        <v>42</v>
      </c>
      <c r="B9" s="331" t="s">
        <v>494</v>
      </c>
      <c r="C9" s="331"/>
      <c r="D9" s="331"/>
      <c r="E9" s="331"/>
      <c r="F9" s="331"/>
      <c r="G9" s="125"/>
    </row>
    <row r="10" spans="1:7" ht="24" x14ac:dyDescent="0.45">
      <c r="A10" s="15" t="s">
        <v>44</v>
      </c>
      <c r="B10" s="332" t="s">
        <v>495</v>
      </c>
      <c r="C10" s="332"/>
      <c r="D10" s="332"/>
      <c r="E10" s="332"/>
      <c r="F10" s="332"/>
      <c r="G10" s="125"/>
    </row>
    <row r="11" spans="1:7" ht="24" x14ac:dyDescent="0.45">
      <c r="A11" s="14" t="s">
        <v>43</v>
      </c>
      <c r="B11" s="327">
        <v>43369</v>
      </c>
      <c r="C11" s="327"/>
      <c r="D11" s="327"/>
      <c r="E11" s="327"/>
      <c r="F11" s="327"/>
      <c r="G11" s="125"/>
    </row>
    <row r="12" spans="1:7" ht="24" x14ac:dyDescent="0.45">
      <c r="A12" s="14" t="s">
        <v>239</v>
      </c>
      <c r="B12" s="333">
        <f>D549</f>
        <v>0.87959866220735783</v>
      </c>
      <c r="C12" s="333"/>
      <c r="D12" s="333"/>
      <c r="E12" s="333"/>
      <c r="F12" s="333"/>
      <c r="G12" s="125"/>
    </row>
    <row r="13" spans="1:7" ht="22.5" x14ac:dyDescent="0.45">
      <c r="D13" s="334"/>
      <c r="E13" s="334"/>
      <c r="F13" s="334"/>
      <c r="G13" s="33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43369</v>
      </c>
      <c r="B16" s="188"/>
      <c r="C16" s="188"/>
      <c r="D16" s="188"/>
      <c r="E16" s="188"/>
      <c r="F16" s="202"/>
    </row>
    <row r="17" spans="1:8" ht="16.5" customHeight="1" x14ac:dyDescent="0.3">
      <c r="A17" s="335" t="s">
        <v>30</v>
      </c>
      <c r="B17" s="336" t="s">
        <v>31</v>
      </c>
      <c r="C17" s="336"/>
      <c r="D17" s="336" t="s">
        <v>46</v>
      </c>
      <c r="E17" s="337" t="s">
        <v>310</v>
      </c>
      <c r="F17" s="337" t="s">
        <v>358</v>
      </c>
    </row>
    <row r="18" spans="1:8" ht="16.5" customHeight="1" x14ac:dyDescent="0.3">
      <c r="A18" s="335"/>
      <c r="B18" s="41" t="s">
        <v>34</v>
      </c>
      <c r="C18" s="41" t="s">
        <v>33</v>
      </c>
      <c r="D18" s="336"/>
      <c r="E18" s="337"/>
      <c r="F18" s="33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38" t="s">
        <v>379</v>
      </c>
      <c r="B38" s="339"/>
      <c r="C38" s="339"/>
      <c r="D38" s="339"/>
      <c r="E38" s="339"/>
      <c r="F38" s="340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IF(D41=0,"0","NA")))</f>
        <v>2</v>
      </c>
      <c r="C41" s="130"/>
      <c r="D41" s="281">
        <f>IFERROR(E41/F41,"N.A")</f>
        <v>1</v>
      </c>
      <c r="E41" s="282">
        <f>COUNTIF('A2 Exploitation'!F21:F40,"ok")</f>
        <v>1</v>
      </c>
      <c r="F41" s="283">
        <f>COUNTA('A2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32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43369</v>
      </c>
      <c r="B49" s="124"/>
      <c r="C49" s="135"/>
      <c r="D49" s="124"/>
    </row>
    <row r="50" spans="1:7" x14ac:dyDescent="0.3">
      <c r="A50" s="335" t="s">
        <v>30</v>
      </c>
      <c r="B50" s="336" t="s">
        <v>31</v>
      </c>
      <c r="C50" s="336"/>
      <c r="D50" s="336" t="s">
        <v>46</v>
      </c>
      <c r="E50" s="337" t="s">
        <v>310</v>
      </c>
      <c r="F50" s="337" t="s">
        <v>360</v>
      </c>
      <c r="G50" s="127"/>
    </row>
    <row r="51" spans="1:7" x14ac:dyDescent="0.3">
      <c r="A51" s="335"/>
      <c r="B51" s="41" t="s">
        <v>34</v>
      </c>
      <c r="C51" s="41" t="s">
        <v>33</v>
      </c>
      <c r="D51" s="336"/>
      <c r="E51" s="337"/>
      <c r="F51" s="33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82.5" x14ac:dyDescent="0.3">
      <c r="A54" s="18" t="s">
        <v>229</v>
      </c>
      <c r="B54" s="130">
        <v>1</v>
      </c>
      <c r="C54" s="130"/>
      <c r="D54" s="138" t="s">
        <v>546</v>
      </c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15</v>
      </c>
    </row>
    <row r="62" spans="1:7" x14ac:dyDescent="0.3">
      <c r="A62" s="5" t="s">
        <v>35</v>
      </c>
      <c r="B62" s="132"/>
      <c r="C62" s="133"/>
      <c r="D62" s="134">
        <f>D61/(COUNT(B53:C60)*2)</f>
        <v>0.9375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ht="66" x14ac:dyDescent="0.3">
      <c r="A65" s="247" t="s">
        <v>376</v>
      </c>
      <c r="B65" s="130">
        <v>0</v>
      </c>
      <c r="C65" s="131">
        <f>IF(B65=0, -5, "0")</f>
        <v>-5</v>
      </c>
      <c r="D65" s="149" t="s">
        <v>547</v>
      </c>
      <c r="E65" s="116" t="s">
        <v>496</v>
      </c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100.5" customHeight="1" x14ac:dyDescent="0.3">
      <c r="A74" s="209" t="s">
        <v>393</v>
      </c>
      <c r="B74" s="130">
        <v>0</v>
      </c>
      <c r="C74" s="150">
        <f>IF(B74=0, -5, "0")</f>
        <v>-5</v>
      </c>
      <c r="D74" s="151" t="s">
        <v>548</v>
      </c>
      <c r="E74" s="116" t="s">
        <v>497</v>
      </c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1</v>
      </c>
      <c r="C78" s="150"/>
      <c r="D78" s="223" t="s">
        <v>498</v>
      </c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66" x14ac:dyDescent="0.3">
      <c r="A81" s="70" t="s">
        <v>178</v>
      </c>
      <c r="B81" s="130">
        <v>0</v>
      </c>
      <c r="C81" s="131"/>
      <c r="D81" s="151" t="s">
        <v>550</v>
      </c>
      <c r="E81" s="149" t="s">
        <v>545</v>
      </c>
      <c r="F81" s="204"/>
      <c r="G81" s="127"/>
    </row>
    <row r="82" spans="1:7" s="112" customFormat="1" ht="49.5" x14ac:dyDescent="0.3">
      <c r="A82" s="271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1</v>
      </c>
      <c r="C83" s="213"/>
      <c r="D83" s="151" t="s">
        <v>499</v>
      </c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12</v>
      </c>
    </row>
    <row r="85" spans="1:7" x14ac:dyDescent="0.3">
      <c r="A85" s="5" t="s">
        <v>35</v>
      </c>
      <c r="B85" s="132"/>
      <c r="C85" s="133"/>
      <c r="D85" s="134">
        <f>D84/(COUNT(B65:C83)*2)</f>
        <v>0.35294117647058826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9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38" t="s">
        <v>379</v>
      </c>
      <c r="B94" s="339"/>
      <c r="C94" s="339"/>
      <c r="D94" s="339"/>
      <c r="E94" s="339"/>
      <c r="F94" s="340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528</v>
      </c>
      <c r="B96" s="130" t="s">
        <v>32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529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IF(D99=0,"0","NA")))</f>
        <v>1</v>
      </c>
      <c r="C99" s="213"/>
      <c r="D99" s="281">
        <f>IFERROR(E99/F99,"N.A")</f>
        <v>0.33333333333333331</v>
      </c>
      <c r="E99" s="282">
        <f>COUNTIF('A2 Exploitation'!F53:F98,"ok")</f>
        <v>1</v>
      </c>
      <c r="F99" s="283">
        <f>COUNTA('A2 Exploitation'!F53:F98)</f>
        <v>3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19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</v>
      </c>
    </row>
    <row r="102" spans="1:7" ht="18" x14ac:dyDescent="0.35">
      <c r="A102" s="42" t="s">
        <v>61</v>
      </c>
      <c r="B102" s="152"/>
      <c r="C102" s="153"/>
      <c r="D102" s="143">
        <f>SUM(D84,D100,D61)</f>
        <v>46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0.65714285714285714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43369</v>
      </c>
      <c r="B106" s="124"/>
      <c r="C106" s="135"/>
      <c r="D106" s="124"/>
    </row>
    <row r="107" spans="1:7" x14ac:dyDescent="0.3">
      <c r="A107" s="335" t="s">
        <v>30</v>
      </c>
      <c r="B107" s="336" t="s">
        <v>31</v>
      </c>
      <c r="C107" s="336"/>
      <c r="D107" s="336" t="s">
        <v>46</v>
      </c>
      <c r="E107" s="337" t="s">
        <v>310</v>
      </c>
      <c r="F107" s="337" t="s">
        <v>360</v>
      </c>
    </row>
    <row r="108" spans="1:7" x14ac:dyDescent="0.3">
      <c r="A108" s="335"/>
      <c r="B108" s="41" t="s">
        <v>34</v>
      </c>
      <c r="C108" s="41" t="s">
        <v>33</v>
      </c>
      <c r="D108" s="336"/>
      <c r="E108" s="337"/>
      <c r="F108" s="33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66" x14ac:dyDescent="0.3">
      <c r="A114" s="10" t="s">
        <v>158</v>
      </c>
      <c r="B114" s="130">
        <v>1</v>
      </c>
      <c r="C114" s="130"/>
      <c r="D114" s="123" t="s">
        <v>549</v>
      </c>
      <c r="E114" s="94"/>
      <c r="F114" s="204"/>
    </row>
    <row r="115" spans="1:6" ht="17.25" x14ac:dyDescent="0.35">
      <c r="A115" s="261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11</v>
      </c>
    </row>
    <row r="118" spans="1:6" x14ac:dyDescent="0.3">
      <c r="A118" s="5" t="s">
        <v>35</v>
      </c>
      <c r="B118" s="132"/>
      <c r="C118" s="133"/>
      <c r="D118" s="134">
        <f>D117/(COUNT(B110:C116)*2)</f>
        <v>0.7857142857142857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ht="33" x14ac:dyDescent="0.3">
      <c r="A121" s="4" t="s">
        <v>252</v>
      </c>
      <c r="B121" s="130">
        <v>1</v>
      </c>
      <c r="C121" s="130"/>
      <c r="D121" s="113" t="s">
        <v>530</v>
      </c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66" x14ac:dyDescent="0.3">
      <c r="A125" s="209" t="s">
        <v>159</v>
      </c>
      <c r="B125" s="130" t="s">
        <v>32</v>
      </c>
      <c r="C125" s="130" t="str">
        <f>IF(B125=0, -5, "0")</f>
        <v>0</v>
      </c>
      <c r="D125" s="149" t="s">
        <v>539</v>
      </c>
      <c r="E125" s="116" t="s">
        <v>496</v>
      </c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490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69" customHeight="1" x14ac:dyDescent="0.3">
      <c r="A136" s="70" t="s">
        <v>178</v>
      </c>
      <c r="B136" s="130">
        <v>0</v>
      </c>
      <c r="C136" s="130"/>
      <c r="D136" s="151" t="s">
        <v>550</v>
      </c>
      <c r="E136" s="149" t="s">
        <v>545</v>
      </c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>
        <v>1</v>
      </c>
      <c r="C138" s="136" t="str">
        <f>IF(B138=0, -10, "0")</f>
        <v>0</v>
      </c>
      <c r="D138" s="116" t="s">
        <v>500</v>
      </c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28</v>
      </c>
    </row>
    <row r="140" spans="1:7" x14ac:dyDescent="0.3">
      <c r="A140" s="5" t="s">
        <v>35</v>
      </c>
      <c r="B140" s="132"/>
      <c r="C140" s="133"/>
      <c r="D140" s="134">
        <f>D139/(COUNT(B121:C138)*2)</f>
        <v>0.875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41" t="s">
        <v>379</v>
      </c>
      <c r="B148" s="342"/>
      <c r="C148" s="342"/>
      <c r="D148" s="34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528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529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1,IF(D153=0,"0","NA")))</f>
        <v>1</v>
      </c>
      <c r="C153" s="140"/>
      <c r="D153" s="281">
        <f>IFERROR(E153/F153,"N.A")</f>
        <v>0.5</v>
      </c>
      <c r="E153" s="282">
        <f>COUNTIF('A2 Exploitation'!F110:F152,"ok")</f>
        <v>2</v>
      </c>
      <c r="F153" s="283">
        <f>COUNTA('A2 Exploitation'!F110:F152)</f>
        <v>4</v>
      </c>
    </row>
    <row r="154" spans="1:7" x14ac:dyDescent="0.3">
      <c r="A154" s="5" t="s">
        <v>36</v>
      </c>
      <c r="B154" s="5"/>
      <c r="C154" s="5"/>
      <c r="D154" s="5">
        <f>SUM(B143:C147,B149:C153)</f>
        <v>17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0.94444444444444442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56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0.875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43369</v>
      </c>
      <c r="B161" s="124"/>
      <c r="C161" s="135"/>
      <c r="D161" s="127"/>
    </row>
    <row r="162" spans="1:7" x14ac:dyDescent="0.3">
      <c r="A162" s="335" t="s">
        <v>30</v>
      </c>
      <c r="B162" s="336" t="s">
        <v>31</v>
      </c>
      <c r="C162" s="336"/>
      <c r="D162" s="336" t="s">
        <v>46</v>
      </c>
      <c r="E162" s="337" t="s">
        <v>310</v>
      </c>
      <c r="F162" s="337" t="s">
        <v>360</v>
      </c>
      <c r="G162" s="127"/>
    </row>
    <row r="163" spans="1:7" x14ac:dyDescent="0.3">
      <c r="A163" s="335"/>
      <c r="B163" s="41" t="s">
        <v>34</v>
      </c>
      <c r="C163" s="41" t="s">
        <v>33</v>
      </c>
      <c r="D163" s="336"/>
      <c r="E163" s="337"/>
      <c r="F163" s="33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ht="115.5" x14ac:dyDescent="0.3">
      <c r="A183" s="70" t="s">
        <v>376</v>
      </c>
      <c r="B183" s="130" t="s">
        <v>32</v>
      </c>
      <c r="C183" s="150"/>
      <c r="D183" s="149" t="s">
        <v>540</v>
      </c>
      <c r="E183" s="116" t="s">
        <v>496</v>
      </c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49.5" x14ac:dyDescent="0.3">
      <c r="A185" s="70" t="s">
        <v>136</v>
      </c>
      <c r="B185" s="130">
        <v>0</v>
      </c>
      <c r="C185" s="130"/>
      <c r="D185" s="147" t="s">
        <v>541</v>
      </c>
      <c r="E185" s="95" t="s">
        <v>501</v>
      </c>
      <c r="F185" s="204"/>
    </row>
    <row r="186" spans="1:7" ht="121.5" customHeight="1" x14ac:dyDescent="0.35">
      <c r="A186" s="276" t="s">
        <v>186</v>
      </c>
      <c r="B186" s="130">
        <v>1</v>
      </c>
      <c r="C186" s="136" t="str">
        <f>IF(B186=0, -10, "0")</f>
        <v>0</v>
      </c>
      <c r="D186" s="318" t="s">
        <v>531</v>
      </c>
      <c r="E186" s="95" t="s">
        <v>502</v>
      </c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35.25" customHeight="1" x14ac:dyDescent="0.3">
      <c r="A188" s="70" t="s">
        <v>170</v>
      </c>
      <c r="B188" s="130">
        <v>1</v>
      </c>
      <c r="C188" s="130"/>
      <c r="D188" s="149" t="s">
        <v>503</v>
      </c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68.25" customHeight="1" x14ac:dyDescent="0.3">
      <c r="A192" s="70" t="s">
        <v>178</v>
      </c>
      <c r="B192" s="130">
        <v>0</v>
      </c>
      <c r="C192" s="130"/>
      <c r="D192" s="151" t="s">
        <v>550</v>
      </c>
      <c r="E192" s="149" t="s">
        <v>545</v>
      </c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44" t="s">
        <v>379</v>
      </c>
      <c r="B195" s="344"/>
      <c r="C195" s="344"/>
      <c r="D195" s="344"/>
      <c r="E195" s="344"/>
      <c r="F195" s="344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528</v>
      </c>
      <c r="B197" s="130" t="s">
        <v>32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529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48" customHeight="1" x14ac:dyDescent="0.3">
      <c r="A199" s="10" t="s">
        <v>392</v>
      </c>
      <c r="B199" s="130">
        <v>1</v>
      </c>
      <c r="C199" s="150"/>
      <c r="D199" s="116" t="s">
        <v>551</v>
      </c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IF(D200=0,"0","NA")))</f>
        <v>1</v>
      </c>
      <c r="C200" s="130"/>
      <c r="D200" s="281">
        <f>IFERROR(E200/F200,"N.A")</f>
        <v>0.66666666666666663</v>
      </c>
      <c r="E200" s="282">
        <f>COUNTIF('A2 Exploitation'!F165:F199,"ok")</f>
        <v>2</v>
      </c>
      <c r="F200" s="283">
        <f>COUNTA('A2 Exploitation'!F165:F199)</f>
        <v>3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36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0.81818181818181823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0.86206896551724133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43369</v>
      </c>
      <c r="B208" s="124"/>
      <c r="C208" s="135"/>
      <c r="D208" s="124"/>
    </row>
    <row r="209" spans="1:7" x14ac:dyDescent="0.3">
      <c r="A209" s="335" t="s">
        <v>30</v>
      </c>
      <c r="B209" s="336" t="s">
        <v>31</v>
      </c>
      <c r="C209" s="336"/>
      <c r="D209" s="336" t="s">
        <v>46</v>
      </c>
      <c r="E209" s="337" t="s">
        <v>310</v>
      </c>
      <c r="F209" s="337" t="s">
        <v>360</v>
      </c>
      <c r="G209" s="127"/>
    </row>
    <row r="210" spans="1:7" x14ac:dyDescent="0.3">
      <c r="A210" s="335"/>
      <c r="B210" s="41" t="s">
        <v>34</v>
      </c>
      <c r="C210" s="41" t="s">
        <v>33</v>
      </c>
      <c r="D210" s="336"/>
      <c r="E210" s="337"/>
      <c r="F210" s="33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49.5" x14ac:dyDescent="0.3">
      <c r="A218" s="10" t="s">
        <v>142</v>
      </c>
      <c r="B218" s="130">
        <v>1</v>
      </c>
      <c r="C218" s="130"/>
      <c r="D218" s="138" t="s">
        <v>552</v>
      </c>
      <c r="E218" s="94"/>
      <c r="F218" s="204"/>
    </row>
    <row r="219" spans="1:7" ht="17.25" x14ac:dyDescent="0.35">
      <c r="A219" s="27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19</v>
      </c>
    </row>
    <row r="223" spans="1:7" x14ac:dyDescent="0.3">
      <c r="A223" s="5" t="s">
        <v>35</v>
      </c>
      <c r="B223" s="132"/>
      <c r="C223" s="133"/>
      <c r="D223" s="134">
        <f>D222/(COUNT(B212:C221)*2)</f>
        <v>0.95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>
        <v>1</v>
      </c>
      <c r="C230" s="136" t="str">
        <f>IF(B230=0, -10, "0")</f>
        <v>0</v>
      </c>
      <c r="D230" s="156" t="s">
        <v>532</v>
      </c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ht="66" x14ac:dyDescent="0.3">
      <c r="A232" s="4" t="s">
        <v>64</v>
      </c>
      <c r="B232" s="130" t="s">
        <v>32</v>
      </c>
      <c r="C232" s="131"/>
      <c r="D232" s="149" t="s">
        <v>539</v>
      </c>
      <c r="E232" s="116" t="s">
        <v>496</v>
      </c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x14ac:dyDescent="0.3">
      <c r="A236" s="70" t="s">
        <v>144</v>
      </c>
      <c r="B236" s="130">
        <v>1</v>
      </c>
      <c r="C236" s="130"/>
      <c r="D236" s="138" t="s">
        <v>553</v>
      </c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49.5" x14ac:dyDescent="0.3">
      <c r="A238" s="209" t="s">
        <v>66</v>
      </c>
      <c r="B238" s="130">
        <v>1</v>
      </c>
      <c r="C238" s="150" t="str">
        <f>IF(B238=0, -5, "0")</f>
        <v>0</v>
      </c>
      <c r="D238" s="165" t="s">
        <v>533</v>
      </c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66" x14ac:dyDescent="0.3">
      <c r="A242" s="70" t="s">
        <v>178</v>
      </c>
      <c r="B242" s="130">
        <v>0</v>
      </c>
      <c r="C242" s="130"/>
      <c r="D242" s="151" t="s">
        <v>550</v>
      </c>
      <c r="E242" s="149" t="s">
        <v>545</v>
      </c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29</v>
      </c>
    </row>
    <row r="245" spans="1:7" x14ac:dyDescent="0.3">
      <c r="A245" s="5" t="s">
        <v>35</v>
      </c>
      <c r="B245" s="132"/>
      <c r="C245" s="133"/>
      <c r="D245" s="134">
        <f>D244/(COUNT(B226:C243)*2)</f>
        <v>0.8529411764705882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ht="66" x14ac:dyDescent="0.3">
      <c r="A255" s="70" t="s">
        <v>143</v>
      </c>
      <c r="B255" s="130">
        <v>1</v>
      </c>
      <c r="C255" s="130"/>
      <c r="D255" s="138" t="s">
        <v>505</v>
      </c>
      <c r="E255" s="94"/>
      <c r="F255" s="204"/>
    </row>
    <row r="256" spans="1:7" x14ac:dyDescent="0.3">
      <c r="A256" s="344" t="s">
        <v>379</v>
      </c>
      <c r="B256" s="344"/>
      <c r="C256" s="344"/>
      <c r="D256" s="344"/>
      <c r="E256" s="344"/>
      <c r="F256" s="344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528</v>
      </c>
      <c r="B258" s="130" t="s">
        <v>32</v>
      </c>
      <c r="C258" s="131"/>
      <c r="D258" s="147"/>
      <c r="E258" s="106"/>
      <c r="F258" s="204"/>
      <c r="G258" s="127"/>
    </row>
    <row r="259" spans="1:7" ht="30" x14ac:dyDescent="0.3">
      <c r="A259" s="219" t="s">
        <v>529</v>
      </c>
      <c r="B259" s="130">
        <v>2</v>
      </c>
      <c r="C259" s="131"/>
      <c r="D259" s="147"/>
      <c r="E259" s="106"/>
      <c r="F259" s="204"/>
      <c r="G259" s="127"/>
    </row>
    <row r="260" spans="1:7" ht="49.5" x14ac:dyDescent="0.3">
      <c r="A260" s="219" t="s">
        <v>392</v>
      </c>
      <c r="B260" s="130">
        <v>1</v>
      </c>
      <c r="C260" s="131"/>
      <c r="D260" s="147" t="s">
        <v>504</v>
      </c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0</v>
      </c>
      <c r="C261" s="140"/>
      <c r="D261" s="281">
        <f>IFERROR(E261/F261,"N.A")</f>
        <v>0</v>
      </c>
      <c r="E261" s="282">
        <f>COUNTIF('A2 Exploitation'!F212:F260,"ok")</f>
        <v>0</v>
      </c>
      <c r="F261" s="283">
        <f>COUNTA('A2 Exploitation'!F212:F260)</f>
        <v>4</v>
      </c>
    </row>
    <row r="262" spans="1:7" x14ac:dyDescent="0.3">
      <c r="A262" s="5" t="s">
        <v>36</v>
      </c>
      <c r="B262" s="5"/>
      <c r="C262" s="5"/>
      <c r="D262" s="5">
        <f>SUM(B248:C255,B257:C261)</f>
        <v>20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0.90909090909090906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68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0.89473684210526316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43369</v>
      </c>
      <c r="B269" s="124"/>
      <c r="C269" s="135"/>
      <c r="D269" s="124"/>
      <c r="F269" s="206"/>
      <c r="G269" s="214"/>
    </row>
    <row r="270" spans="1:7" s="16" customFormat="1" x14ac:dyDescent="0.3">
      <c r="A270" s="335" t="s">
        <v>30</v>
      </c>
      <c r="B270" s="336" t="s">
        <v>31</v>
      </c>
      <c r="C270" s="336"/>
      <c r="D270" s="336" t="s">
        <v>46</v>
      </c>
      <c r="E270" s="337" t="s">
        <v>310</v>
      </c>
      <c r="F270" s="337" t="s">
        <v>360</v>
      </c>
      <c r="G270" s="214"/>
    </row>
    <row r="271" spans="1:7" s="16" customFormat="1" x14ac:dyDescent="0.3">
      <c r="A271" s="335"/>
      <c r="B271" s="41" t="s">
        <v>34</v>
      </c>
      <c r="C271" s="41" t="s">
        <v>33</v>
      </c>
      <c r="D271" s="336"/>
      <c r="E271" s="337"/>
      <c r="F271" s="33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9.75" customHeight="1" x14ac:dyDescent="0.3">
      <c r="A279" s="10" t="s">
        <v>174</v>
      </c>
      <c r="B279" s="130">
        <v>2</v>
      </c>
      <c r="C279" s="130"/>
      <c r="D279" s="149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1</v>
      </c>
      <c r="C289" s="131"/>
      <c r="D289" s="16" t="s">
        <v>506</v>
      </c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33" x14ac:dyDescent="0.3">
      <c r="A293" s="70" t="s">
        <v>136</v>
      </c>
      <c r="B293" s="130">
        <v>1</v>
      </c>
      <c r="C293" s="130"/>
      <c r="D293" s="156" t="s">
        <v>542</v>
      </c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33.75" customHeight="1" x14ac:dyDescent="0.3">
      <c r="A297" s="270" t="s">
        <v>388</v>
      </c>
      <c r="B297" s="130">
        <v>1</v>
      </c>
      <c r="C297" s="136" t="str">
        <f>IF(B297=0, -10, "0")</f>
        <v>0</v>
      </c>
      <c r="D297" s="156" t="s">
        <v>507</v>
      </c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ht="66" x14ac:dyDescent="0.3">
      <c r="A300" s="70" t="s">
        <v>376</v>
      </c>
      <c r="B300" s="130" t="s">
        <v>32</v>
      </c>
      <c r="C300" s="239"/>
      <c r="D300" s="149" t="s">
        <v>539</v>
      </c>
      <c r="E300" s="116" t="s">
        <v>496</v>
      </c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99" x14ac:dyDescent="0.3">
      <c r="A302" s="209" t="s">
        <v>157</v>
      </c>
      <c r="B302" s="317">
        <v>1</v>
      </c>
      <c r="C302" s="150" t="str">
        <f>IF(B302=0, -5, "0")</f>
        <v>0</v>
      </c>
      <c r="D302" s="318" t="s">
        <v>534</v>
      </c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66" x14ac:dyDescent="0.3">
      <c r="A306" s="70" t="s">
        <v>178</v>
      </c>
      <c r="B306" s="130">
        <v>0</v>
      </c>
      <c r="C306" s="131"/>
      <c r="D306" s="151" t="s">
        <v>550</v>
      </c>
      <c r="E306" s="149" t="s">
        <v>545</v>
      </c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45" t="s">
        <v>396</v>
      </c>
      <c r="B308" s="346"/>
      <c r="C308" s="346"/>
      <c r="D308" s="346"/>
      <c r="E308" s="346"/>
      <c r="F308" s="347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528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529</v>
      </c>
      <c r="B311" s="130">
        <v>2</v>
      </c>
      <c r="C311" s="213"/>
      <c r="D311" s="165"/>
      <c r="E311" s="106"/>
      <c r="F311" s="204"/>
      <c r="G311" s="214"/>
    </row>
    <row r="312" spans="1:7" s="16" customFormat="1" ht="33" x14ac:dyDescent="0.3">
      <c r="A312" s="219" t="s">
        <v>392</v>
      </c>
      <c r="B312" s="130">
        <v>1</v>
      </c>
      <c r="C312" s="213"/>
      <c r="D312" s="165" t="s">
        <v>508</v>
      </c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0</v>
      </c>
      <c r="C313" s="140"/>
      <c r="D313" s="281">
        <f>IFERROR(E313/F313,"N.A")</f>
        <v>0</v>
      </c>
      <c r="E313" s="282">
        <f>COUNTIF('A2 Exploitation'!F273:F312,"ok")</f>
        <v>0</v>
      </c>
      <c r="F313" s="283">
        <f>COUNTA('A2 Exploitation'!F273:F312)</f>
        <v>1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35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0.83333333333333337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59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0.89393939393939392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43369</v>
      </c>
      <c r="B321" s="124"/>
      <c r="C321" s="135"/>
      <c r="D321" s="127"/>
    </row>
    <row r="322" spans="1:7" x14ac:dyDescent="0.3">
      <c r="A322" s="335" t="s">
        <v>30</v>
      </c>
      <c r="B322" s="336" t="s">
        <v>31</v>
      </c>
      <c r="C322" s="336"/>
      <c r="D322" s="336" t="s">
        <v>46</v>
      </c>
      <c r="E322" s="337" t="s">
        <v>310</v>
      </c>
      <c r="F322" s="337" t="s">
        <v>360</v>
      </c>
      <c r="G322" s="127"/>
    </row>
    <row r="323" spans="1:7" x14ac:dyDescent="0.3">
      <c r="A323" s="335"/>
      <c r="B323" s="41" t="s">
        <v>34</v>
      </c>
      <c r="C323" s="41" t="s">
        <v>33</v>
      </c>
      <c r="D323" s="336"/>
      <c r="E323" s="337"/>
      <c r="F323" s="33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36" customHeight="1" x14ac:dyDescent="0.3">
      <c r="A328" s="6" t="s">
        <v>37</v>
      </c>
      <c r="B328" s="130">
        <v>1</v>
      </c>
      <c r="C328" s="130"/>
      <c r="D328" s="113" t="s">
        <v>543</v>
      </c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15</v>
      </c>
    </row>
    <row r="334" spans="1:7" x14ac:dyDescent="0.3">
      <c r="A334" s="5" t="s">
        <v>35</v>
      </c>
      <c r="B334" s="132"/>
      <c r="C334" s="133"/>
      <c r="D334" s="134">
        <f>D333/(COUNT(B325:C332)*2)</f>
        <v>0.9375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ht="33" x14ac:dyDescent="0.3">
      <c r="A338" s="70" t="s">
        <v>320</v>
      </c>
      <c r="B338" s="130">
        <v>1</v>
      </c>
      <c r="C338" s="130"/>
      <c r="D338" s="95" t="s">
        <v>544</v>
      </c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33" x14ac:dyDescent="0.3">
      <c r="A340" s="210" t="s">
        <v>318</v>
      </c>
      <c r="B340" s="130">
        <v>1</v>
      </c>
      <c r="C340" s="150" t="str">
        <f>IF(B340=0, -5, "0")</f>
        <v>0</v>
      </c>
      <c r="D340" s="129" t="s">
        <v>535</v>
      </c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66" x14ac:dyDescent="0.3">
      <c r="A346" s="70" t="s">
        <v>178</v>
      </c>
      <c r="B346" s="130">
        <v>0</v>
      </c>
      <c r="C346" s="130"/>
      <c r="D346" s="151" t="s">
        <v>550</v>
      </c>
      <c r="E346" s="149" t="s">
        <v>545</v>
      </c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45" t="s">
        <v>379</v>
      </c>
      <c r="B349" s="346"/>
      <c r="C349" s="346"/>
      <c r="D349" s="346"/>
      <c r="E349" s="346"/>
      <c r="F349" s="346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529</v>
      </c>
      <c r="B351" s="130">
        <v>2</v>
      </c>
      <c r="C351" s="150"/>
      <c r="D351" s="223"/>
      <c r="E351" s="106"/>
      <c r="F351" s="204"/>
      <c r="G351" s="127"/>
    </row>
    <row r="352" spans="1:7" s="112" customFormat="1" ht="49.5" x14ac:dyDescent="0.3">
      <c r="A352" s="219" t="s">
        <v>392</v>
      </c>
      <c r="B352" s="130">
        <v>1</v>
      </c>
      <c r="C352" s="131"/>
      <c r="D352" s="116" t="s">
        <v>509</v>
      </c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IF(D353=0,"0","NA")))</f>
        <v>2</v>
      </c>
      <c r="C353" s="130"/>
      <c r="D353" s="281">
        <f>IFERROR(E353/F353,"N.A")</f>
        <v>1</v>
      </c>
      <c r="E353" s="282">
        <f>COUNTIF('A2 Exploitation'!F325:F352,"ok")</f>
        <v>1</v>
      </c>
      <c r="F353" s="283">
        <f>COUNTA('A2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27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0.84375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42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0.875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43369</v>
      </c>
      <c r="B361" s="124"/>
      <c r="C361" s="135"/>
      <c r="D361" s="124"/>
    </row>
    <row r="362" spans="1:7" x14ac:dyDescent="0.3">
      <c r="A362" s="335" t="s">
        <v>30</v>
      </c>
      <c r="B362" s="336" t="s">
        <v>31</v>
      </c>
      <c r="C362" s="336"/>
      <c r="D362" s="336" t="s">
        <v>46</v>
      </c>
      <c r="E362" s="337" t="s">
        <v>310</v>
      </c>
      <c r="F362" s="337" t="s">
        <v>360</v>
      </c>
      <c r="G362" s="127"/>
    </row>
    <row r="363" spans="1:7" x14ac:dyDescent="0.3">
      <c r="A363" s="335"/>
      <c r="B363" s="41" t="s">
        <v>34</v>
      </c>
      <c r="C363" s="41" t="s">
        <v>33</v>
      </c>
      <c r="D363" s="336"/>
      <c r="E363" s="337"/>
      <c r="F363" s="33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33" x14ac:dyDescent="0.3">
      <c r="A377" s="70" t="s">
        <v>100</v>
      </c>
      <c r="B377" s="130">
        <v>1</v>
      </c>
      <c r="C377" s="130"/>
      <c r="D377" s="95" t="s">
        <v>510</v>
      </c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ht="33" x14ac:dyDescent="0.3">
      <c r="A381" s="8" t="s">
        <v>101</v>
      </c>
      <c r="B381" s="130">
        <v>1</v>
      </c>
      <c r="C381" s="130" t="str">
        <f>IF(B381=0, -5, "0")</f>
        <v>0</v>
      </c>
      <c r="D381" s="149" t="s">
        <v>511</v>
      </c>
      <c r="E381" s="94"/>
      <c r="F381" s="204"/>
      <c r="G381" s="127"/>
    </row>
    <row r="382" spans="1:7" ht="69" customHeight="1" x14ac:dyDescent="0.3">
      <c r="A382" s="70" t="s">
        <v>178</v>
      </c>
      <c r="B382" s="130">
        <v>0</v>
      </c>
      <c r="C382" s="130"/>
      <c r="D382" s="151" t="s">
        <v>550</v>
      </c>
      <c r="E382" s="149" t="s">
        <v>545</v>
      </c>
      <c r="F382" s="204"/>
      <c r="G382" s="127"/>
    </row>
    <row r="383" spans="1:7" ht="22.5" customHeight="1" x14ac:dyDescent="0.3">
      <c r="A383" s="344" t="s">
        <v>379</v>
      </c>
      <c r="B383" s="344"/>
      <c r="C383" s="344"/>
      <c r="D383" s="344"/>
      <c r="E383" s="344"/>
      <c r="F383" s="344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529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1,IF(D386=0,"0","NA")))</f>
        <v>1</v>
      </c>
      <c r="C386" s="130"/>
      <c r="D386" s="281">
        <f>IFERROR(E386/F386,"N.A")</f>
        <v>0.5</v>
      </c>
      <c r="E386" s="282">
        <f>COUNTIF('A2 Exploitation'!F365:F385,"ok")</f>
        <v>1</v>
      </c>
      <c r="F386" s="283">
        <f>COUNTA('A2 Exploitation'!F365:F385)</f>
        <v>2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13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0.72222222222222221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29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0.8529411764705882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43369</v>
      </c>
      <c r="B394" s="124"/>
      <c r="C394" s="135"/>
      <c r="D394" s="127"/>
      <c r="G394" s="127"/>
    </row>
    <row r="395" spans="1:7" x14ac:dyDescent="0.3">
      <c r="A395" s="335" t="s">
        <v>30</v>
      </c>
      <c r="B395" s="336" t="s">
        <v>31</v>
      </c>
      <c r="C395" s="336"/>
      <c r="D395" s="336" t="s">
        <v>46</v>
      </c>
      <c r="E395" s="337" t="s">
        <v>310</v>
      </c>
      <c r="F395" s="337" t="s">
        <v>360</v>
      </c>
      <c r="G395" s="127"/>
    </row>
    <row r="396" spans="1:7" x14ac:dyDescent="0.3">
      <c r="A396" s="335"/>
      <c r="B396" s="41" t="s">
        <v>34</v>
      </c>
      <c r="C396" s="41" t="s">
        <v>33</v>
      </c>
      <c r="D396" s="336"/>
      <c r="E396" s="337"/>
      <c r="F396" s="33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67.5" customHeight="1" x14ac:dyDescent="0.3">
      <c r="A434" s="70" t="s">
        <v>178</v>
      </c>
      <c r="B434" s="130">
        <v>0</v>
      </c>
      <c r="C434" s="130"/>
      <c r="D434" s="151" t="s">
        <v>550</v>
      </c>
      <c r="E434" s="149" t="s">
        <v>545</v>
      </c>
      <c r="F434" s="204"/>
      <c r="G434" s="12"/>
    </row>
    <row r="435" spans="1:7" x14ac:dyDescent="0.3">
      <c r="A435" s="344" t="s">
        <v>379</v>
      </c>
      <c r="B435" s="344"/>
      <c r="C435" s="344"/>
      <c r="D435" s="344"/>
      <c r="E435" s="344"/>
      <c r="F435" s="344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529</v>
      </c>
      <c r="B437" s="130">
        <v>2</v>
      </c>
      <c r="C437" s="130"/>
      <c r="D437" s="129"/>
      <c r="E437" s="94"/>
      <c r="F437" s="204"/>
      <c r="G437" s="12"/>
    </row>
    <row r="438" spans="1:7" ht="49.5" x14ac:dyDescent="0.3">
      <c r="A438" s="10" t="s">
        <v>392</v>
      </c>
      <c r="B438" s="130">
        <v>1</v>
      </c>
      <c r="C438" s="150" t="str">
        <f>IF(B438=0, -5, "0")</f>
        <v>0</v>
      </c>
      <c r="D438" s="129" t="s">
        <v>512</v>
      </c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IF(D439=0,"0","NA")))</f>
        <v>2</v>
      </c>
      <c r="C439" s="130"/>
      <c r="D439" s="281">
        <f>IFERROR(E439/F439,"N.A")</f>
        <v>1</v>
      </c>
      <c r="E439" s="282">
        <f>COUNTIF('A2 Exploitation'!F398:F438,"ok")</f>
        <v>1</v>
      </c>
      <c r="F439" s="283">
        <f>COUNTA('A2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15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0.83333333333333337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55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0.94827586206896552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43369</v>
      </c>
      <c r="B447" s="124"/>
      <c r="C447" s="135"/>
      <c r="D447" s="124"/>
    </row>
    <row r="448" spans="1:7" x14ac:dyDescent="0.3">
      <c r="A448" s="335" t="s">
        <v>30</v>
      </c>
      <c r="B448" s="336" t="s">
        <v>31</v>
      </c>
      <c r="C448" s="336"/>
      <c r="D448" s="336" t="s">
        <v>46</v>
      </c>
      <c r="E448" s="337" t="s">
        <v>310</v>
      </c>
      <c r="F448" s="337" t="s">
        <v>360</v>
      </c>
      <c r="G448" s="127"/>
    </row>
    <row r="449" spans="1:6" x14ac:dyDescent="0.3">
      <c r="A449" s="335"/>
      <c r="B449" s="41" t="s">
        <v>34</v>
      </c>
      <c r="C449" s="41" t="s">
        <v>33</v>
      </c>
      <c r="D449" s="336"/>
      <c r="E449" s="337"/>
      <c r="F449" s="33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1</v>
      </c>
      <c r="C462" s="130"/>
      <c r="D462" s="95" t="s">
        <v>554</v>
      </c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66" x14ac:dyDescent="0.3">
      <c r="A467" s="70" t="s">
        <v>178</v>
      </c>
      <c r="B467" s="130">
        <v>0</v>
      </c>
      <c r="C467" s="131"/>
      <c r="D467" s="151" t="s">
        <v>550</v>
      </c>
      <c r="E467" s="149" t="s">
        <v>545</v>
      </c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48" t="s">
        <v>379</v>
      </c>
      <c r="B471" s="349"/>
      <c r="C471" s="349"/>
      <c r="D471" s="349"/>
      <c r="E471" s="349"/>
      <c r="F471" s="349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528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529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16">
        <f>IF(D476=1, 2, IF(AND(D476&lt;1,D476&gt;0), 1, IF(D476=0,"0","NA")))</f>
        <v>2</v>
      </c>
      <c r="C476" s="140"/>
      <c r="D476" s="281">
        <f>IFERROR(E476/F476,"N.A")</f>
        <v>1</v>
      </c>
      <c r="E476" s="282">
        <f>COUNTIF('A2 Exploitation'!F451:F475,"ok")</f>
        <v>2</v>
      </c>
      <c r="F476" s="283">
        <f>COUNTA('A2 Exploitation'!F451:F475)</f>
        <v>2</v>
      </c>
    </row>
    <row r="477" spans="1:7" x14ac:dyDescent="0.3">
      <c r="A477" s="5" t="s">
        <v>36</v>
      </c>
      <c r="B477" s="5"/>
      <c r="C477" s="5"/>
      <c r="D477" s="234">
        <f>SUM(B461:C470,B472:C476)</f>
        <v>27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39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0.9285714285714286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50" t="s">
        <v>367</v>
      </c>
      <c r="B483" s="350"/>
      <c r="C483" s="350"/>
      <c r="D483" s="350"/>
      <c r="E483" s="185"/>
      <c r="F483" s="201"/>
    </row>
    <row r="484" spans="1:7" x14ac:dyDescent="0.3">
      <c r="A484" s="74">
        <f>B11</f>
        <v>43369</v>
      </c>
      <c r="B484" s="124"/>
      <c r="C484" s="135"/>
      <c r="D484" s="124"/>
    </row>
    <row r="485" spans="1:7" x14ac:dyDescent="0.3">
      <c r="A485" s="335" t="s">
        <v>30</v>
      </c>
      <c r="B485" s="336" t="s">
        <v>31</v>
      </c>
      <c r="C485" s="336"/>
      <c r="D485" s="336" t="s">
        <v>46</v>
      </c>
      <c r="E485" s="337" t="s">
        <v>310</v>
      </c>
      <c r="F485" s="337" t="s">
        <v>360</v>
      </c>
      <c r="G485" s="127"/>
    </row>
    <row r="486" spans="1:7" x14ac:dyDescent="0.3">
      <c r="A486" s="335"/>
      <c r="B486" s="41" t="s">
        <v>34</v>
      </c>
      <c r="C486" s="41" t="s">
        <v>33</v>
      </c>
      <c r="D486" s="336"/>
      <c r="E486" s="337"/>
      <c r="F486" s="33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IF(D498=0,"0","NA")))</f>
        <v>2</v>
      </c>
      <c r="C498" s="213"/>
      <c r="D498" s="281">
        <f>IFERROR(E498/F498,"N.A")</f>
        <v>1</v>
      </c>
      <c r="E498" s="282">
        <f>COUNTIF('A2 Exploitation'!F488:F497,"ok")</f>
        <v>1</v>
      </c>
      <c r="F498" s="283">
        <f>COUNTA('A2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43369</v>
      </c>
      <c r="B506" s="124"/>
      <c r="C506" s="135"/>
      <c r="D506" s="124"/>
    </row>
    <row r="507" spans="1:7" x14ac:dyDescent="0.3">
      <c r="A507" s="335" t="s">
        <v>30</v>
      </c>
      <c r="B507" s="336" t="s">
        <v>31</v>
      </c>
      <c r="C507" s="336"/>
      <c r="D507" s="336" t="s">
        <v>46</v>
      </c>
      <c r="E507" s="337" t="s">
        <v>310</v>
      </c>
      <c r="F507" s="337" t="s">
        <v>360</v>
      </c>
      <c r="G507" s="127"/>
    </row>
    <row r="508" spans="1:7" x14ac:dyDescent="0.3">
      <c r="A508" s="335"/>
      <c r="B508" s="41" t="s">
        <v>34</v>
      </c>
      <c r="C508" s="41" t="s">
        <v>33</v>
      </c>
      <c r="D508" s="336"/>
      <c r="E508" s="337"/>
      <c r="F508" s="337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IF(D512=0,"0","NA")))</f>
        <v>2</v>
      </c>
      <c r="C512" s="140"/>
      <c r="D512" s="251">
        <f>IFERROR(E512/F512,"N.A")</f>
        <v>1</v>
      </c>
      <c r="E512" s="254">
        <f>COUNTIF('A2 Exploitation'!F509:F511,"ok")</f>
        <v>1</v>
      </c>
      <c r="F512" s="255">
        <f>COUNTA('A2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43369</v>
      </c>
      <c r="B517" s="124"/>
      <c r="C517" s="135"/>
      <c r="D517" s="124"/>
    </row>
    <row r="518" spans="1:7" x14ac:dyDescent="0.3">
      <c r="A518" s="335" t="s">
        <v>30</v>
      </c>
      <c r="B518" s="336" t="s">
        <v>31</v>
      </c>
      <c r="C518" s="336"/>
      <c r="D518" s="336" t="s">
        <v>46</v>
      </c>
      <c r="E518" s="337" t="s">
        <v>310</v>
      </c>
      <c r="F518" s="337" t="s">
        <v>360</v>
      </c>
      <c r="G518" s="127"/>
    </row>
    <row r="519" spans="1:7" x14ac:dyDescent="0.3">
      <c r="A519" s="335"/>
      <c r="B519" s="41" t="s">
        <v>34</v>
      </c>
      <c r="C519" s="41" t="s">
        <v>33</v>
      </c>
      <c r="D519" s="336"/>
      <c r="E519" s="337"/>
      <c r="F519" s="337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IF(D532=0,"0","NA")))</f>
        <v>2</v>
      </c>
      <c r="C532" s="140"/>
      <c r="D532" s="281">
        <f>IFERROR(E532/F532,"N.A")</f>
        <v>1</v>
      </c>
      <c r="E532" s="282">
        <f>COUNTIF('A2 Exploitation'!F520:F531,"ok")</f>
        <v>1</v>
      </c>
      <c r="F532" s="283">
        <f>COUNTA('A2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43369</v>
      </c>
      <c r="B537" s="124"/>
      <c r="C537" s="135"/>
      <c r="D537" s="124"/>
      <c r="G537" s="127"/>
    </row>
    <row r="538" spans="1:7" x14ac:dyDescent="0.3">
      <c r="A538" s="335" t="s">
        <v>30</v>
      </c>
      <c r="B538" s="336" t="s">
        <v>31</v>
      </c>
      <c r="C538" s="336"/>
      <c r="D538" s="336" t="s">
        <v>46</v>
      </c>
      <c r="E538" s="337" t="s">
        <v>310</v>
      </c>
      <c r="F538" s="337" t="s">
        <v>360</v>
      </c>
      <c r="G538" s="127"/>
    </row>
    <row r="539" spans="1:7" x14ac:dyDescent="0.3">
      <c r="A539" s="335"/>
      <c r="B539" s="41" t="s">
        <v>34</v>
      </c>
      <c r="C539" s="41" t="s">
        <v>33</v>
      </c>
      <c r="D539" s="336"/>
      <c r="E539" s="337"/>
      <c r="F539" s="337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IF(D543=0,"0","NA")))</f>
        <v>2</v>
      </c>
      <c r="C543" s="130"/>
      <c r="D543" s="281">
        <f>IFERROR(E543/F543,"N.A")</f>
        <v>1</v>
      </c>
      <c r="E543" s="282">
        <f>COUNTIF('A2 Exploitation'!F540:F542,"ok")</f>
        <v>1</v>
      </c>
      <c r="F543" s="283">
        <f>COUNTA('A2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0.7142857142857143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526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0.87959866220735783</v>
      </c>
    </row>
  </sheetData>
  <sheetProtection algorithmName="SHA-512" hashValue="sfjKd0W64P/q3rZHvKxYatyXncvkNeNRiXJEfz/1PvOeJWzjhgIjaRQ2iYPFdsVjb/diuaGVWW9b+d+l1liYWA==" saltValue="mu5NChd1Mc336c3kBzc6Ig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26" orientation="portrait" r:id="rId1"/>
  <rowBreaks count="5" manualBreakCount="5">
    <brk id="103" max="6" man="1"/>
    <brk id="205" max="6" man="1"/>
    <brk id="267" max="6" man="1"/>
    <brk id="358" max="6" man="1"/>
    <brk id="44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3" zoomScaleNormal="90" zoomScaleSheetLayoutView="100" workbookViewId="0">
      <selection activeCell="D19" sqref="D19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8"/>
      <c r="E1" s="328"/>
      <c r="F1" s="328"/>
      <c r="G1" s="328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52" t="s">
        <v>50</v>
      </c>
      <c r="B6" s="352"/>
      <c r="C6" s="352"/>
      <c r="D6" s="352"/>
      <c r="E6" s="352"/>
      <c r="F6" s="352"/>
      <c r="G6" s="125"/>
    </row>
    <row r="7" spans="1:7" s="12" customFormat="1" ht="21.75" customHeight="1" x14ac:dyDescent="0.45">
      <c r="A7" s="330" t="str">
        <f>'A3 Exploitation'!A8:F8</f>
        <v>Hammam Sousse</v>
      </c>
      <c r="B7" s="330"/>
      <c r="C7" s="330"/>
      <c r="D7" s="330"/>
      <c r="E7" s="330"/>
      <c r="F7" s="330"/>
      <c r="G7" s="125"/>
    </row>
    <row r="8" spans="1:7" s="12" customFormat="1" ht="24" x14ac:dyDescent="0.45">
      <c r="A8" s="14" t="s">
        <v>42</v>
      </c>
      <c r="B8" s="353" t="str">
        <f>'A3 Exploitation'!B9:F9</f>
        <v>M Souheil DRAOUI</v>
      </c>
      <c r="C8" s="353"/>
      <c r="D8" s="353"/>
      <c r="E8" s="353"/>
      <c r="F8" s="353"/>
      <c r="G8" s="125"/>
    </row>
    <row r="9" spans="1:7" s="12" customFormat="1" ht="24" x14ac:dyDescent="0.45">
      <c r="A9" s="15" t="s">
        <v>44</v>
      </c>
      <c r="B9" s="354" t="str">
        <f>'A3 Exploitation'!B10:F10</f>
        <v>Directeur magasin et les chefs rayons</v>
      </c>
      <c r="C9" s="354"/>
      <c r="D9" s="354"/>
      <c r="E9" s="354"/>
      <c r="F9" s="354"/>
      <c r="G9" s="125"/>
    </row>
    <row r="10" spans="1:7" s="12" customFormat="1" ht="24" x14ac:dyDescent="0.45">
      <c r="A10" s="14" t="s">
        <v>43</v>
      </c>
      <c r="B10" s="351">
        <f>'A3 Exploitation'!B11:F11</f>
        <v>43369</v>
      </c>
      <c r="C10" s="351"/>
      <c r="D10" s="351"/>
      <c r="E10" s="351"/>
      <c r="F10" s="351"/>
      <c r="G10" s="125"/>
    </row>
    <row r="11" spans="1:7" s="12" customFormat="1" ht="24" x14ac:dyDescent="0.45">
      <c r="A11" s="14" t="s">
        <v>294</v>
      </c>
      <c r="B11" s="355">
        <f>D199</f>
        <v>0.88695652173913042</v>
      </c>
      <c r="C11" s="355"/>
      <c r="D11" s="355"/>
      <c r="E11" s="355"/>
      <c r="F11" s="355"/>
      <c r="G11" s="125"/>
    </row>
    <row r="12" spans="1:7" s="12" customFormat="1" ht="22.5" x14ac:dyDescent="0.45">
      <c r="A12" s="11"/>
      <c r="D12" s="334"/>
      <c r="E12" s="334"/>
      <c r="F12" s="334"/>
      <c r="G12" s="334"/>
    </row>
    <row r="13" spans="1:7" s="12" customFormat="1" ht="11.25" customHeight="1" x14ac:dyDescent="0.3">
      <c r="A13" s="335" t="s">
        <v>30</v>
      </c>
      <c r="B13" s="336" t="s">
        <v>31</v>
      </c>
      <c r="C13" s="336"/>
      <c r="D13" s="336" t="s">
        <v>46</v>
      </c>
      <c r="E13" s="336" t="s">
        <v>190</v>
      </c>
      <c r="F13" s="336" t="s">
        <v>191</v>
      </c>
      <c r="G13" s="112"/>
    </row>
    <row r="14" spans="1:7" s="12" customFormat="1" ht="12.75" customHeight="1" x14ac:dyDescent="0.3">
      <c r="A14" s="335"/>
      <c r="B14" s="34" t="s">
        <v>34</v>
      </c>
      <c r="C14" s="34" t="s">
        <v>33</v>
      </c>
      <c r="D14" s="336"/>
      <c r="E14" s="336"/>
      <c r="F14" s="33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60" t="s">
        <v>0</v>
      </c>
      <c r="B16" s="361"/>
      <c r="C16" s="361"/>
      <c r="D16" s="361"/>
      <c r="E16" s="361"/>
      <c r="F16" s="361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62" t="s">
        <v>36</v>
      </c>
      <c r="B22" s="363"/>
      <c r="C22" s="364"/>
      <c r="D22" s="92">
        <f>SUM(B17:C21)</f>
        <v>10</v>
      </c>
    </row>
    <row r="23" spans="1:7" x14ac:dyDescent="0.3">
      <c r="A23" s="357" t="s">
        <v>295</v>
      </c>
      <c r="B23" s="358"/>
      <c r="C23" s="359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65" t="s">
        <v>4</v>
      </c>
      <c r="B25" s="366"/>
      <c r="C25" s="366"/>
      <c r="D25" s="366"/>
      <c r="E25" s="366"/>
      <c r="F25" s="366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57" t="s">
        <v>36</v>
      </c>
      <c r="B33" s="358"/>
      <c r="C33" s="359"/>
      <c r="D33" s="91">
        <f>SUM(B26:C32)</f>
        <v>14</v>
      </c>
    </row>
    <row r="34" spans="1:7" x14ac:dyDescent="0.3">
      <c r="A34" s="357" t="s">
        <v>295</v>
      </c>
      <c r="B34" s="358"/>
      <c r="C34" s="359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65" t="s">
        <v>219</v>
      </c>
      <c r="B36" s="366"/>
      <c r="C36" s="366"/>
      <c r="D36" s="366"/>
      <c r="E36" s="366"/>
      <c r="F36" s="366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57" t="s">
        <v>36</v>
      </c>
      <c r="B42" s="358"/>
      <c r="C42" s="359"/>
      <c r="D42" s="91">
        <f>SUM(B37:C41)</f>
        <v>10</v>
      </c>
      <c r="E42" s="13"/>
      <c r="F42" s="13"/>
      <c r="G42" s="126"/>
    </row>
    <row r="43" spans="1:7" s="22" customFormat="1" x14ac:dyDescent="0.3">
      <c r="A43" s="357" t="s">
        <v>295</v>
      </c>
      <c r="B43" s="358"/>
      <c r="C43" s="359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67" t="s">
        <v>21</v>
      </c>
      <c r="B45" s="368"/>
      <c r="C45" s="368"/>
      <c r="D45" s="368"/>
      <c r="E45" s="368"/>
      <c r="F45" s="368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ht="33" x14ac:dyDescent="0.3">
      <c r="A50" s="17" t="s">
        <v>84</v>
      </c>
      <c r="B50" s="94">
        <v>1</v>
      </c>
      <c r="C50" s="94"/>
      <c r="D50" s="95" t="s">
        <v>513</v>
      </c>
      <c r="E50" s="95" t="s">
        <v>514</v>
      </c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57" t="s">
        <v>36</v>
      </c>
      <c r="B52" s="358"/>
      <c r="C52" s="359"/>
      <c r="D52" s="91">
        <f>SUM(B46:C51)</f>
        <v>11</v>
      </c>
    </row>
    <row r="53" spans="1:7" x14ac:dyDescent="0.3">
      <c r="A53" s="357" t="s">
        <v>295</v>
      </c>
      <c r="B53" s="358"/>
      <c r="C53" s="359"/>
      <c r="D53" s="33">
        <f>D52/(COUNT(B46:C51)*2)</f>
        <v>0.91666666666666663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65" t="s">
        <v>8</v>
      </c>
      <c r="B55" s="366"/>
      <c r="C55" s="366"/>
      <c r="D55" s="366"/>
      <c r="E55" s="366"/>
      <c r="F55" s="366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33" x14ac:dyDescent="0.3">
      <c r="A59" s="23" t="s">
        <v>92</v>
      </c>
      <c r="B59" s="94">
        <v>1</v>
      </c>
      <c r="C59" s="94"/>
      <c r="D59" s="95" t="s">
        <v>515</v>
      </c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57" t="s">
        <v>36</v>
      </c>
      <c r="B63" s="358"/>
      <c r="C63" s="359"/>
      <c r="D63" s="91">
        <f>SUM(B56:C62)</f>
        <v>13</v>
      </c>
    </row>
    <row r="64" spans="1:7" x14ac:dyDescent="0.3">
      <c r="A64" s="357" t="s">
        <v>295</v>
      </c>
      <c r="B64" s="358"/>
      <c r="C64" s="359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65" t="s">
        <v>130</v>
      </c>
      <c r="B66" s="366"/>
      <c r="C66" s="366"/>
      <c r="D66" s="366"/>
      <c r="E66" s="366"/>
      <c r="F66" s="366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34.5" x14ac:dyDescent="0.4">
      <c r="A68" s="17" t="s">
        <v>272</v>
      </c>
      <c r="B68" s="100">
        <v>1</v>
      </c>
      <c r="C68" s="101"/>
      <c r="D68" s="95" t="s">
        <v>516</v>
      </c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95" t="s">
        <v>518</v>
      </c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95" t="s">
        <v>517</v>
      </c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57" t="s">
        <v>36</v>
      </c>
      <c r="B84" s="358"/>
      <c r="C84" s="359"/>
      <c r="D84" s="91">
        <f>SUM(B67:C83)</f>
        <v>25</v>
      </c>
    </row>
    <row r="85" spans="1:7" x14ac:dyDescent="0.3">
      <c r="A85" s="357" t="s">
        <v>295</v>
      </c>
      <c r="B85" s="358"/>
      <c r="C85" s="359"/>
      <c r="D85" s="33">
        <f>D84/(COUNT(B67:C83)*2)</f>
        <v>0.96153846153846156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65" t="s">
        <v>211</v>
      </c>
      <c r="B87" s="366"/>
      <c r="C87" s="366"/>
      <c r="D87" s="366"/>
      <c r="E87" s="366"/>
      <c r="F87" s="366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50.25" x14ac:dyDescent="0.35">
      <c r="A99" s="46" t="s">
        <v>193</v>
      </c>
      <c r="B99" s="110">
        <v>0</v>
      </c>
      <c r="C99" s="120">
        <f>IF(B99=0, -5, "0")</f>
        <v>-5</v>
      </c>
      <c r="D99" s="116" t="s">
        <v>500</v>
      </c>
      <c r="E99" s="95" t="s">
        <v>519</v>
      </c>
      <c r="F99" s="94"/>
    </row>
    <row r="100" spans="1:7" ht="33.75" x14ac:dyDescent="0.35">
      <c r="A100" s="45" t="s">
        <v>297</v>
      </c>
      <c r="B100" s="110">
        <v>1</v>
      </c>
      <c r="C100" s="120" t="str">
        <f>IF(B100=0, -5, "0")</f>
        <v>0</v>
      </c>
      <c r="D100" s="95" t="s">
        <v>520</v>
      </c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57" t="s">
        <v>36</v>
      </c>
      <c r="B102" s="358"/>
      <c r="C102" s="359"/>
      <c r="D102" s="91">
        <f>SUM(B88:C101)</f>
        <v>18</v>
      </c>
    </row>
    <row r="103" spans="1:7" x14ac:dyDescent="0.3">
      <c r="A103" s="357" t="s">
        <v>295</v>
      </c>
      <c r="B103" s="358"/>
      <c r="C103" s="359"/>
      <c r="D103" s="33">
        <f>D102/(COUNT(B88:C101)*2)</f>
        <v>0.6428571428571429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65" t="s">
        <v>212</v>
      </c>
      <c r="B106" s="366"/>
      <c r="C106" s="366"/>
      <c r="D106" s="366"/>
      <c r="E106" s="366"/>
      <c r="F106" s="366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 t="s">
        <v>32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127" t="s">
        <v>521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57" t="s">
        <v>36</v>
      </c>
      <c r="B118" s="358"/>
      <c r="C118" s="359"/>
      <c r="D118" s="91">
        <f>SUM(B107:C117)</f>
        <v>20</v>
      </c>
      <c r="E118" s="13"/>
      <c r="F118" s="13"/>
      <c r="G118" s="126"/>
    </row>
    <row r="119" spans="1:7" s="22" customFormat="1" x14ac:dyDescent="0.3">
      <c r="A119" s="357" t="s">
        <v>295</v>
      </c>
      <c r="B119" s="358"/>
      <c r="C119" s="359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65" t="s">
        <v>185</v>
      </c>
      <c r="B121" s="366"/>
      <c r="C121" s="366"/>
      <c r="D121" s="366"/>
      <c r="E121" s="366"/>
      <c r="F121" s="366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33.75" x14ac:dyDescent="0.35">
      <c r="A128" s="40" t="s">
        <v>236</v>
      </c>
      <c r="B128" s="111">
        <v>2</v>
      </c>
      <c r="C128" s="120" t="str">
        <f>IF(B128=0, -5, "0")</f>
        <v>0</v>
      </c>
      <c r="D128" s="95" t="s">
        <v>522</v>
      </c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57" t="s">
        <v>36</v>
      </c>
      <c r="B133" s="358"/>
      <c r="C133" s="359"/>
      <c r="D133" s="91">
        <f>SUM(B122:C132)</f>
        <v>22</v>
      </c>
    </row>
    <row r="134" spans="1:7" x14ac:dyDescent="0.3">
      <c r="A134" s="357" t="s">
        <v>295</v>
      </c>
      <c r="B134" s="358"/>
      <c r="C134" s="359"/>
      <c r="D134" s="32">
        <f>D133/(COUNT(B122:C132)*2)</f>
        <v>1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65" t="s">
        <v>71</v>
      </c>
      <c r="B136" s="366"/>
      <c r="C136" s="366"/>
      <c r="D136" s="366"/>
      <c r="E136" s="366"/>
      <c r="F136" s="366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ht="60.75" x14ac:dyDescent="0.3">
      <c r="A139" s="21" t="s">
        <v>277</v>
      </c>
      <c r="B139" s="110">
        <v>1</v>
      </c>
      <c r="C139" s="95"/>
      <c r="D139" s="309" t="s">
        <v>537</v>
      </c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156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57" t="s">
        <v>36</v>
      </c>
      <c r="B149" s="358"/>
      <c r="C149" s="359"/>
      <c r="D149" s="91">
        <f>SUM(B137:C148)</f>
        <v>23</v>
      </c>
    </row>
    <row r="150" spans="1:7" x14ac:dyDescent="0.3">
      <c r="A150" s="357" t="s">
        <v>295</v>
      </c>
      <c r="B150" s="358"/>
      <c r="C150" s="359"/>
      <c r="D150" s="33">
        <f>D149/(COUNT(B137:C148)*2)</f>
        <v>0.95833333333333337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65" t="s">
        <v>217</v>
      </c>
      <c r="B152" s="366"/>
      <c r="C152" s="366"/>
      <c r="D152" s="366"/>
      <c r="E152" s="366"/>
      <c r="F152" s="366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33.75" x14ac:dyDescent="0.35">
      <c r="A155" s="40" t="s">
        <v>306</v>
      </c>
      <c r="B155" s="94">
        <v>1</v>
      </c>
      <c r="C155" s="120" t="str">
        <f>IF(B155=0, -5, "0")</f>
        <v>0</v>
      </c>
      <c r="D155" s="95" t="s">
        <v>523</v>
      </c>
      <c r="E155" s="95" t="s">
        <v>524</v>
      </c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83.25" x14ac:dyDescent="0.35">
      <c r="A157" s="40" t="s">
        <v>308</v>
      </c>
      <c r="B157" s="94">
        <v>0</v>
      </c>
      <c r="C157" s="120">
        <f>IF(B157=0, -5, "0")</f>
        <v>-5</v>
      </c>
      <c r="D157" s="95" t="s">
        <v>525</v>
      </c>
      <c r="E157" s="113" t="s">
        <v>526</v>
      </c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57" t="s">
        <v>36</v>
      </c>
      <c r="B161" s="363"/>
      <c r="C161" s="364"/>
      <c r="D161" s="92">
        <f>SUM(B153:C160)</f>
        <v>8</v>
      </c>
    </row>
    <row r="162" spans="1:7" x14ac:dyDescent="0.3">
      <c r="A162" s="357" t="s">
        <v>295</v>
      </c>
      <c r="B162" s="358"/>
      <c r="C162" s="359"/>
      <c r="D162" s="33">
        <f>D161/(COUNT(B153:C160)*2)</f>
        <v>0.44444444444444442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65" t="s">
        <v>77</v>
      </c>
      <c r="B164" s="366"/>
      <c r="C164" s="366"/>
      <c r="D164" s="366"/>
      <c r="E164" s="366"/>
      <c r="F164" s="366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57" t="s">
        <v>36</v>
      </c>
      <c r="B169" s="358"/>
      <c r="C169" s="359"/>
      <c r="D169" s="91">
        <f>SUM(B165:C168)</f>
        <v>8</v>
      </c>
    </row>
    <row r="170" spans="1:7" x14ac:dyDescent="0.3">
      <c r="A170" s="357" t="s">
        <v>295</v>
      </c>
      <c r="B170" s="358"/>
      <c r="C170" s="359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69" t="s">
        <v>17</v>
      </c>
      <c r="B172" s="370"/>
      <c r="C172" s="370"/>
      <c r="D172" s="370"/>
      <c r="E172" s="370"/>
      <c r="F172" s="370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57" t="s">
        <v>36</v>
      </c>
      <c r="B177" s="358"/>
      <c r="C177" s="359"/>
      <c r="D177" s="91">
        <f>SUM(B173:C176)</f>
        <v>8</v>
      </c>
    </row>
    <row r="178" spans="1:7" x14ac:dyDescent="0.3">
      <c r="A178" s="357" t="s">
        <v>295</v>
      </c>
      <c r="B178" s="358"/>
      <c r="C178" s="359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65" t="s">
        <v>78</v>
      </c>
      <c r="B180" s="366"/>
      <c r="C180" s="366"/>
      <c r="D180" s="366"/>
      <c r="E180" s="366"/>
      <c r="F180" s="366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49.5" x14ac:dyDescent="0.3">
      <c r="A182" s="52" t="s">
        <v>220</v>
      </c>
      <c r="B182" s="94">
        <v>1</v>
      </c>
      <c r="C182" s="94"/>
      <c r="D182" s="95" t="s">
        <v>538</v>
      </c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57" t="s">
        <v>36</v>
      </c>
      <c r="B186" s="358"/>
      <c r="C186" s="359"/>
      <c r="D186" s="91">
        <f>SUM(B181:C185)</f>
        <v>9</v>
      </c>
    </row>
    <row r="187" spans="1:7" x14ac:dyDescent="0.3">
      <c r="A187" s="357" t="s">
        <v>295</v>
      </c>
      <c r="B187" s="358"/>
      <c r="C187" s="359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65" t="s">
        <v>216</v>
      </c>
      <c r="B189" s="366"/>
      <c r="C189" s="366"/>
      <c r="D189" s="366"/>
      <c r="E189" s="366"/>
      <c r="F189" s="366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ht="49.5" x14ac:dyDescent="0.3">
      <c r="A192" s="20" t="s">
        <v>311</v>
      </c>
      <c r="B192" s="94">
        <v>1</v>
      </c>
      <c r="C192" s="94"/>
      <c r="D192" s="95" t="s">
        <v>527</v>
      </c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57" t="s">
        <v>36</v>
      </c>
      <c r="B194" s="358"/>
      <c r="C194" s="359"/>
      <c r="D194" s="54">
        <f>SUM(B190:C193)</f>
        <v>5</v>
      </c>
    </row>
    <row r="195" spans="1:6" x14ac:dyDescent="0.3">
      <c r="A195" s="357" t="s">
        <v>295</v>
      </c>
      <c r="B195" s="358"/>
      <c r="C195" s="359"/>
      <c r="D195" s="33">
        <f>D194/(COUNT(B190:C193)*2)</f>
        <v>0.83333333333333337</v>
      </c>
    </row>
    <row r="197" spans="1:6" ht="18" x14ac:dyDescent="0.35">
      <c r="A197" s="64" t="s">
        <v>536</v>
      </c>
      <c r="B197" s="63"/>
      <c r="C197" s="63"/>
      <c r="D197" s="295">
        <f>E197/F197</f>
        <v>0.58823529411764708</v>
      </c>
      <c r="E197" s="315">
        <f>COUNTIF('A2 Technique'!F17:F193,"ok")</f>
        <v>10</v>
      </c>
      <c r="F197" s="315">
        <f>COUNTA('A2 Technique'!F17:F193)</f>
        <v>17</v>
      </c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204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0.88695652173913042</v>
      </c>
    </row>
  </sheetData>
  <sheetProtection algorithmName="SHA-512" hashValue="ciQTcSJwl1f0ohP7mFd1b0kE12fTwhIS5n1AhaMYXQR0sS4a54olLdpLkVA6kPBtg+9FiRu60Xyt/u1vZ8a4Ow==" saltValue="NR/QasSScMmE30AkYlMsHg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24" zoomScale="70" zoomScaleSheetLayoutView="70" workbookViewId="0">
      <selection activeCell="B424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8"/>
      <c r="E1" s="328"/>
      <c r="F1" s="328"/>
      <c r="G1" s="328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29" t="s">
        <v>179</v>
      </c>
      <c r="B7" s="329"/>
      <c r="C7" s="329"/>
      <c r="D7" s="329"/>
      <c r="E7" s="329"/>
      <c r="F7" s="329"/>
      <c r="G7" s="125"/>
    </row>
    <row r="8" spans="1:7" ht="29.25" x14ac:dyDescent="0.45">
      <c r="A8" s="330" t="str">
        <f>'Page de garde'!D18</f>
        <v>Hammam Sousse</v>
      </c>
      <c r="B8" s="330"/>
      <c r="C8" s="330"/>
      <c r="D8" s="330"/>
      <c r="E8" s="330"/>
      <c r="F8" s="330"/>
      <c r="G8" s="125"/>
    </row>
    <row r="9" spans="1:7" ht="24" x14ac:dyDescent="0.45">
      <c r="A9" s="14" t="s">
        <v>42</v>
      </c>
      <c r="B9" s="331"/>
      <c r="C9" s="331"/>
      <c r="D9" s="331"/>
      <c r="E9" s="331"/>
      <c r="F9" s="331"/>
      <c r="G9" s="125"/>
    </row>
    <row r="10" spans="1:7" ht="24" x14ac:dyDescent="0.45">
      <c r="A10" s="15" t="s">
        <v>44</v>
      </c>
      <c r="B10" s="332"/>
      <c r="C10" s="332"/>
      <c r="D10" s="332"/>
      <c r="E10" s="332"/>
      <c r="F10" s="332"/>
      <c r="G10" s="125"/>
    </row>
    <row r="11" spans="1:7" ht="24" x14ac:dyDescent="0.45">
      <c r="A11" s="14" t="s">
        <v>43</v>
      </c>
      <c r="B11" s="327"/>
      <c r="C11" s="327"/>
      <c r="D11" s="327"/>
      <c r="E11" s="327"/>
      <c r="F11" s="327"/>
      <c r="G11" s="125"/>
    </row>
    <row r="12" spans="1:7" ht="24" x14ac:dyDescent="0.45">
      <c r="A12" s="14" t="s">
        <v>239</v>
      </c>
      <c r="B12" s="333">
        <f>D549</f>
        <v>0</v>
      </c>
      <c r="C12" s="333"/>
      <c r="D12" s="333"/>
      <c r="E12" s="333"/>
      <c r="F12" s="333"/>
      <c r="G12" s="125"/>
    </row>
    <row r="13" spans="1:7" ht="22.5" x14ac:dyDescent="0.45">
      <c r="D13" s="334"/>
      <c r="E13" s="334"/>
      <c r="F13" s="334"/>
      <c r="G13" s="33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35" t="s">
        <v>30</v>
      </c>
      <c r="B17" s="336" t="s">
        <v>31</v>
      </c>
      <c r="C17" s="336"/>
      <c r="D17" s="336" t="s">
        <v>46</v>
      </c>
      <c r="E17" s="337" t="s">
        <v>310</v>
      </c>
      <c r="F17" s="337" t="s">
        <v>358</v>
      </c>
    </row>
    <row r="18" spans="1:8" ht="16.5" customHeight="1" x14ac:dyDescent="0.3">
      <c r="A18" s="335"/>
      <c r="B18" s="41" t="s">
        <v>34</v>
      </c>
      <c r="C18" s="41" t="s">
        <v>33</v>
      </c>
      <c r="D18" s="336"/>
      <c r="E18" s="337"/>
      <c r="F18" s="33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38" t="s">
        <v>379</v>
      </c>
      <c r="B38" s="339"/>
      <c r="C38" s="339"/>
      <c r="D38" s="339"/>
      <c r="E38" s="339"/>
      <c r="F38" s="34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35" t="s">
        <v>30</v>
      </c>
      <c r="B50" s="336" t="s">
        <v>31</v>
      </c>
      <c r="C50" s="336"/>
      <c r="D50" s="336" t="s">
        <v>46</v>
      </c>
      <c r="E50" s="337" t="s">
        <v>310</v>
      </c>
      <c r="F50" s="337" t="s">
        <v>360</v>
      </c>
      <c r="G50" s="127"/>
    </row>
    <row r="51" spans="1:7" ht="16.5" customHeight="1" x14ac:dyDescent="0.3">
      <c r="A51" s="335"/>
      <c r="B51" s="41" t="s">
        <v>34</v>
      </c>
      <c r="C51" s="41" t="s">
        <v>33</v>
      </c>
      <c r="D51" s="336"/>
      <c r="E51" s="337"/>
      <c r="F51" s="33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38" t="s">
        <v>379</v>
      </c>
      <c r="B94" s="339"/>
      <c r="C94" s="339"/>
      <c r="D94" s="339"/>
      <c r="E94" s="339"/>
      <c r="F94" s="34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35" t="s">
        <v>30</v>
      </c>
      <c r="B107" s="336" t="s">
        <v>31</v>
      </c>
      <c r="C107" s="336"/>
      <c r="D107" s="336" t="s">
        <v>46</v>
      </c>
      <c r="E107" s="337" t="s">
        <v>310</v>
      </c>
      <c r="F107" s="337" t="s">
        <v>360</v>
      </c>
    </row>
    <row r="108" spans="1:7" ht="16.5" customHeight="1" x14ac:dyDescent="0.3">
      <c r="A108" s="335"/>
      <c r="B108" s="41" t="s">
        <v>34</v>
      </c>
      <c r="C108" s="41" t="s">
        <v>33</v>
      </c>
      <c r="D108" s="336"/>
      <c r="E108" s="337"/>
      <c r="F108" s="33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41" t="s">
        <v>379</v>
      </c>
      <c r="B148" s="342"/>
      <c r="C148" s="342"/>
      <c r="D148" s="34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35" t="s">
        <v>30</v>
      </c>
      <c r="B162" s="336" t="s">
        <v>31</v>
      </c>
      <c r="C162" s="336"/>
      <c r="D162" s="336" t="s">
        <v>46</v>
      </c>
      <c r="E162" s="337" t="s">
        <v>310</v>
      </c>
      <c r="F162" s="337" t="s">
        <v>360</v>
      </c>
      <c r="G162" s="127"/>
    </row>
    <row r="163" spans="1:7" ht="16.5" customHeight="1" x14ac:dyDescent="0.3">
      <c r="A163" s="335"/>
      <c r="B163" s="41" t="s">
        <v>34</v>
      </c>
      <c r="C163" s="41" t="s">
        <v>33</v>
      </c>
      <c r="D163" s="336"/>
      <c r="E163" s="337"/>
      <c r="F163" s="33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44" t="s">
        <v>379</v>
      </c>
      <c r="B195" s="344"/>
      <c r="C195" s="344"/>
      <c r="D195" s="344"/>
      <c r="E195" s="344"/>
      <c r="F195" s="34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35" t="s">
        <v>30</v>
      </c>
      <c r="B209" s="336" t="s">
        <v>31</v>
      </c>
      <c r="C209" s="336"/>
      <c r="D209" s="336" t="s">
        <v>46</v>
      </c>
      <c r="E209" s="337" t="s">
        <v>310</v>
      </c>
      <c r="F209" s="337" t="s">
        <v>360</v>
      </c>
      <c r="G209" s="127"/>
    </row>
    <row r="210" spans="1:7" ht="16.5" customHeight="1" x14ac:dyDescent="0.3">
      <c r="A210" s="335"/>
      <c r="B210" s="41" t="s">
        <v>34</v>
      </c>
      <c r="C210" s="41" t="s">
        <v>33</v>
      </c>
      <c r="D210" s="336"/>
      <c r="E210" s="337"/>
      <c r="F210" s="33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44" t="s">
        <v>379</v>
      </c>
      <c r="B256" s="344"/>
      <c r="C256" s="344"/>
      <c r="D256" s="344"/>
      <c r="E256" s="344"/>
      <c r="F256" s="34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35" t="s">
        <v>30</v>
      </c>
      <c r="B270" s="336" t="s">
        <v>31</v>
      </c>
      <c r="C270" s="336"/>
      <c r="D270" s="336" t="s">
        <v>46</v>
      </c>
      <c r="E270" s="337" t="s">
        <v>310</v>
      </c>
      <c r="F270" s="337" t="s">
        <v>360</v>
      </c>
      <c r="G270" s="214"/>
    </row>
    <row r="271" spans="1:7" s="16" customFormat="1" ht="16.5" customHeight="1" x14ac:dyDescent="0.3">
      <c r="A271" s="335"/>
      <c r="B271" s="41" t="s">
        <v>34</v>
      </c>
      <c r="C271" s="41" t="s">
        <v>33</v>
      </c>
      <c r="D271" s="336"/>
      <c r="E271" s="337"/>
      <c r="F271" s="33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45" t="s">
        <v>396</v>
      </c>
      <c r="B308" s="346"/>
      <c r="C308" s="346"/>
      <c r="D308" s="346"/>
      <c r="E308" s="346"/>
      <c r="F308" s="34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35" t="s">
        <v>30</v>
      </c>
      <c r="B322" s="336" t="s">
        <v>31</v>
      </c>
      <c r="C322" s="336"/>
      <c r="D322" s="336" t="s">
        <v>46</v>
      </c>
      <c r="E322" s="337" t="s">
        <v>310</v>
      </c>
      <c r="F322" s="337" t="s">
        <v>360</v>
      </c>
      <c r="G322" s="127"/>
    </row>
    <row r="323" spans="1:7" ht="16.5" customHeight="1" x14ac:dyDescent="0.3">
      <c r="A323" s="335"/>
      <c r="B323" s="41" t="s">
        <v>34</v>
      </c>
      <c r="C323" s="41" t="s">
        <v>33</v>
      </c>
      <c r="D323" s="336"/>
      <c r="E323" s="337"/>
      <c r="F323" s="33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45" t="s">
        <v>379</v>
      </c>
      <c r="B349" s="346"/>
      <c r="C349" s="346"/>
      <c r="D349" s="346"/>
      <c r="E349" s="346"/>
      <c r="F349" s="34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35" t="s">
        <v>30</v>
      </c>
      <c r="B362" s="336" t="s">
        <v>31</v>
      </c>
      <c r="C362" s="336"/>
      <c r="D362" s="336" t="s">
        <v>46</v>
      </c>
      <c r="E362" s="337" t="s">
        <v>310</v>
      </c>
      <c r="F362" s="337" t="s">
        <v>360</v>
      </c>
      <c r="G362" s="127"/>
    </row>
    <row r="363" spans="1:7" ht="16.5" customHeight="1" x14ac:dyDescent="0.3">
      <c r="A363" s="335"/>
      <c r="B363" s="41" t="s">
        <v>34</v>
      </c>
      <c r="C363" s="41" t="s">
        <v>33</v>
      </c>
      <c r="D363" s="336"/>
      <c r="E363" s="337"/>
      <c r="F363" s="33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44" t="s">
        <v>379</v>
      </c>
      <c r="B383" s="344"/>
      <c r="C383" s="344"/>
      <c r="D383" s="344"/>
      <c r="E383" s="344"/>
      <c r="F383" s="34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35" t="s">
        <v>30</v>
      </c>
      <c r="B395" s="336" t="s">
        <v>31</v>
      </c>
      <c r="C395" s="336"/>
      <c r="D395" s="336" t="s">
        <v>46</v>
      </c>
      <c r="E395" s="337" t="s">
        <v>310</v>
      </c>
      <c r="F395" s="337" t="s">
        <v>360</v>
      </c>
      <c r="G395" s="127"/>
    </row>
    <row r="396" spans="1:7" ht="16.5" customHeight="1" x14ac:dyDescent="0.3">
      <c r="A396" s="335"/>
      <c r="B396" s="41" t="s">
        <v>34</v>
      </c>
      <c r="C396" s="41" t="s">
        <v>33</v>
      </c>
      <c r="D396" s="336"/>
      <c r="E396" s="337"/>
      <c r="F396" s="33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44" t="s">
        <v>379</v>
      </c>
      <c r="B435" s="344"/>
      <c r="C435" s="344"/>
      <c r="D435" s="344"/>
      <c r="E435" s="344"/>
      <c r="F435" s="34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35" t="s">
        <v>30</v>
      </c>
      <c r="B448" s="336" t="s">
        <v>31</v>
      </c>
      <c r="C448" s="336"/>
      <c r="D448" s="336" t="s">
        <v>46</v>
      </c>
      <c r="E448" s="337" t="s">
        <v>310</v>
      </c>
      <c r="F448" s="337" t="s">
        <v>360</v>
      </c>
      <c r="G448" s="127"/>
    </row>
    <row r="449" spans="1:6" ht="16.5" customHeight="1" x14ac:dyDescent="0.3">
      <c r="A449" s="335"/>
      <c r="B449" s="41" t="s">
        <v>34</v>
      </c>
      <c r="C449" s="41" t="s">
        <v>33</v>
      </c>
      <c r="D449" s="336"/>
      <c r="E449" s="337"/>
      <c r="F449" s="33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48" t="s">
        <v>379</v>
      </c>
      <c r="B471" s="349"/>
      <c r="C471" s="349"/>
      <c r="D471" s="349"/>
      <c r="E471" s="349"/>
      <c r="F471" s="34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16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50" t="s">
        <v>367</v>
      </c>
      <c r="B483" s="350"/>
      <c r="C483" s="350"/>
      <c r="D483" s="35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35" t="s">
        <v>30</v>
      </c>
      <c r="B485" s="336" t="s">
        <v>31</v>
      </c>
      <c r="C485" s="336"/>
      <c r="D485" s="336" t="s">
        <v>46</v>
      </c>
      <c r="E485" s="337" t="s">
        <v>310</v>
      </c>
      <c r="F485" s="337" t="s">
        <v>360</v>
      </c>
      <c r="G485" s="127"/>
    </row>
    <row r="486" spans="1:7" ht="16.5" customHeight="1" x14ac:dyDescent="0.3">
      <c r="A486" s="335"/>
      <c r="B486" s="41" t="s">
        <v>34</v>
      </c>
      <c r="C486" s="41" t="s">
        <v>33</v>
      </c>
      <c r="D486" s="336"/>
      <c r="E486" s="337"/>
      <c r="F486" s="33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35" t="s">
        <v>30</v>
      </c>
      <c r="B507" s="336" t="s">
        <v>31</v>
      </c>
      <c r="C507" s="336"/>
      <c r="D507" s="336" t="s">
        <v>46</v>
      </c>
      <c r="E507" s="337" t="s">
        <v>310</v>
      </c>
      <c r="F507" s="337" t="s">
        <v>360</v>
      </c>
      <c r="G507" s="127"/>
    </row>
    <row r="508" spans="1:7" ht="16.5" customHeight="1" x14ac:dyDescent="0.3">
      <c r="A508" s="335"/>
      <c r="B508" s="41" t="s">
        <v>34</v>
      </c>
      <c r="C508" s="41" t="s">
        <v>33</v>
      </c>
      <c r="D508" s="336"/>
      <c r="E508" s="337"/>
      <c r="F508" s="33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35" t="s">
        <v>30</v>
      </c>
      <c r="B518" s="336" t="s">
        <v>31</v>
      </c>
      <c r="C518" s="336"/>
      <c r="D518" s="336" t="s">
        <v>46</v>
      </c>
      <c r="E518" s="337" t="s">
        <v>310</v>
      </c>
      <c r="F518" s="337" t="s">
        <v>360</v>
      </c>
      <c r="G518" s="127"/>
    </row>
    <row r="519" spans="1:7" ht="16.5" customHeight="1" x14ac:dyDescent="0.3">
      <c r="A519" s="335"/>
      <c r="B519" s="41" t="s">
        <v>34</v>
      </c>
      <c r="C519" s="41" t="s">
        <v>33</v>
      </c>
      <c r="D519" s="336"/>
      <c r="E519" s="337"/>
      <c r="F519" s="33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35" t="s">
        <v>30</v>
      </c>
      <c r="B538" s="336" t="s">
        <v>31</v>
      </c>
      <c r="C538" s="336"/>
      <c r="D538" s="336" t="s">
        <v>46</v>
      </c>
      <c r="E538" s="337" t="s">
        <v>310</v>
      </c>
      <c r="F538" s="337" t="s">
        <v>360</v>
      </c>
      <c r="G538" s="127"/>
    </row>
    <row r="539" spans="1:7" ht="16.5" customHeight="1" x14ac:dyDescent="0.3">
      <c r="A539" s="335"/>
      <c r="B539" s="41" t="s">
        <v>34</v>
      </c>
      <c r="C539" s="41" t="s">
        <v>33</v>
      </c>
      <c r="D539" s="336"/>
      <c r="E539" s="337"/>
      <c r="F539" s="33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FCXESP8Hxd4Do8VW6qbBqaSwa/HsHvIIzvt4WAfjybUhA+XiAvo111Vp1d5fUZ3uBfXkzWrcUpLMhWOcuY4uIg==" saltValue="Bgx3+qjamVd1wXNk3Z8Ks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8"/>
      <c r="E1" s="328"/>
      <c r="F1" s="328"/>
      <c r="G1" s="328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52" t="s">
        <v>50</v>
      </c>
      <c r="B6" s="352"/>
      <c r="C6" s="352"/>
      <c r="D6" s="352"/>
      <c r="E6" s="352"/>
      <c r="F6" s="352"/>
      <c r="G6" s="125"/>
    </row>
    <row r="7" spans="1:7" s="12" customFormat="1" ht="21.75" customHeight="1" x14ac:dyDescent="0.45">
      <c r="A7" s="330" t="e">
        <f>#REF!</f>
        <v>#REF!</v>
      </c>
      <c r="B7" s="330"/>
      <c r="C7" s="330"/>
      <c r="D7" s="330"/>
      <c r="E7" s="330"/>
      <c r="F7" s="330"/>
      <c r="G7" s="125"/>
    </row>
    <row r="8" spans="1:7" s="12" customFormat="1" ht="24" x14ac:dyDescent="0.45">
      <c r="A8" s="14" t="s">
        <v>42</v>
      </c>
      <c r="B8" s="353">
        <f>'A4 Exploitation'!B9:F9</f>
        <v>0</v>
      </c>
      <c r="C8" s="353"/>
      <c r="D8" s="353"/>
      <c r="E8" s="353"/>
      <c r="F8" s="353"/>
      <c r="G8" s="125"/>
    </row>
    <row r="9" spans="1:7" s="12" customFormat="1" ht="24" x14ac:dyDescent="0.45">
      <c r="A9" s="15" t="s">
        <v>44</v>
      </c>
      <c r="B9" s="354">
        <f>'A4 Exploitation'!B10:F10</f>
        <v>0</v>
      </c>
      <c r="C9" s="354"/>
      <c r="D9" s="354"/>
      <c r="E9" s="354"/>
      <c r="F9" s="354"/>
      <c r="G9" s="125"/>
    </row>
    <row r="10" spans="1:7" s="12" customFormat="1" ht="24" x14ac:dyDescent="0.45">
      <c r="A10" s="14" t="s">
        <v>43</v>
      </c>
      <c r="B10" s="351">
        <f>'A4 Exploitation'!A8:F8</f>
        <v>0</v>
      </c>
      <c r="C10" s="351"/>
      <c r="D10" s="351"/>
      <c r="E10" s="351"/>
      <c r="F10" s="351"/>
      <c r="G10" s="125"/>
    </row>
    <row r="11" spans="1:7" s="12" customFormat="1" ht="24" x14ac:dyDescent="0.45">
      <c r="A11" s="14" t="s">
        <v>294</v>
      </c>
      <c r="B11" s="355">
        <f>D199</f>
        <v>0</v>
      </c>
      <c r="C11" s="355"/>
      <c r="D11" s="355"/>
      <c r="E11" s="355"/>
      <c r="F11" s="355"/>
      <c r="G11" s="125"/>
    </row>
    <row r="12" spans="1:7" s="12" customFormat="1" ht="22.5" x14ac:dyDescent="0.45">
      <c r="A12" s="11"/>
      <c r="D12" s="334"/>
      <c r="E12" s="334"/>
      <c r="F12" s="334"/>
      <c r="G12" s="334"/>
    </row>
    <row r="13" spans="1:7" s="12" customFormat="1" ht="11.25" customHeight="1" x14ac:dyDescent="0.3">
      <c r="A13" s="335" t="s">
        <v>30</v>
      </c>
      <c r="B13" s="336" t="s">
        <v>31</v>
      </c>
      <c r="C13" s="336"/>
      <c r="D13" s="336" t="s">
        <v>46</v>
      </c>
      <c r="E13" s="336" t="s">
        <v>190</v>
      </c>
      <c r="F13" s="336" t="s">
        <v>191</v>
      </c>
      <c r="G13" s="112"/>
    </row>
    <row r="14" spans="1:7" s="12" customFormat="1" ht="12.75" customHeight="1" x14ac:dyDescent="0.3">
      <c r="A14" s="335"/>
      <c r="B14" s="34" t="s">
        <v>34</v>
      </c>
      <c r="C14" s="34" t="s">
        <v>33</v>
      </c>
      <c r="D14" s="336"/>
      <c r="E14" s="336"/>
      <c r="F14" s="33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60" t="s">
        <v>0</v>
      </c>
      <c r="B16" s="361"/>
      <c r="C16" s="361"/>
      <c r="D16" s="361"/>
      <c r="E16" s="361"/>
      <c r="F16" s="361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62" t="s">
        <v>36</v>
      </c>
      <c r="B22" s="363"/>
      <c r="C22" s="364"/>
      <c r="D22" s="245">
        <f>SUM(B17:C21)</f>
        <v>0</v>
      </c>
    </row>
    <row r="23" spans="1:7" x14ac:dyDescent="0.3">
      <c r="A23" s="357" t="s">
        <v>295</v>
      </c>
      <c r="B23" s="358"/>
      <c r="C23" s="359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65" t="s">
        <v>4</v>
      </c>
      <c r="B25" s="366"/>
      <c r="C25" s="366"/>
      <c r="D25" s="366"/>
      <c r="E25" s="366"/>
      <c r="F25" s="366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57" t="s">
        <v>36</v>
      </c>
      <c r="B33" s="358"/>
      <c r="C33" s="359"/>
      <c r="D33" s="244">
        <f>SUM(B26:C32)</f>
        <v>0</v>
      </c>
    </row>
    <row r="34" spans="1:7" x14ac:dyDescent="0.3">
      <c r="A34" s="357" t="s">
        <v>295</v>
      </c>
      <c r="B34" s="358"/>
      <c r="C34" s="359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65" t="s">
        <v>219</v>
      </c>
      <c r="B36" s="366"/>
      <c r="C36" s="366"/>
      <c r="D36" s="366"/>
      <c r="E36" s="366"/>
      <c r="F36" s="366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57" t="s">
        <v>36</v>
      </c>
      <c r="B42" s="358"/>
      <c r="C42" s="359"/>
      <c r="D42" s="244">
        <f>SUM(B37:C41)</f>
        <v>0</v>
      </c>
      <c r="E42" s="13"/>
      <c r="F42" s="13"/>
      <c r="G42" s="126"/>
    </row>
    <row r="43" spans="1:7" s="22" customFormat="1" x14ac:dyDescent="0.3">
      <c r="A43" s="357" t="s">
        <v>295</v>
      </c>
      <c r="B43" s="358"/>
      <c r="C43" s="359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67" t="s">
        <v>21</v>
      </c>
      <c r="B45" s="368"/>
      <c r="C45" s="368"/>
      <c r="D45" s="368"/>
      <c r="E45" s="368"/>
      <c r="F45" s="368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57" t="s">
        <v>36</v>
      </c>
      <c r="B52" s="358"/>
      <c r="C52" s="359"/>
      <c r="D52" s="244">
        <f>SUM(B46:C51)</f>
        <v>0</v>
      </c>
    </row>
    <row r="53" spans="1:7" x14ac:dyDescent="0.3">
      <c r="A53" s="357" t="s">
        <v>295</v>
      </c>
      <c r="B53" s="358"/>
      <c r="C53" s="359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65" t="s">
        <v>8</v>
      </c>
      <c r="B55" s="366"/>
      <c r="C55" s="366"/>
      <c r="D55" s="366"/>
      <c r="E55" s="366"/>
      <c r="F55" s="366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57" t="s">
        <v>36</v>
      </c>
      <c r="B63" s="358"/>
      <c r="C63" s="359"/>
      <c r="D63" s="244">
        <f>SUM(B56:C62)</f>
        <v>0</v>
      </c>
    </row>
    <row r="64" spans="1:7" x14ac:dyDescent="0.3">
      <c r="A64" s="357" t="s">
        <v>295</v>
      </c>
      <c r="B64" s="358"/>
      <c r="C64" s="359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65" t="s">
        <v>130</v>
      </c>
      <c r="B66" s="366"/>
      <c r="C66" s="366"/>
      <c r="D66" s="366"/>
      <c r="E66" s="366"/>
      <c r="F66" s="366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57" t="s">
        <v>36</v>
      </c>
      <c r="B84" s="358"/>
      <c r="C84" s="359"/>
      <c r="D84" s="244">
        <f>SUM(B67:C83)</f>
        <v>0</v>
      </c>
    </row>
    <row r="85" spans="1:7" x14ac:dyDescent="0.3">
      <c r="A85" s="357" t="s">
        <v>295</v>
      </c>
      <c r="B85" s="358"/>
      <c r="C85" s="359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65" t="s">
        <v>211</v>
      </c>
      <c r="B87" s="366"/>
      <c r="C87" s="366"/>
      <c r="D87" s="366"/>
      <c r="E87" s="366"/>
      <c r="F87" s="366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57" t="s">
        <v>36</v>
      </c>
      <c r="B102" s="358"/>
      <c r="C102" s="359"/>
      <c r="D102" s="244">
        <f>SUM(B88:C101)</f>
        <v>0</v>
      </c>
    </row>
    <row r="103" spans="1:7" x14ac:dyDescent="0.3">
      <c r="A103" s="357" t="s">
        <v>295</v>
      </c>
      <c r="B103" s="358"/>
      <c r="C103" s="359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65" t="s">
        <v>212</v>
      </c>
      <c r="B106" s="366"/>
      <c r="C106" s="366"/>
      <c r="D106" s="366"/>
      <c r="E106" s="366"/>
      <c r="F106" s="366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57" t="s">
        <v>36</v>
      </c>
      <c r="B118" s="358"/>
      <c r="C118" s="359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57" t="s">
        <v>295</v>
      </c>
      <c r="B119" s="358"/>
      <c r="C119" s="359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65" t="s">
        <v>185</v>
      </c>
      <c r="B121" s="366"/>
      <c r="C121" s="366"/>
      <c r="D121" s="366"/>
      <c r="E121" s="366"/>
      <c r="F121" s="366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57" t="s">
        <v>36</v>
      </c>
      <c r="B133" s="358"/>
      <c r="C133" s="359"/>
      <c r="D133" s="244">
        <f>SUM(B122:C132)</f>
        <v>0</v>
      </c>
    </row>
    <row r="134" spans="1:7" x14ac:dyDescent="0.3">
      <c r="A134" s="357" t="s">
        <v>295</v>
      </c>
      <c r="B134" s="358"/>
      <c r="C134" s="359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65" t="s">
        <v>71</v>
      </c>
      <c r="B136" s="366"/>
      <c r="C136" s="366"/>
      <c r="D136" s="366"/>
      <c r="E136" s="366"/>
      <c r="F136" s="366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57" t="s">
        <v>36</v>
      </c>
      <c r="B149" s="358"/>
      <c r="C149" s="359"/>
      <c r="D149" s="244">
        <f>SUM(B137:C148)</f>
        <v>0</v>
      </c>
    </row>
    <row r="150" spans="1:7" x14ac:dyDescent="0.3">
      <c r="A150" s="357" t="s">
        <v>295</v>
      </c>
      <c r="B150" s="358"/>
      <c r="C150" s="359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65" t="s">
        <v>217</v>
      </c>
      <c r="B152" s="366"/>
      <c r="C152" s="366"/>
      <c r="D152" s="366"/>
      <c r="E152" s="366"/>
      <c r="F152" s="366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57" t="s">
        <v>36</v>
      </c>
      <c r="B161" s="363"/>
      <c r="C161" s="364"/>
      <c r="D161" s="245">
        <f>SUM(B153:C160)</f>
        <v>0</v>
      </c>
    </row>
    <row r="162" spans="1:7" x14ac:dyDescent="0.3">
      <c r="A162" s="357" t="s">
        <v>295</v>
      </c>
      <c r="B162" s="358"/>
      <c r="C162" s="359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65" t="s">
        <v>77</v>
      </c>
      <c r="B164" s="366"/>
      <c r="C164" s="366"/>
      <c r="D164" s="366"/>
      <c r="E164" s="366"/>
      <c r="F164" s="366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57" t="s">
        <v>36</v>
      </c>
      <c r="B169" s="358"/>
      <c r="C169" s="359"/>
      <c r="D169" s="244">
        <f>SUM(B165:C168)</f>
        <v>0</v>
      </c>
    </row>
    <row r="170" spans="1:7" x14ac:dyDescent="0.3">
      <c r="A170" s="357" t="s">
        <v>295</v>
      </c>
      <c r="B170" s="358"/>
      <c r="C170" s="359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69" t="s">
        <v>17</v>
      </c>
      <c r="B172" s="370"/>
      <c r="C172" s="370"/>
      <c r="D172" s="370"/>
      <c r="E172" s="370"/>
      <c r="F172" s="370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57" t="s">
        <v>36</v>
      </c>
      <c r="B177" s="358"/>
      <c r="C177" s="359"/>
      <c r="D177" s="244">
        <f>SUM(B173:C176)</f>
        <v>0</v>
      </c>
    </row>
    <row r="178" spans="1:7" x14ac:dyDescent="0.3">
      <c r="A178" s="357" t="s">
        <v>295</v>
      </c>
      <c r="B178" s="358"/>
      <c r="C178" s="359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65" t="s">
        <v>78</v>
      </c>
      <c r="B180" s="366"/>
      <c r="C180" s="366"/>
      <c r="D180" s="366"/>
      <c r="E180" s="366"/>
      <c r="F180" s="366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57" t="s">
        <v>36</v>
      </c>
      <c r="B186" s="358"/>
      <c r="C186" s="359"/>
      <c r="D186" s="244">
        <f>SUM(B181:C185)</f>
        <v>0</v>
      </c>
    </row>
    <row r="187" spans="1:7" x14ac:dyDescent="0.3">
      <c r="A187" s="357" t="s">
        <v>295</v>
      </c>
      <c r="B187" s="358"/>
      <c r="C187" s="359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65" t="s">
        <v>216</v>
      </c>
      <c r="B189" s="366"/>
      <c r="C189" s="366"/>
      <c r="D189" s="366"/>
      <c r="E189" s="366"/>
      <c r="F189" s="366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57" t="s">
        <v>36</v>
      </c>
      <c r="B194" s="358"/>
      <c r="C194" s="359"/>
      <c r="D194" s="54">
        <f>SUM(B190:C193)</f>
        <v>0</v>
      </c>
    </row>
    <row r="195" spans="1:6" x14ac:dyDescent="0.3">
      <c r="A195" s="357" t="s">
        <v>295</v>
      </c>
      <c r="B195" s="358"/>
      <c r="C195" s="359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5" t="e">
        <f>E197/F197</f>
        <v>#DIV/0!</v>
      </c>
      <c r="E197" s="315">
        <f>COUNTIF('A3 Technique'!F17:F193,"ok")</f>
        <v>0</v>
      </c>
      <c r="F197" s="315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2018-10-02T10:40:28Z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