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hamam sousse\2018\dec 18\"/>
    </mc:Choice>
  </mc:AlternateContent>
  <bookViews>
    <workbookView xWindow="0" yWindow="0" windowWidth="17970" windowHeight="7620" tabRatio="916" activeTab="7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3" i="38" l="1"/>
  <c r="F543" i="31"/>
  <c r="F532" i="43"/>
  <c r="F543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D33" i="41"/>
  <c r="D34" i="41" s="1"/>
  <c r="C26" i="41"/>
  <c r="D22" i="41"/>
  <c r="D23" i="41" s="1"/>
  <c r="B10" i="41"/>
  <c r="B9" i="41"/>
  <c r="B8" i="41"/>
  <c r="F543" i="40"/>
  <c r="E543" i="40"/>
  <c r="C542" i="40"/>
  <c r="A537" i="40"/>
  <c r="F532" i="40"/>
  <c r="E532" i="40"/>
  <c r="D532" i="40" s="1"/>
  <c r="B532" i="40" s="1"/>
  <c r="C530" i="40"/>
  <c r="C528" i="40"/>
  <c r="A517" i="40"/>
  <c r="F512" i="40"/>
  <c r="E512" i="40"/>
  <c r="D512" i="40"/>
  <c r="B512" i="40" s="1"/>
  <c r="D513" i="40" s="1"/>
  <c r="D514" i="40" s="1"/>
  <c r="B156" i="29" s="1"/>
  <c r="A506" i="40"/>
  <c r="F498" i="40"/>
  <c r="E498" i="40"/>
  <c r="D498" i="40"/>
  <c r="B498" i="40" s="1"/>
  <c r="D499" i="40" s="1"/>
  <c r="D500" i="40" s="1"/>
  <c r="C490" i="40"/>
  <c r="D493" i="40" s="1"/>
  <c r="D494" i="40" s="1"/>
  <c r="A484" i="40"/>
  <c r="F476" i="40"/>
  <c r="E476" i="40"/>
  <c r="D476" i="40"/>
  <c r="B476" i="40"/>
  <c r="C469" i="40"/>
  <c r="C466" i="40"/>
  <c r="C465" i="40"/>
  <c r="C461" i="40"/>
  <c r="C455" i="40"/>
  <c r="D457" i="40" s="1"/>
  <c r="D458" i="40" s="1"/>
  <c r="A447" i="40"/>
  <c r="F439" i="40"/>
  <c r="E439" i="40"/>
  <c r="D439" i="40"/>
  <c r="B439" i="40" s="1"/>
  <c r="C438" i="40"/>
  <c r="C432" i="40"/>
  <c r="C431" i="40"/>
  <c r="C425" i="40"/>
  <c r="C422" i="40"/>
  <c r="C415" i="40"/>
  <c r="C411" i="40"/>
  <c r="D417" i="40" s="1"/>
  <c r="D418" i="40" s="1"/>
  <c r="C405" i="40"/>
  <c r="C402" i="40"/>
  <c r="A394" i="40"/>
  <c r="F386" i="40"/>
  <c r="D386" i="40" s="1"/>
  <c r="B386" i="40" s="1"/>
  <c r="E386" i="40"/>
  <c r="C381" i="40"/>
  <c r="C378" i="40"/>
  <c r="C371" i="40"/>
  <c r="C369" i="40"/>
  <c r="C368" i="40"/>
  <c r="D373" i="40" s="1"/>
  <c r="D374" i="40" s="1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C278" i="40"/>
  <c r="D285" i="40" s="1"/>
  <c r="D286" i="40" s="1"/>
  <c r="A269" i="40"/>
  <c r="F261" i="40"/>
  <c r="E261" i="40"/>
  <c r="D261" i="40" s="1"/>
  <c r="B261" i="40" s="1"/>
  <c r="C252" i="40"/>
  <c r="C251" i="40"/>
  <c r="C250" i="40"/>
  <c r="C249" i="40"/>
  <c r="C240" i="40"/>
  <c r="C238" i="40"/>
  <c r="C235" i="40"/>
  <c r="C230" i="40"/>
  <c r="C227" i="40"/>
  <c r="C220" i="40"/>
  <c r="D222" i="40" s="1"/>
  <c r="D223" i="40" s="1"/>
  <c r="C219" i="40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D118" i="39" s="1"/>
  <c r="D119" i="39" s="1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E543" i="38"/>
  <c r="D543" i="38" s="1"/>
  <c r="B543" i="38" s="1"/>
  <c r="C542" i="38"/>
  <c r="A537" i="38"/>
  <c r="F532" i="38"/>
  <c r="E532" i="38"/>
  <c r="C530" i="38"/>
  <c r="C528" i="38"/>
  <c r="A517" i="38"/>
  <c r="F512" i="38"/>
  <c r="E512" i="38"/>
  <c r="D512" i="38" s="1"/>
  <c r="A506" i="38"/>
  <c r="F498" i="38"/>
  <c r="E498" i="38"/>
  <c r="D498" i="38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B439" i="38" s="1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D386" i="38" s="1"/>
  <c r="B386" i="38" s="1"/>
  <c r="E386" i="38"/>
  <c r="C381" i="38"/>
  <c r="C378" i="38"/>
  <c r="C371" i="38"/>
  <c r="C369" i="38"/>
  <c r="C368" i="38"/>
  <c r="D373" i="38" s="1"/>
  <c r="D374" i="38" s="1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B313" i="38" s="1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D172" i="38"/>
  <c r="C170" i="38"/>
  <c r="A161" i="38"/>
  <c r="F153" i="38"/>
  <c r="E153" i="38"/>
  <c r="D153" i="38" s="1"/>
  <c r="B153" i="38" s="1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/>
  <c r="B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E543" i="31"/>
  <c r="C542" i="31"/>
  <c r="A537" i="31"/>
  <c r="F532" i="31"/>
  <c r="E532" i="31"/>
  <c r="D532" i="31" s="1"/>
  <c r="B532" i="31" s="1"/>
  <c r="C530" i="31"/>
  <c r="C528" i="31"/>
  <c r="A517" i="31"/>
  <c r="F512" i="31"/>
  <c r="E512" i="31"/>
  <c r="A506" i="31"/>
  <c r="F498" i="31"/>
  <c r="E498" i="31"/>
  <c r="D498" i="31" s="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D200" i="31" s="1"/>
  <c r="B200" i="31" s="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D512" i="33" s="1"/>
  <c r="A506" i="33"/>
  <c r="F498" i="33"/>
  <c r="E498" i="33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D543" i="43" s="1"/>
  <c r="B543" i="43" s="1"/>
  <c r="C542" i="43"/>
  <c r="A537" i="43"/>
  <c r="E532" i="43"/>
  <c r="D532" i="43" s="1"/>
  <c r="B532" i="43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C490" i="43"/>
  <c r="D493" i="43" s="1"/>
  <c r="D494" i="43" s="1"/>
  <c r="A484" i="43"/>
  <c r="F476" i="43"/>
  <c r="E476" i="43"/>
  <c r="D476" i="43" s="1"/>
  <c r="B476" i="43"/>
  <c r="C469" i="43"/>
  <c r="C466" i="43"/>
  <c r="C465" i="43"/>
  <c r="C461" i="43"/>
  <c r="D477" i="43" s="1"/>
  <c r="D478" i="43" s="1"/>
  <c r="C455" i="43"/>
  <c r="D457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D417" i="43" s="1"/>
  <c r="D418" i="43" s="1"/>
  <c r="C405" i="43"/>
  <c r="C402" i="43"/>
  <c r="A394" i="43"/>
  <c r="F386" i="43"/>
  <c r="E386" i="43"/>
  <c r="D386" i="43" s="1"/>
  <c r="B386" i="43" s="1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B200" i="43" s="1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A49" i="43"/>
  <c r="F41" i="43"/>
  <c r="E41" i="43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D544" i="36" s="1"/>
  <c r="D545" i="36" s="1"/>
  <c r="B170" i="29" s="1"/>
  <c r="C542" i="36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25" i="36"/>
  <c r="D26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61" i="31" l="1"/>
  <c r="B261" i="31" s="1"/>
  <c r="D149" i="32"/>
  <c r="D150" i="32" s="1"/>
  <c r="D161" i="32"/>
  <c r="D162" i="32" s="1"/>
  <c r="B512" i="38"/>
  <c r="D513" i="38" s="1"/>
  <c r="D514" i="38" s="1"/>
  <c r="B155" i="29" s="1"/>
  <c r="D84" i="31"/>
  <c r="D85" i="31" s="1"/>
  <c r="D118" i="32"/>
  <c r="D119" i="32" s="1"/>
  <c r="D154" i="38"/>
  <c r="D63" i="39"/>
  <c r="D64" i="39" s="1"/>
  <c r="D41" i="40"/>
  <c r="D84" i="40"/>
  <c r="D85" i="40" s="1"/>
  <c r="D139" i="40"/>
  <c r="D140" i="40" s="1"/>
  <c r="D200" i="40"/>
  <c r="B200" i="40" s="1"/>
  <c r="D149" i="41"/>
  <c r="D150" i="41" s="1"/>
  <c r="D387" i="38"/>
  <c r="D390" i="38" s="1"/>
  <c r="D391" i="38" s="1"/>
  <c r="B119" i="29" s="1"/>
  <c r="B498" i="38"/>
  <c r="D499" i="38" s="1"/>
  <c r="D42" i="36"/>
  <c r="D43" i="36" s="1"/>
  <c r="D100" i="36"/>
  <c r="D101" i="36" s="1"/>
  <c r="D139" i="36"/>
  <c r="D140" i="36" s="1"/>
  <c r="D244" i="36"/>
  <c r="D245" i="36" s="1"/>
  <c r="D314" i="36"/>
  <c r="D315" i="36" s="1"/>
  <c r="D406" i="36"/>
  <c r="D407" i="36" s="1"/>
  <c r="D426" i="36"/>
  <c r="D427" i="36" s="1"/>
  <c r="D63" i="37"/>
  <c r="D64" i="37" s="1"/>
  <c r="D197" i="35"/>
  <c r="D41" i="31"/>
  <c r="B41" i="31" s="1"/>
  <c r="D42" i="31" s="1"/>
  <c r="D45" i="31" s="1"/>
  <c r="D46" i="31" s="1"/>
  <c r="B55" i="29" s="1"/>
  <c r="D133" i="32"/>
  <c r="D134" i="32" s="1"/>
  <c r="D353" i="38"/>
  <c r="B353" i="38" s="1"/>
  <c r="D532" i="38"/>
  <c r="B532" i="38" s="1"/>
  <c r="D161" i="39"/>
  <c r="D162" i="39" s="1"/>
  <c r="D314" i="40"/>
  <c r="D315" i="40" s="1"/>
  <c r="D477" i="40"/>
  <c r="D63" i="41"/>
  <c r="D64" i="41" s="1"/>
  <c r="D417" i="36"/>
  <c r="D418" i="36" s="1"/>
  <c r="D153" i="43"/>
  <c r="B153" i="43" s="1"/>
  <c r="D285" i="33"/>
  <c r="D286" i="33" s="1"/>
  <c r="D406" i="33"/>
  <c r="D407" i="33" s="1"/>
  <c r="D498" i="33"/>
  <c r="B498" i="33" s="1"/>
  <c r="D499" i="33" s="1"/>
  <c r="D84" i="25"/>
  <c r="D85" i="25" s="1"/>
  <c r="D139" i="31"/>
  <c r="D140" i="31" s="1"/>
  <c r="D153" i="31"/>
  <c r="B153" i="31" s="1"/>
  <c r="D154" i="31" s="1"/>
  <c r="D155" i="31" s="1"/>
  <c r="D406" i="31"/>
  <c r="D407" i="31" s="1"/>
  <c r="D426" i="31"/>
  <c r="D427" i="31" s="1"/>
  <c r="D84" i="32"/>
  <c r="D85" i="32" s="1"/>
  <c r="D102" i="32"/>
  <c r="D103" i="32" s="1"/>
  <c r="D197" i="32"/>
  <c r="D100" i="38"/>
  <c r="D101" i="38" s="1"/>
  <c r="D200" i="38"/>
  <c r="B200" i="38" s="1"/>
  <c r="D102" i="39"/>
  <c r="D103" i="39" s="1"/>
  <c r="D133" i="39"/>
  <c r="D134" i="39" s="1"/>
  <c r="D149" i="39"/>
  <c r="D150" i="39" s="1"/>
  <c r="D153" i="40"/>
  <c r="B153" i="40" s="1"/>
  <c r="D201" i="40"/>
  <c r="D202" i="40" s="1"/>
  <c r="D262" i="40"/>
  <c r="D263" i="40" s="1"/>
  <c r="D426" i="40"/>
  <c r="D427" i="40" s="1"/>
  <c r="D133" i="41"/>
  <c r="D134" i="41" s="1"/>
  <c r="D161" i="25"/>
  <c r="D162" i="25" s="1"/>
  <c r="D149" i="25"/>
  <c r="D150" i="25" s="1"/>
  <c r="D118" i="25"/>
  <c r="D119" i="25" s="1"/>
  <c r="D197" i="25"/>
  <c r="D63" i="25"/>
  <c r="D64" i="25" s="1"/>
  <c r="D513" i="33"/>
  <c r="D514" i="33" s="1"/>
  <c r="B153" i="29" s="1"/>
  <c r="B512" i="33"/>
  <c r="D476" i="33"/>
  <c r="B476" i="33" s="1"/>
  <c r="D313" i="31"/>
  <c r="B313" i="31" s="1"/>
  <c r="D314" i="31" s="1"/>
  <c r="D439" i="31"/>
  <c r="B439" i="31" s="1"/>
  <c r="D476" i="31"/>
  <c r="B476" i="31" s="1"/>
  <c r="D477" i="31" s="1"/>
  <c r="D512" i="31"/>
  <c r="B512" i="31" s="1"/>
  <c r="D513" i="31" s="1"/>
  <c r="D514" i="31" s="1"/>
  <c r="B154" i="29" s="1"/>
  <c r="B498" i="31"/>
  <c r="D499" i="31" s="1"/>
  <c r="D353" i="31"/>
  <c r="B353" i="31" s="1"/>
  <c r="D354" i="31" s="1"/>
  <c r="D386" i="31"/>
  <c r="B386" i="31" s="1"/>
  <c r="D387" i="31" s="1"/>
  <c r="D84" i="33"/>
  <c r="D85" i="33" s="1"/>
  <c r="D84" i="38"/>
  <c r="D244" i="38"/>
  <c r="D245" i="38" s="1"/>
  <c r="D354" i="38"/>
  <c r="D357" i="38" s="1"/>
  <c r="D358" i="38" s="1"/>
  <c r="B110" i="29" s="1"/>
  <c r="D285" i="38"/>
  <c r="D286" i="38" s="1"/>
  <c r="D222" i="38"/>
  <c r="D223" i="38" s="1"/>
  <c r="D477" i="38"/>
  <c r="D533" i="38"/>
  <c r="D534" i="38" s="1"/>
  <c r="B165" i="29" s="1"/>
  <c r="D201" i="31"/>
  <c r="D202" i="31" s="1"/>
  <c r="D222" i="31"/>
  <c r="D223" i="31" s="1"/>
  <c r="D262" i="31"/>
  <c r="D285" i="31"/>
  <c r="D286" i="31" s="1"/>
  <c r="D373" i="31"/>
  <c r="D374" i="31" s="1"/>
  <c r="D222" i="33"/>
  <c r="D223" i="33" s="1"/>
  <c r="D477" i="33"/>
  <c r="D480" i="33" s="1"/>
  <c r="D481" i="33" s="1"/>
  <c r="B135" i="29" s="1"/>
  <c r="D373" i="33"/>
  <c r="D374" i="33" s="1"/>
  <c r="D417" i="33"/>
  <c r="D418" i="33" s="1"/>
  <c r="D244" i="33"/>
  <c r="D245" i="33" s="1"/>
  <c r="D155" i="38"/>
  <c r="D480" i="38"/>
  <c r="D481" i="38" s="1"/>
  <c r="B137" i="29" s="1"/>
  <c r="D478" i="38"/>
  <c r="D317" i="40"/>
  <c r="D318" i="40" s="1"/>
  <c r="B102" i="29" s="1"/>
  <c r="D102" i="38"/>
  <c r="D103" i="38" s="1"/>
  <c r="B65" i="29" s="1"/>
  <c r="D85" i="38"/>
  <c r="D355" i="38"/>
  <c r="D480" i="40"/>
  <c r="D481" i="40" s="1"/>
  <c r="B138" i="29" s="1"/>
  <c r="D478" i="40"/>
  <c r="D173" i="38"/>
  <c r="B41" i="40"/>
  <c r="D42" i="40" s="1"/>
  <c r="D502" i="40"/>
  <c r="D503" i="40" s="1"/>
  <c r="B147" i="29" s="1"/>
  <c r="D139" i="33"/>
  <c r="D140" i="33" s="1"/>
  <c r="D173" i="31"/>
  <c r="D354" i="40"/>
  <c r="D354" i="36"/>
  <c r="D355" i="36" s="1"/>
  <c r="D133" i="35"/>
  <c r="D134" i="35" s="1"/>
  <c r="D133" i="25"/>
  <c r="D134" i="25" s="1"/>
  <c r="D201" i="38"/>
  <c r="D202" i="38" s="1"/>
  <c r="D373" i="36"/>
  <c r="D374" i="36" s="1"/>
  <c r="D133" i="37"/>
  <c r="D134" i="37" s="1"/>
  <c r="D387" i="40"/>
  <c r="D440" i="40"/>
  <c r="D102" i="41"/>
  <c r="D103" i="41" s="1"/>
  <c r="D262" i="36"/>
  <c r="D263" i="36" s="1"/>
  <c r="D477" i="36"/>
  <c r="D478" i="36" s="1"/>
  <c r="D118" i="37"/>
  <c r="D119" i="37" s="1"/>
  <c r="D440" i="38"/>
  <c r="D195" i="41"/>
  <c r="D387" i="36"/>
  <c r="D388" i="36" s="1"/>
  <c r="D149" i="37"/>
  <c r="D150" i="37" s="1"/>
  <c r="D100" i="31"/>
  <c r="D244" i="31"/>
  <c r="D245" i="31" s="1"/>
  <c r="D195" i="32"/>
  <c r="D84" i="39"/>
  <c r="D85" i="39" s="1"/>
  <c r="D198" i="39"/>
  <c r="D199" i="39" s="1"/>
  <c r="D195" i="39"/>
  <c r="D201" i="36"/>
  <c r="D202" i="36" s="1"/>
  <c r="D41" i="43"/>
  <c r="D84" i="43"/>
  <c r="D85" i="43" s="1"/>
  <c r="D373" i="43"/>
  <c r="D374" i="43" s="1"/>
  <c r="D406" i="43"/>
  <c r="D407" i="43" s="1"/>
  <c r="D426" i="43"/>
  <c r="D427" i="43" s="1"/>
  <c r="D313" i="33"/>
  <c r="D386" i="33"/>
  <c r="D102" i="25"/>
  <c r="D103" i="25" s="1"/>
  <c r="D195" i="25"/>
  <c r="D417" i="31"/>
  <c r="D418" i="31" s="1"/>
  <c r="D440" i="31"/>
  <c r="D543" i="31"/>
  <c r="D41" i="38"/>
  <c r="B41" i="38" s="1"/>
  <c r="D314" i="38"/>
  <c r="D100" i="40"/>
  <c r="D101" i="40" s="1"/>
  <c r="D204" i="40"/>
  <c r="D205" i="40" s="1"/>
  <c r="B84" i="29" s="1"/>
  <c r="D173" i="40"/>
  <c r="D533" i="40"/>
  <c r="D534" i="40" s="1"/>
  <c r="B166" i="29" s="1"/>
  <c r="D139" i="38"/>
  <c r="D140" i="38" s="1"/>
  <c r="D244" i="40"/>
  <c r="D245" i="40" s="1"/>
  <c r="D161" i="41"/>
  <c r="D162" i="41" s="1"/>
  <c r="D439" i="33"/>
  <c r="D533" i="31"/>
  <c r="D534" i="31" s="1"/>
  <c r="B164" i="29" s="1"/>
  <c r="D63" i="32"/>
  <c r="D64" i="32" s="1"/>
  <c r="D261" i="38"/>
  <c r="D544" i="38"/>
  <c r="D154" i="40"/>
  <c r="D406" i="40"/>
  <c r="D407" i="40" s="1"/>
  <c r="D543" i="40"/>
  <c r="B543" i="40" s="1"/>
  <c r="D544" i="40" s="1"/>
  <c r="D161" i="35"/>
  <c r="D162" i="35" s="1"/>
  <c r="D102" i="35"/>
  <c r="D103" i="35" s="1"/>
  <c r="D149" i="35"/>
  <c r="D150" i="35" s="1"/>
  <c r="D118" i="35"/>
  <c r="D119" i="35" s="1"/>
  <c r="D84" i="35"/>
  <c r="D85" i="35" s="1"/>
  <c r="D63" i="35"/>
  <c r="D64" i="35" s="1"/>
  <c r="D23" i="35"/>
  <c r="D544" i="43"/>
  <c r="D545" i="43" s="1"/>
  <c r="B171" i="29" s="1"/>
  <c r="D533" i="43"/>
  <c r="D534" i="43" s="1"/>
  <c r="B162" i="29" s="1"/>
  <c r="D498" i="43"/>
  <c r="B498" i="43" s="1"/>
  <c r="D499" i="43" s="1"/>
  <c r="D500" i="43" s="1"/>
  <c r="D440" i="43"/>
  <c r="D441" i="43" s="1"/>
  <c r="D154" i="43"/>
  <c r="D155" i="43" s="1"/>
  <c r="D100" i="43"/>
  <c r="D101" i="43" s="1"/>
  <c r="D547" i="43"/>
  <c r="B44" i="29" s="1"/>
  <c r="B41" i="43"/>
  <c r="D42" i="43" s="1"/>
  <c r="D99" i="33"/>
  <c r="D480" i="43"/>
  <c r="D481" i="43" s="1"/>
  <c r="B134" i="29" s="1"/>
  <c r="D458" i="43"/>
  <c r="D387" i="43"/>
  <c r="D388" i="43" s="1"/>
  <c r="D354" i="43"/>
  <c r="D355" i="43" s="1"/>
  <c r="D334" i="43"/>
  <c r="D314" i="43"/>
  <c r="D315" i="43" s="1"/>
  <c r="D41" i="33"/>
  <c r="B41" i="33" s="1"/>
  <c r="D42" i="33" s="1"/>
  <c r="D353" i="33"/>
  <c r="D262" i="43"/>
  <c r="D263" i="43" s="1"/>
  <c r="D153" i="33"/>
  <c r="D200" i="33"/>
  <c r="D261" i="33"/>
  <c r="D532" i="33"/>
  <c r="D543" i="33"/>
  <c r="D244" i="43"/>
  <c r="D245" i="43" s="1"/>
  <c r="D222" i="43"/>
  <c r="D201" i="43"/>
  <c r="D202" i="43" s="1"/>
  <c r="D139" i="43"/>
  <c r="D140" i="43" s="1"/>
  <c r="D118" i="43"/>
  <c r="D62" i="43"/>
  <c r="D26" i="43"/>
  <c r="D161" i="37"/>
  <c r="D162" i="37" s="1"/>
  <c r="D102" i="37"/>
  <c r="D103" i="37" s="1"/>
  <c r="D84" i="37"/>
  <c r="D85" i="37" s="1"/>
  <c r="D502" i="36"/>
  <c r="D503" i="36" s="1"/>
  <c r="B142" i="29" s="1"/>
  <c r="D480" i="36"/>
  <c r="D481" i="36" s="1"/>
  <c r="B133" i="29" s="1"/>
  <c r="D458" i="36"/>
  <c r="D440" i="36"/>
  <c r="D441" i="36" s="1"/>
  <c r="D357" i="36"/>
  <c r="D358" i="36" s="1"/>
  <c r="B106" i="29" s="1"/>
  <c r="D317" i="36"/>
  <c r="D318" i="36" s="1"/>
  <c r="B97" i="29" s="1"/>
  <c r="D286" i="36"/>
  <c r="D223" i="36"/>
  <c r="D204" i="36"/>
  <c r="D205" i="36" s="1"/>
  <c r="B79" i="29" s="1"/>
  <c r="D173" i="36"/>
  <c r="D154" i="36"/>
  <c r="D155" i="36" s="1"/>
  <c r="D118" i="36"/>
  <c r="D84" i="36"/>
  <c r="D85" i="36" s="1"/>
  <c r="D62" i="36"/>
  <c r="D45" i="36"/>
  <c r="D500" i="38" l="1"/>
  <c r="D502" i="38"/>
  <c r="D503" i="38" s="1"/>
  <c r="B146" i="29" s="1"/>
  <c r="D502" i="33"/>
  <c r="D503" i="33" s="1"/>
  <c r="B144" i="29" s="1"/>
  <c r="D500" i="33"/>
  <c r="D265" i="31"/>
  <c r="D266" i="31" s="1"/>
  <c r="B91" i="29" s="1"/>
  <c r="D157" i="43"/>
  <c r="D158" i="43" s="1"/>
  <c r="B71" i="29" s="1"/>
  <c r="D102" i="40"/>
  <c r="D103" i="40" s="1"/>
  <c r="B66" i="29" s="1"/>
  <c r="D443" i="36"/>
  <c r="D444" i="36" s="1"/>
  <c r="B124" i="29" s="1"/>
  <c r="D388" i="38"/>
  <c r="D502" i="43"/>
  <c r="D503" i="43" s="1"/>
  <c r="B143" i="29" s="1"/>
  <c r="B261" i="38"/>
  <c r="D262" i="38" s="1"/>
  <c r="D198" i="32"/>
  <c r="D199" i="32" s="1"/>
  <c r="B11" i="32" s="1"/>
  <c r="D198" i="41"/>
  <c r="D199" i="41" s="1"/>
  <c r="B543" i="33"/>
  <c r="D544" i="33" s="1"/>
  <c r="D545" i="33" s="1"/>
  <c r="B172" i="29" s="1"/>
  <c r="B532" i="33"/>
  <c r="D533" i="33" s="1"/>
  <c r="D534" i="33" s="1"/>
  <c r="B163" i="29" s="1"/>
  <c r="D478" i="33"/>
  <c r="D440" i="33"/>
  <c r="D441" i="33" s="1"/>
  <c r="B439" i="33"/>
  <c r="B386" i="33"/>
  <c r="D387" i="33" s="1"/>
  <c r="D388" i="33" s="1"/>
  <c r="B353" i="33"/>
  <c r="D354" i="33" s="1"/>
  <c r="D314" i="33"/>
  <c r="D317" i="33" s="1"/>
  <c r="D318" i="33" s="1"/>
  <c r="B99" i="29" s="1"/>
  <c r="B313" i="33"/>
  <c r="B261" i="33"/>
  <c r="D262" i="33" s="1"/>
  <c r="D263" i="33" s="1"/>
  <c r="B200" i="33"/>
  <c r="D201" i="33" s="1"/>
  <c r="D204" i="33" s="1"/>
  <c r="D205" i="33" s="1"/>
  <c r="B81" i="29" s="1"/>
  <c r="B153" i="33"/>
  <c r="D154" i="33" s="1"/>
  <c r="D155" i="33" s="1"/>
  <c r="D500" i="31"/>
  <c r="D502" i="31"/>
  <c r="D503" i="31" s="1"/>
  <c r="B145" i="29" s="1"/>
  <c r="D204" i="31"/>
  <c r="D205" i="31" s="1"/>
  <c r="B82" i="29" s="1"/>
  <c r="B543" i="31"/>
  <c r="D544" i="31" s="1"/>
  <c r="D545" i="31" s="1"/>
  <c r="B173" i="29" s="1"/>
  <c r="D43" i="31"/>
  <c r="D263" i="31"/>
  <c r="D157" i="31"/>
  <c r="D158" i="31" s="1"/>
  <c r="B73" i="29" s="1"/>
  <c r="B99" i="33"/>
  <c r="D100" i="33" s="1"/>
  <c r="D45" i="40"/>
  <c r="D46" i="40" s="1"/>
  <c r="B57" i="29" s="1"/>
  <c r="D43" i="40"/>
  <c r="D42" i="38"/>
  <c r="D547" i="38"/>
  <c r="B47" i="29" s="1"/>
  <c r="D443" i="38"/>
  <c r="D441" i="38"/>
  <c r="D317" i="31"/>
  <c r="D318" i="31" s="1"/>
  <c r="B100" i="29" s="1"/>
  <c r="D315" i="31"/>
  <c r="D357" i="31"/>
  <c r="D358" i="31" s="1"/>
  <c r="B109" i="29" s="1"/>
  <c r="D355" i="31"/>
  <c r="D101" i="31"/>
  <c r="D102" i="31"/>
  <c r="D103" i="31" s="1"/>
  <c r="B64" i="29" s="1"/>
  <c r="D545" i="40"/>
  <c r="B175" i="29" s="1"/>
  <c r="D390" i="36"/>
  <c r="D391" i="36" s="1"/>
  <c r="B115" i="29" s="1"/>
  <c r="D102" i="43"/>
  <c r="D103" i="43" s="1"/>
  <c r="B62" i="29" s="1"/>
  <c r="D443" i="33"/>
  <c r="D443" i="31"/>
  <c r="D441" i="31"/>
  <c r="D198" i="25"/>
  <c r="D199" i="25" s="1"/>
  <c r="B11" i="39"/>
  <c r="B183" i="29"/>
  <c r="D480" i="31"/>
  <c r="D481" i="31" s="1"/>
  <c r="B136" i="29" s="1"/>
  <c r="D478" i="31"/>
  <c r="D443" i="40"/>
  <c r="D444" i="40" s="1"/>
  <c r="B129" i="29" s="1"/>
  <c r="D441" i="40"/>
  <c r="D547" i="40"/>
  <c r="B48" i="29" s="1"/>
  <c r="D545" i="38"/>
  <c r="B174" i="29" s="1"/>
  <c r="B11" i="41"/>
  <c r="B184" i="29"/>
  <c r="D547" i="31"/>
  <c r="B46" i="29" s="1"/>
  <c r="D357" i="40"/>
  <c r="D358" i="40" s="1"/>
  <c r="B111" i="29" s="1"/>
  <c r="D355" i="40"/>
  <c r="D265" i="36"/>
  <c r="D266" i="36" s="1"/>
  <c r="B88" i="29" s="1"/>
  <c r="D157" i="40"/>
  <c r="D158" i="40" s="1"/>
  <c r="B75" i="29" s="1"/>
  <c r="D155" i="40"/>
  <c r="D317" i="38"/>
  <c r="D318" i="38" s="1"/>
  <c r="B101" i="29" s="1"/>
  <c r="D315" i="38"/>
  <c r="D388" i="40"/>
  <c r="D390" i="40"/>
  <c r="D391" i="40" s="1"/>
  <c r="B120" i="29" s="1"/>
  <c r="D390" i="31"/>
  <c r="D391" i="31" s="1"/>
  <c r="B118" i="29" s="1"/>
  <c r="D388" i="31"/>
  <c r="D204" i="38"/>
  <c r="D205" i="38" s="1"/>
  <c r="B83" i="29" s="1"/>
  <c r="D265" i="40"/>
  <c r="D266" i="40" s="1"/>
  <c r="B93" i="29" s="1"/>
  <c r="D157" i="38"/>
  <c r="D158" i="38" s="1"/>
  <c r="B74" i="29" s="1"/>
  <c r="D198" i="35"/>
  <c r="D199" i="35" s="1"/>
  <c r="D443" i="43"/>
  <c r="D43" i="43"/>
  <c r="D45" i="43"/>
  <c r="D46" i="43" s="1"/>
  <c r="B53" i="29" s="1"/>
  <c r="D390" i="43"/>
  <c r="D391" i="43" s="1"/>
  <c r="B116" i="29" s="1"/>
  <c r="D357" i="43"/>
  <c r="D358" i="43" s="1"/>
  <c r="B107" i="29" s="1"/>
  <c r="D317" i="43"/>
  <c r="D318" i="43" s="1"/>
  <c r="B98" i="29" s="1"/>
  <c r="D547" i="33"/>
  <c r="B45" i="29" s="1"/>
  <c r="D265" i="43"/>
  <c r="D266" i="43" s="1"/>
  <c r="B89" i="29" s="1"/>
  <c r="D223" i="43"/>
  <c r="D204" i="43"/>
  <c r="D205" i="43" s="1"/>
  <c r="B80" i="29" s="1"/>
  <c r="D43" i="33"/>
  <c r="D45" i="33"/>
  <c r="D46" i="33" s="1"/>
  <c r="B54" i="29" s="1"/>
  <c r="D198" i="37"/>
  <c r="D199" i="37" s="1"/>
  <c r="B11" i="37" s="1"/>
  <c r="D157" i="36"/>
  <c r="D158" i="36" s="1"/>
  <c r="B70" i="29" s="1"/>
  <c r="D102" i="36"/>
  <c r="D103" i="36" s="1"/>
  <c r="B61" i="29" s="1"/>
  <c r="D46" i="36"/>
  <c r="B52" i="29" s="1"/>
  <c r="B182" i="29" l="1"/>
  <c r="D263" i="38"/>
  <c r="D265" i="38"/>
  <c r="D266" i="38" s="1"/>
  <c r="B92" i="29" s="1"/>
  <c r="D444" i="43"/>
  <c r="B125" i="29" s="1"/>
  <c r="D548" i="36"/>
  <c r="D549" i="36" s="1"/>
  <c r="D315" i="33"/>
  <c r="D390" i="33"/>
  <c r="D391" i="33" s="1"/>
  <c r="B117" i="29" s="1"/>
  <c r="D355" i="33"/>
  <c r="D357" i="33"/>
  <c r="D358" i="33" s="1"/>
  <c r="B108" i="29" s="1"/>
  <c r="D265" i="33"/>
  <c r="D266" i="33" s="1"/>
  <c r="B90" i="29" s="1"/>
  <c r="D202" i="33"/>
  <c r="D157" i="33"/>
  <c r="D158" i="33" s="1"/>
  <c r="B72" i="29" s="1"/>
  <c r="D101" i="33"/>
  <c r="D102" i="33"/>
  <c r="D103" i="33" s="1"/>
  <c r="B63" i="29" s="1"/>
  <c r="D444" i="38"/>
  <c r="B128" i="29" s="1"/>
  <c r="D444" i="31"/>
  <c r="B127" i="29" s="1"/>
  <c r="D444" i="33"/>
  <c r="B126" i="29" s="1"/>
  <c r="B11" i="25"/>
  <c r="B181" i="29"/>
  <c r="D43" i="38"/>
  <c r="D45" i="38"/>
  <c r="D548" i="40"/>
  <c r="D549" i="40" s="1"/>
  <c r="D548" i="31"/>
  <c r="D549" i="31" s="1"/>
  <c r="B11" i="35"/>
  <c r="B180" i="29"/>
  <c r="D548" i="43"/>
  <c r="D549" i="43" s="1"/>
  <c r="B12" i="43" s="1"/>
  <c r="B179" i="29"/>
  <c r="B12" i="36"/>
  <c r="B24" i="29"/>
  <c r="B34" i="29"/>
  <c r="D548" i="33" l="1"/>
  <c r="D549" i="33" s="1"/>
  <c r="B36" i="29" s="1"/>
  <c r="D46" i="38"/>
  <c r="B56" i="29" s="1"/>
  <c r="D548" i="38"/>
  <c r="D549" i="38" s="1"/>
  <c r="B12" i="31"/>
  <c r="B37" i="29"/>
  <c r="B27" i="29"/>
  <c r="B12" i="40"/>
  <c r="B39" i="29"/>
  <c r="B29" i="29"/>
  <c r="B35" i="29"/>
  <c r="B25" i="29"/>
  <c r="B26" i="29" l="1"/>
  <c r="B12" i="33"/>
  <c r="B12" i="38"/>
  <c r="B28" i="29"/>
  <c r="B38" i="29"/>
</calcChain>
</file>

<file path=xl/sharedStrings.xml><?xml version="1.0" encoding="utf-8"?>
<sst xmlns="http://schemas.openxmlformats.org/spreadsheetml/2006/main" count="5204" uniqueCount="584">
  <si>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</si>
  <si>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</si>
  <si>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</si>
  <si>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</si>
  <si>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</si>
  <si>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</si>
  <si>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</si>
  <si>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</si>
  <si>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</si>
  <si>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</si>
  <si>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</si>
  <si>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</si>
  <si>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</si>
  <si>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</si>
  <si>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</si>
  <si>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</si>
  <si>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</si>
  <si>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</si>
  <si>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</si>
  <si>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</si>
  <si>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</si>
  <si>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</si>
  <si>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</si>
  <si>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</si>
  <si>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</si>
  <si>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</si>
  <si>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</si>
  <si>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</si>
  <si>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</si>
  <si>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</si>
  <si>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</si>
  <si>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</si>
  <si>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</si>
  <si>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</si>
  <si>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</si>
  <si>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</si>
  <si>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</si>
  <si>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</si>
  <si>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</si>
  <si>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</si>
  <si>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</si>
  <si>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</si>
  <si>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</si>
  <si>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</si>
  <si>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</si>
  <si>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</si>
  <si>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</si>
  <si>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</si>
  <si>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</si>
  <si>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</si>
  <si>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</si>
  <si>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</si>
  <si>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</si>
  <si>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</si>
  <si>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</si>
  <si>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</si>
  <si>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</si>
  <si>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</si>
  <si>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</si>
  <si>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</si>
  <si>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</si>
  <si>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</si>
  <si>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</si>
  <si>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</si>
  <si>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</si>
  <si>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</si>
  <si>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</si>
  <si>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</si>
  <si>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</si>
  <si>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</si>
  <si>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</si>
  <si>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</si>
  <si>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</si>
  <si>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</si>
  <si>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</si>
  <si>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</si>
  <si>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</si>
  <si>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</si>
  <si>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</si>
  <si>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</si>
  <si>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</si>
  <si>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</si>
  <si>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</si>
  <si>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</si>
  <si>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</si>
  <si>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</si>
  <si>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</si>
  <si>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</si>
  <si>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</si>
  <si>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</si>
  <si>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</si>
  <si>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</si>
  <si>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</si>
  <si>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</si>
  <si>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</si>
  <si>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</si>
  <si>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</si>
  <si>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</si>
  <si>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</si>
  <si>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</si>
  <si>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</si>
  <si>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</si>
  <si>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</si>
  <si>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</si>
  <si>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</si>
  <si>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</si>
  <si>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</si>
  <si>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</si>
  <si>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</si>
  <si>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</si>
  <si>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</si>
  <si>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</si>
  <si>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</si>
  <si>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</si>
  <si>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</si>
  <si>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</si>
  <si>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</si>
  <si>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</si>
  <si>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</si>
  <si>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</si>
  <si>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</si>
  <si>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</si>
  <si>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</si>
  <si>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</si>
  <si>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</si>
  <si>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</si>
  <si>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</si>
  <si>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</si>
  <si>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</si>
  <si>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</si>
  <si>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</si>
  <si>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</si>
  <si>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</si>
  <si>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</si>
  <si>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</si>
  <si>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</si>
  <si>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</si>
  <si>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</si>
  <si>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</si>
  <si>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</si>
  <si>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</si>
  <si>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</si>
  <si>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</si>
  <si>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</si>
  <si>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</si>
  <si>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</si>
  <si>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</si>
  <si>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</si>
  <si>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</si>
  <si>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</si>
  <si>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</si>
  <si>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</si>
  <si>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</si>
  <si>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</si>
  <si>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</si>
  <si>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</si>
  <si>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</si>
  <si>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</si>
  <si>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</si>
  <si>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</si>
  <si>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</si>
  <si>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</si>
  <si>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</si>
  <si>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</si>
  <si>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</si>
  <si>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</si>
  <si>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</si>
  <si>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</si>
  <si>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</si>
  <si>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</si>
  <si>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</si>
  <si>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</si>
  <si>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</si>
  <si>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</si>
  <si>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</si>
  <si>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</si>
  <si>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</si>
  <si>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</si>
  <si>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</si>
  <si>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</si>
  <si>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</si>
  <si>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</si>
  <si>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</si>
  <si>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</si>
  <si>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</si>
  <si>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</si>
  <si>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</si>
  <si>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</si>
  <si>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</si>
  <si>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</si>
  <si>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</si>
  <si>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</si>
  <si>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</si>
  <si>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</si>
  <si>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</si>
  <si>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</si>
  <si>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</si>
  <si>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</si>
  <si>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</si>
  <si>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</si>
  <si>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</si>
  <si>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</si>
  <si>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</si>
  <si>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</si>
  <si>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</si>
  <si>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</si>
  <si>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</si>
  <si>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</si>
  <si>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</si>
  <si>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</si>
  <si>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</si>
  <si>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</si>
  <si>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</si>
  <si>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</si>
  <si>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</si>
  <si>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</si>
  <si>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</si>
  <si>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</si>
  <si>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</si>
  <si>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</si>
  <si>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</si>
  <si>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</si>
  <si>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</si>
  <si>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</si>
  <si>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</si>
  <si>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</si>
  <si>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</si>
  <si>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</si>
  <si>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</si>
  <si>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</si>
  <si>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</si>
  <si>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</si>
  <si>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</si>
  <si>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</si>
  <si>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</si>
  <si>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</si>
  <si>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</si>
  <si>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</si>
  <si>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</si>
  <si>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</si>
  <si>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</si>
  <si>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</si>
  <si>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</si>
  <si>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</si>
  <si>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</si>
  <si>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</si>
  <si>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</si>
  <si>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</si>
  <si>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</si>
  <si>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</si>
  <si>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</si>
  <si>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</si>
  <si>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</si>
  <si>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</si>
  <si>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</si>
  <si>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</si>
  <si>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</si>
  <si>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</si>
  <si>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</si>
  <si>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</si>
  <si>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</si>
  <si>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</si>
  <si>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</si>
  <si>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</si>
  <si>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</si>
  <si>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</si>
  <si>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</si>
  <si>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</si>
  <si>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</si>
  <si>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</si>
  <si>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</si>
  <si>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</si>
  <si>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</si>
  <si>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</si>
  <si>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</si>
  <si>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</si>
  <si>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</si>
  <si>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</si>
  <si>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</si>
  <si>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</si>
  <si>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</si>
  <si>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</si>
  <si>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</si>
  <si>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</si>
  <si>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</si>
  <si>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</si>
  <si>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</si>
  <si>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</si>
  <si>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</si>
  <si>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</si>
  <si>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</si>
  <si>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</si>
  <si>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</si>
  <si>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</si>
  <si>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</si>
  <si>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</si>
  <si>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</si>
  <si>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</si>
  <si>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</si>
  <si>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</si>
  <si>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</si>
  <si>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</si>
  <si>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</si>
  <si>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</si>
  <si>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</si>
  <si>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</si>
  <si>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</si>
  <si>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</si>
  <si>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</si>
  <si>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</si>
  <si>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</si>
  <si>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</si>
  <si>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</si>
  <si>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</si>
  <si>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</si>
  <si>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</si>
  <si>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</si>
  <si>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</si>
  <si>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</si>
  <si>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</si>
  <si>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</si>
  <si>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</si>
  <si>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</si>
  <si>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</si>
  <si>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</si>
  <si>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</si>
  <si>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</si>
  <si>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</si>
  <si>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</si>
  <si>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</si>
  <si>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</si>
  <si>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</si>
  <si>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</si>
  <si>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</si>
  <si>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</si>
  <si>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</si>
  <si>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</si>
  <si>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</si>
  <si>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</si>
  <si>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</si>
  <si>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</si>
  <si>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</si>
  <si>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</si>
  <si>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</si>
  <si>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</si>
  <si>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</si>
  <si>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</si>
  <si>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</si>
  <si>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</si>
  <si>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</si>
  <si>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</si>
  <si>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</si>
  <si>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</si>
  <si>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</si>
  <si>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</si>
  <si>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</si>
  <si>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</si>
  <si>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</si>
  <si>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</si>
  <si>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</si>
  <si>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</si>
  <si>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</si>
  <si>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</si>
  <si>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</si>
  <si>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</si>
  <si>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</si>
  <si>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</si>
  <si>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</si>
  <si>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</si>
  <si>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</si>
  <si>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</si>
  <si>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</si>
  <si>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</si>
  <si>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</si>
  <si>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</si>
  <si>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</si>
  <si>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</si>
  <si>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</si>
  <si>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</si>
  <si>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</si>
  <si>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</si>
  <si>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</si>
  <si>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</si>
  <si>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</si>
  <si>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</si>
  <si>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</si>
  <si>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</si>
  <si>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</si>
  <si>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</si>
  <si>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</si>
  <si>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</si>
  <si>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</si>
  <si>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</si>
  <si>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</si>
  <si>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</si>
  <si>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</si>
  <si>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</si>
  <si>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</si>
  <si>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</si>
  <si>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</si>
  <si>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</si>
  <si>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</si>
  <si>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</si>
  <si>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</si>
  <si>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</si>
  <si>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</si>
  <si>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</si>
  <si>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</si>
  <si>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Hammam Sousse</t>
  </si>
  <si>
    <t>Dr Hatem KARAA</t>
  </si>
  <si>
    <t>Chefs rayon et directeur du magasin</t>
  </si>
  <si>
    <t>renforcer les opérations de nettoyage au-dessus du four</t>
  </si>
  <si>
    <t>Présence de poussière au dessus du four</t>
  </si>
  <si>
    <t>revoir la DLUO des produits cheddar bloc et gruyère bloc (mon régal) qui est de 10 jours alors que les restes des produits ont une DLUO de 07 jours</t>
  </si>
  <si>
    <t>drainer les eaux de nettoyage</t>
  </si>
  <si>
    <t>Renforcer le triage des légumes présentés à la vente</t>
  </si>
  <si>
    <t xml:space="preserve">
Présence de 04 paquets de chips dont la DLUO est le 14/03/2018
</t>
  </si>
  <si>
    <t>Respecter le retrait des produits présentés à la vente</t>
  </si>
  <si>
    <t>demande adressée en date du 07/03/2018</t>
  </si>
  <si>
    <t>Procédure non disponible sur le portail</t>
  </si>
  <si>
    <t>Pas de personnel externe à Carrefour</t>
  </si>
  <si>
    <t>Humidité = 50%</t>
  </si>
  <si>
    <t>Température affichée= -20°C
température mesurée = -18,5°C</t>
  </si>
  <si>
    <t>température affichée 3°C
température mesurée +4,8°C</t>
  </si>
  <si>
    <t xml:space="preserve">
température mesurée +2,8°C</t>
  </si>
  <si>
    <t>Porte de l'armoire UV démontée</t>
  </si>
  <si>
    <t>Présence d'une table froide au labo du terminal de cuisson</t>
  </si>
  <si>
    <t>Meuble sandwich sans porte</t>
  </si>
  <si>
    <t>Température du produit +3°C</t>
  </si>
  <si>
    <t>porte armoire UV démontée</t>
  </si>
  <si>
    <t>Risque de contamination trés élevée via la porte située entre les rayons poissonnerie et fromage charcuterie</t>
  </si>
  <si>
    <t>Lave mains fromage charcuterie encombré par la centrale de nettoyage</t>
  </si>
  <si>
    <t>absence d'un robinet au niveau de la plonge de la boucherie</t>
  </si>
  <si>
    <t>Noix et cardamome sans couvercle au stand épices et fruits à coque</t>
  </si>
  <si>
    <t>Dr Raja Bouhalfaya</t>
  </si>
  <si>
    <t>Directeur du magasin et les chefs rayons</t>
  </si>
  <si>
    <r>
      <rPr>
        <u/>
        <sz val="11"/>
        <rFont val="Comic Sans MS"/>
        <family val="4"/>
      </rPr>
      <t>Test de traçabilité:</t>
    </r>
    <r>
      <rPr>
        <sz val="11"/>
        <rFont val="Comic Sans MS"/>
        <family val="4"/>
      </rPr>
      <t xml:space="preserve">
Article: Cheese-cake fraise X2 ,la date d'ouverture du carton était le 31/05/2018.
En vérifiant le nombre d'articles mis en vente par rapport aux articles restant dans le carton ,une unité (X2) de ce produit n'a pas été trouvé dans les fiches de traçabilité.</t>
    </r>
  </si>
  <si>
    <t>Présence de cartons contenant des emballages au niveau du laboratoire.</t>
  </si>
  <si>
    <t>La poubelle était à ouverture manuelle.</t>
  </si>
  <si>
    <t>Renforcer le contrôle de l'enregistrement de la traçabilité des produits mis en vente.</t>
  </si>
  <si>
    <t>Accumulation de gras au niveau de l'égouttoir de la friteuse . Renforcer le nettoyage à ce niveau.</t>
  </si>
  <si>
    <t>Absence d'un laboratoire pour le traiteur. Utilisation d'un comptoir frigorifique situé au niveau du terminal de cuisson ,pour la préparation des articles du rayon traiteur.</t>
  </si>
  <si>
    <r>
      <t xml:space="preserve">Vérification de la traçabilité pour le 05/07/18 par rapport aux ventes:
</t>
    </r>
    <r>
      <rPr>
        <u/>
        <sz val="11"/>
        <rFont val="Comic Sans MS"/>
        <family val="4"/>
      </rPr>
      <t xml:space="preserve"> Poulet rôti:</t>
    </r>
    <r>
      <rPr>
        <sz val="11"/>
        <rFont val="Comic Sans MS"/>
        <family val="4"/>
      </rPr>
      <t xml:space="preserve"> le cadencier de cuisson mentionnait la cuisson de 8 poulets ,alors on retrouve 9 poulets vendus en ce jour là.
</t>
    </r>
  </si>
  <si>
    <t>Produits exposés à température ambiante:
Les heures de fin d'exposition n'étaient pas mentionnées pour le 05/07/18.</t>
  </si>
  <si>
    <t>Présence d'un sachet (emballage sous-vide) de 4kg contenant des saucisses . Ce sachet était entamé le 19/06/18. On note la présence d'un liquide blanchâtre à l'intérieur de l'emballage.</t>
  </si>
  <si>
    <t>Aviser le fournisseur afin de réduire la quantité emballé ,pour une meilleure conservation.</t>
  </si>
  <si>
    <t>Les piques prix étaient entreposés en dessus de la grille d'aération.</t>
  </si>
  <si>
    <t>Test de traçabilité:
1/Le morceau de fromage "Affumicato" emballé le 01/17/18 
2/Le morceau de fromage "Extra Gouda" emballé le 02/04/18.
Ces deux articles n'étaient pas enregistrés au niveau de la fiche de traçabilité.</t>
  </si>
  <si>
    <t>Présence de sachets de cuisses marinées et de merguez ;dépourvus d'étiquetage.</t>
  </si>
  <si>
    <t>Température à cœur mesurée au niveau des produits exposés:
1/Escalope de dinde : 7,3°C
2/Abats de dinde : 8,7°C</t>
  </si>
  <si>
    <t>Les abats étaient exposés sans égouttoirs.
Les piques prix étaient entreposés en dessus de la grille d'aération.</t>
  </si>
  <si>
    <t>La température mesurée à cœur d'une daurade était de 9,9°C. Cette élévation de la température était dûe au fait que certains poisson n'étaient pas correctement entreposés au niveau de la glace.</t>
  </si>
  <si>
    <t>Identifier la zone des produits retours au niveau de la Chambre froide.</t>
  </si>
  <si>
    <t>Renforcer le nettoyage au niveau des étagères d'exposition du sucre.</t>
  </si>
  <si>
    <t>Les pots du produit "Hrouss" du fournisseur "Epices et saveurs" ,présentaient des ingrédients barrés.</t>
  </si>
  <si>
    <t>Les boules de harissa emballées ,n'étaient pas étiquetés.</t>
  </si>
  <si>
    <t>Formation HACCP- Boucherie (2018).</t>
  </si>
  <si>
    <t>Assurer l'enregistrement de tous les produits emballés.</t>
  </si>
  <si>
    <t>Température affichée: 7,8°C</t>
  </si>
  <si>
    <t>Température affichée: 9,5°C</t>
  </si>
  <si>
    <t>Quelques couvercles des boites d'exposition des épices et des fruits à coques étaient démontés.</t>
  </si>
  <si>
    <t xml:space="preserve">Taux d'hygrométrie : 65% </t>
  </si>
  <si>
    <t>Présence de givre au niveau du meuble négatif des produits surgelés .</t>
  </si>
  <si>
    <t>Température affichée : 4°C
Température mesurée : 2,6°C.</t>
  </si>
  <si>
    <t>Température mesurée :3,4°C.</t>
  </si>
  <si>
    <t>Température affichée : 6,7°C
Température mesurée : 5,5°C</t>
  </si>
  <si>
    <t>L'entrée de la boulangerie n'était pas munie d'une protection.</t>
  </si>
  <si>
    <t>Température mesurée: 2,5°C.</t>
  </si>
  <si>
    <t>Température affichée : 2°C 
Température mesurée à cœur d'un produit : 19°C.</t>
  </si>
  <si>
    <t>Elévation de la température à cœur des produits exposés au niveau du meuble froid.</t>
  </si>
  <si>
    <t>Température affichée : 7,8°C
Température mesurée: 6,3°C</t>
  </si>
  <si>
    <t>Température mesurée : 3,4°C</t>
  </si>
  <si>
    <t>Température mesurée : 11,5°C</t>
  </si>
  <si>
    <t>Température affichée : 8°C
Température mesurée: 7,6°C</t>
  </si>
  <si>
    <t>Température affichée:4,4°C</t>
  </si>
  <si>
    <t>Température affichée : -21°C
Température mesurée : -20°C</t>
  </si>
  <si>
    <t>Absence de distributeur de savon au niveau de la salle de pause.</t>
  </si>
  <si>
    <t xml:space="preserve">Charcuterie/fromages:
 Le poste lave-mains était inaccessible à cause de l’emplacement de la station de nettoyage.
</t>
  </si>
  <si>
    <t>Revoir l'emplacement de la station de nettoyage.</t>
  </si>
  <si>
    <t>Absence de four à micro-ondes.</t>
  </si>
  <si>
    <t>.</t>
  </si>
  <si>
    <t>Poubelles à ouvertures manuelles au niveau du terminal de cuisson et au niveau du rayon FLEG.</t>
  </si>
  <si>
    <t>Stagnation d'eau au niveau du stand poissonnerie.</t>
  </si>
  <si>
    <t>Quelques écarts n'étaient pas encore traités.</t>
  </si>
  <si>
    <t>Présence de givre au niveau de la CF négative pâtisserie et du meuble des surgelés.</t>
  </si>
  <si>
    <t>Le meuble froid d'exposition ,affichait une température de 2°C ,or la température mesurée à cœur de l'article "Riz Djerbien" était de l'ordre de 19°C.
Revoir l'intensité du froid au niveau du meuble surtout que la durée d'exposition de quelques produits étaient de 48h ,d'où le risque d'une altération de ces produits.</t>
  </si>
  <si>
    <t>Revoir l'intensité du froid au niveau du meuble et effectuer des contrôles réguliers des températures des produits exposés.</t>
  </si>
  <si>
    <r>
      <rPr>
        <u/>
        <sz val="11"/>
        <color theme="1"/>
        <rFont val="Comic Sans MS"/>
        <family val="4"/>
      </rPr>
      <t>Test de traçabilité:</t>
    </r>
    <r>
      <rPr>
        <sz val="11"/>
        <color theme="1"/>
        <rFont val="Comic Sans MS"/>
        <family val="4"/>
      </rPr>
      <t xml:space="preserve">
1/</t>
    </r>
    <r>
      <rPr>
        <u/>
        <sz val="11"/>
        <color theme="1"/>
        <rFont val="Comic Sans MS"/>
        <family val="4"/>
      </rPr>
      <t>Article poulet Trad. :</t>
    </r>
    <r>
      <rPr>
        <sz val="11"/>
        <color theme="1"/>
        <rFont val="Comic Sans MS"/>
        <family val="4"/>
      </rPr>
      <t xml:space="preserve"> La quantité mise en rayon le 05/07 était de 5,350kg ,la quantité vendue était de 1,330kg ,donc la quantité restante était de 4,020 kg qui devrait être remis en rayon le 06/07.
Or ce qui était retrouvé était de seulement 2,700Kg (l'équivalent du poids d'un poulet),dans ce cas il nous manque 2,700kg supplémentaires.
2/Le remplissage de la fiche de traçabilité volaillerie LS ,n'était pas complète pour tous les articles du 05/07/18.
</t>
    </r>
  </si>
  <si>
    <t>Assurer l'enregistrement complet de tous les articles.</t>
  </si>
  <si>
    <t>Le poinçonnage était effectué le 21/03/18.</t>
  </si>
  <si>
    <t xml:space="preserve">Utilisation correcte des cadenciers de cuisson et de fabrication </t>
  </si>
  <si>
    <t>Revoir l'intensité du froid au niveau du meuble.</t>
  </si>
  <si>
    <t>La CF négative présentait des variation importantes de températures ,pouvant atteindre les 6°C. (Voir Photo).</t>
  </si>
  <si>
    <t>Risque de contamination très élevée via la porte située entre les rayons poissonnerie et fromage /charcuterie.
Stagnation d'eau au niveau du stand</t>
  </si>
  <si>
    <t>M Souheil DRAOUI</t>
  </si>
  <si>
    <t>Directeur magasin et les chefs rayons</t>
  </si>
  <si>
    <t>Veuillez affecter un employé pour chaque rayon.</t>
  </si>
  <si>
    <t>Veuillez enregistrer la date d'ouverture à chaque utilisation.</t>
  </si>
  <si>
    <t>Absence de papier essuie mains.</t>
  </si>
  <si>
    <t>La poubelle était à commande manuelle.</t>
  </si>
  <si>
    <t>Meuble froid d'exposition.
T affichée: 3,2°C
T mesurée: 12°C</t>
  </si>
  <si>
    <t>Renforcer l'étiquetage des produits entamés.</t>
  </si>
  <si>
    <t>Veuillez assurer l'enregistrement des dates d'entame des produits sur les feuilles de traçabilités.
Veuillez garder une seule date d'ouverture pour chaque produit.</t>
  </si>
  <si>
    <t>La vérification du thermomètre n'était pas réalisée.</t>
  </si>
  <si>
    <t>Les températures à cœur du meuble froid du rayon n'étaient pas enregistrés pour les dates de 16, 19 juillet 2018 et pour le 02/09/2018.</t>
  </si>
  <si>
    <t>Les produits exposés n'étaient pas munis d'égouttoir. 
Veuillez assurer la protection des produits exposés.</t>
  </si>
  <si>
    <t>Renforcer le glaçage des produits exposés.</t>
  </si>
  <si>
    <t>La température mesurée sur les poissons exposés était élevée 13°C.</t>
  </si>
  <si>
    <t>Absence d'enregistrement de la température à cœur pour la date du 26/08/18.</t>
  </si>
  <si>
    <t>Les températures à cœur du meuble 4 éme gamme n'étaient pas enregistrés pour le 08/08/18 et le 22/09/18.</t>
  </si>
  <si>
    <t>Renforcer le nettoyages au niveau des rayon pâtes, sucres, farines et semoules.</t>
  </si>
  <si>
    <t>Certaines boites de conserves de tomates et de lait concentré étaient cabossés.</t>
  </si>
  <si>
    <t>La température à cœur du meuble 5 (PLS surgelés) n'était pas enregistrée pour la date du 22/09/18.</t>
  </si>
  <si>
    <t>Le taux d'hygromètrie était de 70% &gt; 65%.</t>
  </si>
  <si>
    <t>Veuillez renforcer l'aération à ce niveau.</t>
  </si>
  <si>
    <t>Présence de givre au niveau des meubles froids des produits surgelés.</t>
  </si>
  <si>
    <t>Absence de porte pour le local boul/pât.</t>
  </si>
  <si>
    <t>CF(-) en période de test.</t>
  </si>
  <si>
    <t>T mesurée: 3°C</t>
  </si>
  <si>
    <t>Revoir le bon fonctionnement du meuble.</t>
  </si>
  <si>
    <t>La température des produits exposés au niveau du meuble froid était élevée.</t>
  </si>
  <si>
    <t>T affichée: 4°C
T mesurée: 4,5°C</t>
  </si>
  <si>
    <t>T affichée: 9,8°C
T mesurée: 10,6°C</t>
  </si>
  <si>
    <t>Absence de distributeur savon au niveau de la salle de pause.</t>
  </si>
  <si>
    <t>Veuillez installer un distributeur papier.</t>
  </si>
  <si>
    <t>Le poste lave mains n'était pas utilisé au niveau du rayon charcuteries/fromages à cause de l'encombrement de la station de nettoyage.</t>
  </si>
  <si>
    <t>Veuillez aménager un autre espace pour la station de nettoyage.</t>
  </si>
  <si>
    <t>Présence de givre dans les meubles d'exposition des produits surgelés (PLS).</t>
  </si>
  <si>
    <t>Présence des bulletins d'analyse et plans d'action</t>
  </si>
  <si>
    <t>Enregistrements des autocontrôles de nettoyage et de désinfection</t>
  </si>
  <si>
    <t>Renforcer le nettoyage des paniers de la friteuse (voir photo).</t>
  </si>
  <si>
    <t xml:space="preserve">Le produits jambon de dinde royale entamé le 05/09/18 n'était pas tracé le jour de l'ouverture.
Présence du produits salami bœuf traditionnel "FARAH" dont la date d'ouverture était renouvelée à chaque coupe.
Le produit gouda rouge entamé le 10/09/18 n'était pas tracé le jour de l'entame.
</t>
  </si>
  <si>
    <t>La température à cœur des produits exposés au rayons était élevé 7,5°C.</t>
  </si>
  <si>
    <t>La quantité initiale de globe de bœuf et la quantité de parage n'était pas enregistrée pour la date du 01/09/18.</t>
  </si>
  <si>
    <t>Les quantités des produits congelés ne peuvent pas être suivis puisque les cartons entamés n'étaient pas encore achevés et le reste n'était pas stocké dans la CF(-) qui est en période de teste. Le stockage était réalisé au niveau de carrefour express sahloul.</t>
  </si>
  <si>
    <t>La qualité de fraicheur des fruits exposés (pomme, poire) n'était pas satisfaisante.</t>
  </si>
  <si>
    <t>Taux de réalisation du plan d'action précédent</t>
  </si>
  <si>
    <t>Le risque de contamination croisée avec le rayon charcuteries et fromages au niveau de la porte est toujours persistant.</t>
  </si>
  <si>
    <t>La pédale de la poubelle au niveau du laboratoire boul/pât était rompue. L'ouverture est manuelle.</t>
  </si>
  <si>
    <t>L'employée assure la manipulation et la vente au niveau de plusieurs rayons (boul/pât, charcuteries/fromages, poissonnerie, traiteur, boucherie).</t>
  </si>
  <si>
    <t>L'employée assure la manipulation et la vente au niveau de plusieurs rayons (boul/pât, charcuteries/fromages, poissonnerie, traiteur, boucherie).
Les opérations de lavage des mains étaient réalisés au niveau du poste lave mains du rayon traiteur.</t>
  </si>
  <si>
    <t>Présence de 5 morceaux de fromages et de 21 boudins de charcuterie entamés et non identifiés.</t>
  </si>
  <si>
    <t>Un paquet de crevettes calibre "0" était dépourvu de DF, DLC et du N°Lot (voir photo).</t>
  </si>
  <si>
    <t>Renforcer le nettoyage des caisses avant stockage (voir photo).</t>
  </si>
  <si>
    <t>Renforcer le nettoyage des caisses exposés (voir photo).</t>
  </si>
  <si>
    <t>Veuillez fournir les produits de nettoyages nécessaires pour chaque rayon.</t>
  </si>
  <si>
    <t>La CF(-) était en période de test. Les produits étaient stockés au niveau de carrefour express sahloul.
CF(-): Présence d'une caisse de croissants stockés directement au sol.</t>
  </si>
  <si>
    <t>L'employé assure la manipulation et la vente au niveau de plusieurs rayons (boul/pât, charcuteries/fromages, poissonnerie, traiteur, boucherie).</t>
  </si>
  <si>
    <t>Les dates d'ouvertures des cartons était enregistrées seulement le jour de l'ouverture du carton.  Les N°Lot sur la feuille de traçabilité changent de jour à l'autre, le nombre initial de pièces dans le carton n'est pas connu, et le suivi ne peut être réalisé. La traçabilité est défaillante.</t>
  </si>
  <si>
    <t>Présence d'un sachet de chawarma dinde dont la DF: 17/09/2018 et la DLC: 27/09/2018. Veuillez renforcer le contrôle et avertir le fournisseur.</t>
  </si>
  <si>
    <t>Absence de produits de nettoyage (DEPTA DMD) au rayon</t>
  </si>
  <si>
    <t>Les températures à cœur de produits exposés au meuble froid charcuteries n'étaient pas enregistrés pour le mois de septembre (voir photo).</t>
  </si>
  <si>
    <t>Les morceaux de viande (parage) stockés dans un chafing dish n'étaient pas munis d'égouttoir. Les morceaux baignaient dans l'exsudat.</t>
  </si>
  <si>
    <t>CF(+): Stockage de merguez non identifiés</t>
  </si>
  <si>
    <t>Fournir une louche pour chaque produit exposé.</t>
  </si>
  <si>
    <t>Dr Hend kamoun</t>
  </si>
  <si>
    <t>directeur magasin et chefs ryons</t>
  </si>
  <si>
    <t>les températures indiquées pour le contrôle à la réception sont erronées ex: température positive pour le calamar surgelé (température à cœur 4°C et température camion -3°C) et température négative  pour de la charcuterie sopat (température à cœur -24°C et température camion -26°C)
Absence d'enregistrement du controle à la réception du filet de poulet surgelé livré par SLV le 04/12/18</t>
  </si>
  <si>
    <t>assurer la verification du contrôle à la réception</t>
  </si>
  <si>
    <t>une barquette de tarte amande x2 emballée le 02/12/18 non tracée</t>
  </si>
  <si>
    <t>Absence de porte pour le local boul/pât</t>
  </si>
  <si>
    <t>température du meuble affichée 3,9°C et celle vérifiée 3,1°C</t>
  </si>
  <si>
    <t>excès de givre au niveau évaporateur de la chambre froide négative</t>
  </si>
  <si>
    <t>pour le produit gougeonettes panées absence du nom du produit et DLC sur l’étiquette 
impression du nom des produits incomplètes sur les étiquettes de ain sbaniouria, soufflet, english pie chawarma</t>
  </si>
  <si>
    <t>absence de filtres au niveau de la hotte</t>
  </si>
  <si>
    <t>Meuble froid d'exposition.
T affichée: 3,7°C
T mesurée: 6,9°C</t>
  </si>
  <si>
    <t>éviter le port de foulard décoré par des décorations qui peuvent contaminer les aliments par des corps étrangers</t>
  </si>
  <si>
    <t>le boudin de jambon de boeuf entamé identifié par deux dates d’ouverture</t>
  </si>
  <si>
    <t>gouda jaune emballé le 30/11/18 non tracé
salami de bœuf trad farah tracé mais la d'ouverture  inscrite est erronée</t>
  </si>
  <si>
    <t>température mesurée 5,9°C ET température affichée 9°C</t>
  </si>
  <si>
    <t>cotelette poulet mex emballée le 03/12/18 non tracée</t>
  </si>
  <si>
    <t>température à cœur de l'escalope poulet 6,1°C</t>
  </si>
  <si>
    <t>Prise électrique de la scie lectrique est défaillante</t>
  </si>
  <si>
    <t>température mesurée 3°C ET température affichée 6,1°C</t>
  </si>
  <si>
    <t>absence de pistolet pour la douchette</t>
  </si>
  <si>
    <t>présence de 9 bouteilles de mayonnaise lesieur périmées dont la DLC 12/18</t>
  </si>
  <si>
    <t>Renforcer le contrôle de DLC</t>
  </si>
  <si>
    <t>étiquetage non conforme pour les produits moutarde et mayonnaise de la marque PALADIN:  DF, DLC et lot illisible</t>
  </si>
  <si>
    <t>OK</t>
  </si>
  <si>
    <t>Présence de givre au niveau des meubles  surgelés.</t>
  </si>
  <si>
    <t>température affichée 1,6°C et celle mesurée 3,7°C</t>
  </si>
  <si>
    <t>étiquetage non conforme des boules d’harissa: celles-ci portent étiquettes pomme de terre</t>
  </si>
  <si>
    <t>Boul/pat: excès de givre au niveau évaporateur de la chambre froide négative
Présence de givre dans les meubles d'exposition des produits surgelés (PLS)</t>
  </si>
  <si>
    <t>Présence de produits raticides non protégés par un appat derrière le linéaire boulangerie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</si>
</sst>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1"/>
      <name val="Calibri Light"/>
      <family val="2"/>
      <scheme val="major"/>
    </font>
    <font>
      <u/>
      <sz val="11"/>
      <name val="Comic Sans MS"/>
      <family val="4"/>
    </font>
    <font>
      <u/>
      <sz val="11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5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43" fillId="2" borderId="1" xfId="1" applyFont="1" applyFill="1" applyBorder="1" applyAlignment="1" applyProtection="1">
      <alignment horizontal="left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47" fillId="0" borderId="1" xfId="0" applyFont="1" applyBorder="1" applyProtection="1">
      <protection locked="0"/>
    </xf>
    <xf numFmtId="0" fontId="14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0.71875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870816"/>
        <c:axId val="372871376"/>
      </c:barChart>
      <c:catAx>
        <c:axId val="3728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2871376"/>
        <c:crosses val="autoZero"/>
        <c:auto val="1"/>
        <c:lblAlgn val="ctr"/>
        <c:lblOffset val="100"/>
        <c:noMultiLvlLbl val="0"/>
      </c:catAx>
      <c:valAx>
        <c:axId val="37287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287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</c:v>
                </c:pt>
                <c:pt idx="2">
                  <c:v>0.9285714285714286</c:v>
                </c:pt>
                <c:pt idx="3">
                  <c:v>0.97619047619047616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1283248"/>
        <c:axId val="521283808"/>
      </c:barChart>
      <c:catAx>
        <c:axId val="52128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1283808"/>
        <c:crosses val="autoZero"/>
        <c:auto val="1"/>
        <c:lblAlgn val="ctr"/>
        <c:lblOffset val="100"/>
        <c:noMultiLvlLbl val="0"/>
      </c:catAx>
      <c:valAx>
        <c:axId val="52128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128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1286608"/>
        <c:axId val="521287168"/>
      </c:barChart>
      <c:catAx>
        <c:axId val="52128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1287168"/>
        <c:crosses val="autoZero"/>
        <c:auto val="1"/>
        <c:lblAlgn val="ctr"/>
        <c:lblOffset val="100"/>
        <c:noMultiLvlLbl val="0"/>
      </c:catAx>
      <c:valAx>
        <c:axId val="5212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128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1289968"/>
        <c:axId val="521290528"/>
      </c:barChart>
      <c:catAx>
        <c:axId val="52128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1290528"/>
        <c:crosses val="autoZero"/>
        <c:auto val="1"/>
        <c:lblAlgn val="ctr"/>
        <c:lblOffset val="100"/>
        <c:noMultiLvlLbl val="0"/>
      </c:catAx>
      <c:valAx>
        <c:axId val="52129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128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1277296"/>
        <c:axId val="521277856"/>
      </c:barChart>
      <c:catAx>
        <c:axId val="52127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1277856"/>
        <c:crosses val="autoZero"/>
        <c:auto val="1"/>
        <c:lblAlgn val="ctr"/>
        <c:lblOffset val="100"/>
        <c:noMultiLvlLbl val="0"/>
      </c:catAx>
      <c:valAx>
        <c:axId val="52127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127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1280656"/>
        <c:axId val="521281216"/>
      </c:barChart>
      <c:catAx>
        <c:axId val="52128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1281216"/>
        <c:crosses val="autoZero"/>
        <c:auto val="1"/>
        <c:lblAlgn val="ctr"/>
        <c:lblOffset val="100"/>
        <c:noMultiLvlLbl val="0"/>
      </c:catAx>
      <c:valAx>
        <c:axId val="52128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128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0.90948275862068961</c:v>
                </c:pt>
                <c:pt idx="1">
                  <c:v>0.85526315789473684</c:v>
                </c:pt>
                <c:pt idx="2">
                  <c:v>0.88260869565217392</c:v>
                </c:pt>
                <c:pt idx="3">
                  <c:v>0.95416666666666672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3675056"/>
        <c:axId val="543675616"/>
      </c:barChart>
      <c:catAx>
        <c:axId val="54367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3675616"/>
        <c:crosses val="autoZero"/>
        <c:auto val="1"/>
        <c:lblAlgn val="ctr"/>
        <c:lblOffset val="100"/>
        <c:noMultiLvlLbl val="0"/>
      </c:catAx>
      <c:valAx>
        <c:axId val="54367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367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0.96945337620578775</c:v>
                </c:pt>
                <c:pt idx="1">
                  <c:v>0.91749174917491749</c:v>
                </c:pt>
                <c:pt idx="2">
                  <c:v>0.87959866220735783</c:v>
                </c:pt>
                <c:pt idx="3">
                  <c:v>0.94983818770226536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4019504"/>
        <c:axId val="544020064"/>
      </c:barChart>
      <c:catAx>
        <c:axId val="54401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020064"/>
        <c:crosses val="autoZero"/>
        <c:auto val="1"/>
        <c:lblAlgn val="ctr"/>
        <c:lblOffset val="100"/>
        <c:noMultiLvlLbl val="0"/>
      </c:catAx>
      <c:valAx>
        <c:axId val="54402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401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0.93946806741323874</c:v>
                </c:pt>
                <c:pt idx="1">
                  <c:v>0.88637745353482722</c:v>
                </c:pt>
                <c:pt idx="2">
                  <c:v>0.88110367892976593</c:v>
                </c:pt>
                <c:pt idx="3">
                  <c:v>0.95200242718446604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04525776"/>
        <c:axId val="504526336"/>
        <c:extLst/>
      </c:barChart>
      <c:catAx>
        <c:axId val="5045257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4526336"/>
        <c:crosses val="autoZero"/>
        <c:auto val="1"/>
        <c:lblAlgn val="ctr"/>
        <c:lblOffset val="100"/>
        <c:noMultiLvlLbl val="0"/>
      </c:catAx>
      <c:valAx>
        <c:axId val="5045263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452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0.90625</c:v>
                </c:pt>
                <c:pt idx="2">
                  <c:v>0.65126050420168069</c:v>
                </c:pt>
                <c:pt idx="3">
                  <c:v>0.72222222222222221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04529136"/>
        <c:axId val="557530336"/>
        <c:extLst/>
      </c:barChart>
      <c:catAx>
        <c:axId val="50452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7530336"/>
        <c:crosses val="autoZero"/>
        <c:auto val="1"/>
        <c:lblAlgn val="ctr"/>
        <c:lblOffset val="100"/>
        <c:noMultiLvlLbl val="0"/>
      </c:catAx>
      <c:valAx>
        <c:axId val="55753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452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0.83333333333333337</c:v>
                </c:pt>
                <c:pt idx="2">
                  <c:v>0.65714285714285714</c:v>
                </c:pt>
                <c:pt idx="3">
                  <c:v>0.98529411764705888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8915664"/>
        <c:axId val="258916224"/>
      </c:barChart>
      <c:catAx>
        <c:axId val="25891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8916224"/>
        <c:crosses val="autoZero"/>
        <c:auto val="1"/>
        <c:lblAlgn val="ctr"/>
        <c:lblOffset val="100"/>
        <c:noMultiLvlLbl val="0"/>
      </c:catAx>
      <c:valAx>
        <c:axId val="25891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891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0.93939393939393945</c:v>
                </c:pt>
                <c:pt idx="2">
                  <c:v>0.875</c:v>
                </c:pt>
                <c:pt idx="3">
                  <c:v>0.98571428571428577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7526240"/>
        <c:axId val="557526800"/>
      </c:barChart>
      <c:catAx>
        <c:axId val="55752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7526800"/>
        <c:crosses val="autoZero"/>
        <c:auto val="1"/>
        <c:lblAlgn val="ctr"/>
        <c:lblOffset val="100"/>
        <c:noMultiLvlLbl val="0"/>
      </c:catAx>
      <c:valAx>
        <c:axId val="55752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752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0.72580645161290325</c:v>
                </c:pt>
                <c:pt idx="2">
                  <c:v>0.86206896551724133</c:v>
                </c:pt>
                <c:pt idx="3">
                  <c:v>0.95161290322580649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7529600"/>
        <c:axId val="539691392"/>
      </c:barChart>
      <c:catAx>
        <c:axId val="5575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691392"/>
        <c:crosses val="autoZero"/>
        <c:auto val="1"/>
        <c:lblAlgn val="ctr"/>
        <c:lblOffset val="100"/>
        <c:noMultiLvlLbl val="0"/>
      </c:catAx>
      <c:valAx>
        <c:axId val="53969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75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0.97560975609756095</c:v>
                </c:pt>
                <c:pt idx="1">
                  <c:v>0.85365853658536583</c:v>
                </c:pt>
                <c:pt idx="2">
                  <c:v>0.89473684210526316</c:v>
                </c:pt>
                <c:pt idx="3">
                  <c:v>0.98780487804878048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694192"/>
        <c:axId val="539694752"/>
      </c:barChart>
      <c:catAx>
        <c:axId val="5396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694752"/>
        <c:crosses val="autoZero"/>
        <c:auto val="1"/>
        <c:lblAlgn val="ctr"/>
        <c:lblOffset val="100"/>
        <c:noMultiLvlLbl val="0"/>
      </c:catAx>
      <c:valAx>
        <c:axId val="53969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6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0.98571428571428577</c:v>
                </c:pt>
                <c:pt idx="2">
                  <c:v>0.89393939393939392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5005200"/>
        <c:axId val="545005760"/>
      </c:barChart>
      <c:catAx>
        <c:axId val="54500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5005760"/>
        <c:crosses val="autoZero"/>
        <c:auto val="1"/>
        <c:lblAlgn val="ctr"/>
        <c:lblOffset val="100"/>
        <c:noMultiLvlLbl val="0"/>
      </c:catAx>
      <c:valAx>
        <c:axId val="54500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500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0.82</c:v>
                </c:pt>
                <c:pt idx="1">
                  <c:v>0.97916666666666663</c:v>
                </c:pt>
                <c:pt idx="2">
                  <c:v>0.875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3577376"/>
        <c:axId val="543577936"/>
      </c:barChart>
      <c:catAx>
        <c:axId val="5435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3577936"/>
        <c:crosses val="autoZero"/>
        <c:auto val="1"/>
        <c:lblAlgn val="ctr"/>
        <c:lblOffset val="100"/>
        <c:noMultiLvlLbl val="0"/>
      </c:catAx>
      <c:valAx>
        <c:axId val="54357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35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0.94117647058823528</c:v>
                </c:pt>
                <c:pt idx="2">
                  <c:v>0.8529411764705882</c:v>
                </c:pt>
                <c:pt idx="3">
                  <c:v>0.58333333333333337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185104"/>
        <c:axId val="485185664"/>
      </c:barChart>
      <c:catAx>
        <c:axId val="48518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185664"/>
        <c:crosses val="autoZero"/>
        <c:auto val="1"/>
        <c:lblAlgn val="ctr"/>
        <c:lblOffset val="100"/>
        <c:noMultiLvlLbl val="0"/>
      </c:catAx>
      <c:valAx>
        <c:axId val="48518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18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0.94827586206896552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188464"/>
        <c:axId val="485189024"/>
      </c:barChart>
      <c:catAx>
        <c:axId val="48518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189024"/>
        <c:crosses val="autoZero"/>
        <c:auto val="1"/>
        <c:lblAlgn val="ctr"/>
        <c:lblOffset val="100"/>
        <c:noMultiLvlLbl val="0"/>
      </c:catAx>
      <c:valAx>
        <c:axId val="485189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18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39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27" t="s">
        <v>324</v>
      </c>
      <c r="B18" s="327"/>
      <c r="C18" s="327"/>
      <c r="D18" s="328" t="s">
        <v>408</v>
      </c>
      <c r="E18" s="328"/>
      <c r="F18" s="328"/>
      <c r="G18" s="328"/>
      <c r="H18" s="328"/>
      <c r="I18" s="328"/>
      <c r="J18" s="328"/>
      <c r="K18" s="32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9" t="s">
        <v>325</v>
      </c>
      <c r="B21" s="329"/>
      <c r="C21" s="329"/>
      <c r="D21" s="329"/>
      <c r="E21" s="329"/>
      <c r="F21" s="329"/>
      <c r="G21" s="329"/>
      <c r="H21" s="329"/>
      <c r="I21" s="329"/>
      <c r="J21" s="329"/>
      <c r="K21" s="32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23" t="s">
        <v>327</v>
      </c>
      <c r="C23" s="323"/>
      <c r="D23" s="78"/>
      <c r="E23" s="78"/>
      <c r="F23" s="78"/>
      <c r="G23" s="78"/>
      <c r="H23" s="78"/>
      <c r="I23" s="78"/>
      <c r="J23" s="77" t="str">
        <f>D18</f>
        <v>Hammam Sousse</v>
      </c>
    </row>
    <row r="24" spans="1:11" ht="33" customHeight="1" x14ac:dyDescent="0.25">
      <c r="A24" s="86" t="s">
        <v>328</v>
      </c>
      <c r="B24" s="322">
        <f>AVERAGE('A1 Exploitation'!D549,'A1 Technique'!D199)</f>
        <v>0.93946806741323874</v>
      </c>
      <c r="C24" s="32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22">
        <f>AVERAGE('A2 Exploitation'!D549,'A2 Technique'!D199)</f>
        <v>0.88637745353482722</v>
      </c>
      <c r="C25" s="32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22">
        <f>AVERAGE('A3 Exploitation'!D549,'A3 Technique'!D199)</f>
        <v>0.88110367892976593</v>
      </c>
      <c r="C26" s="32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22">
        <f>AVERAGE('A4 Exploitation'!D549,'A4 Technique'!D199)</f>
        <v>0.95200242718446604</v>
      </c>
      <c r="C27" s="32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22">
        <f>AVERAGE('A5 Exploitation'!D549,'A5 Technique'!D199)</f>
        <v>0</v>
      </c>
      <c r="C28" s="32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22">
        <f>AVERAGE('A6 Exploitation'!D549,'A6 Technique'!D199)</f>
        <v>0</v>
      </c>
      <c r="C29" s="32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23" t="s">
        <v>334</v>
      </c>
      <c r="C33" s="323"/>
      <c r="D33" s="78"/>
      <c r="E33" s="78"/>
      <c r="F33" s="78"/>
      <c r="G33" s="78"/>
      <c r="H33" s="78"/>
      <c r="I33" s="78"/>
      <c r="J33" s="77" t="str">
        <f>D18</f>
        <v>Hammam Sousse</v>
      </c>
    </row>
    <row r="34" spans="1:10" ht="33" customHeight="1" x14ac:dyDescent="0.25">
      <c r="A34" s="86" t="s">
        <v>328</v>
      </c>
      <c r="B34" s="322">
        <f>'A1 Exploitation'!D549</f>
        <v>0.96945337620578775</v>
      </c>
      <c r="C34" s="32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22">
        <f>'A2 Exploitation'!D549</f>
        <v>0.91749174917491749</v>
      </c>
      <c r="C35" s="32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22">
        <f>'A3 Exploitation'!D549</f>
        <v>0.87959866220735783</v>
      </c>
      <c r="C36" s="32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22">
        <f>'A4 Exploitation'!D549</f>
        <v>0.94983818770226536</v>
      </c>
      <c r="C37" s="32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22">
        <f>'A5 Exploitation'!D549</f>
        <v>0</v>
      </c>
      <c r="C38" s="32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22">
        <f>'A6 Exploitation'!D549</f>
        <v>0</v>
      </c>
      <c r="C39" s="32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26" t="s">
        <v>335</v>
      </c>
      <c r="C42" s="326"/>
      <c r="D42" s="78"/>
      <c r="E42" s="78"/>
      <c r="F42" s="78"/>
      <c r="G42" s="78"/>
      <c r="H42" s="78"/>
      <c r="I42" s="78"/>
      <c r="J42" s="77" t="str">
        <f>D18</f>
        <v>Hammam Sousse</v>
      </c>
    </row>
    <row r="43" spans="1:10" ht="33" customHeight="1" x14ac:dyDescent="0.25">
      <c r="A43" s="86" t="s">
        <v>328</v>
      </c>
      <c r="B43" s="322">
        <f>AVERAGE('A1 Exploitation'!D547, 'A1 Technique'!D197)</f>
        <v>1</v>
      </c>
      <c r="C43" s="32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22">
        <f>AVERAGE('A2 Exploitation'!D547, 'A2 Technique'!D197)</f>
        <v>0.90625</v>
      </c>
      <c r="C44" s="32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22">
        <f>AVERAGE('A3 Exploitation'!D547, 'A3 Technique'!D197)</f>
        <v>0.65126050420168069</v>
      </c>
      <c r="C45" s="32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22">
        <f>AVERAGE('A4 Exploitation'!D547, 'A4 Technique'!D197)</f>
        <v>0.72222222222222221</v>
      </c>
      <c r="C46" s="32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22" t="e">
        <f>AVERAGE('A5 Exploitation'!D547, 'A5 Technique'!D197)</f>
        <v>#DIV/0!</v>
      </c>
      <c r="C47" s="32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22" t="e">
        <f>AVERAGE('A6 Exploitation'!D547, 'A6 Technique'!D197)</f>
        <v>#DIV/0!</v>
      </c>
      <c r="C48" s="32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23" t="s">
        <v>336</v>
      </c>
      <c r="C51" s="323"/>
      <c r="D51" s="78"/>
      <c r="E51" s="78"/>
      <c r="F51" s="78"/>
      <c r="G51" s="78"/>
      <c r="H51" s="78"/>
      <c r="I51" s="78"/>
      <c r="J51" s="77" t="str">
        <f>D18</f>
        <v>Hammam Sousse</v>
      </c>
    </row>
    <row r="52" spans="1:10" ht="33" customHeight="1" x14ac:dyDescent="0.25">
      <c r="A52" s="86" t="s">
        <v>328</v>
      </c>
      <c r="B52" s="325">
        <f>'A1 Exploitation'!D46</f>
        <v>1</v>
      </c>
      <c r="C52" s="32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25">
        <f>'A2 Exploitation'!D46</f>
        <v>1</v>
      </c>
      <c r="C53" s="32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25">
        <f>'A3 Exploitation'!D46</f>
        <v>1</v>
      </c>
      <c r="C54" s="32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25">
        <f>'A4 Exploitation'!D46</f>
        <v>0.71875</v>
      </c>
      <c r="C55" s="32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25">
        <f>'A5 Exploitation'!D46</f>
        <v>0</v>
      </c>
      <c r="C56" s="32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25">
        <f>'A6 Exploitation'!D46</f>
        <v>0</v>
      </c>
      <c r="C57" s="32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23" t="s">
        <v>337</v>
      </c>
      <c r="C60" s="323"/>
      <c r="D60" s="78"/>
      <c r="E60" s="78"/>
      <c r="F60" s="78"/>
      <c r="G60" s="78"/>
      <c r="H60" s="78"/>
      <c r="I60" s="78"/>
      <c r="J60" s="77" t="str">
        <f>D18</f>
        <v>Hammam Sousse</v>
      </c>
    </row>
    <row r="61" spans="1:10" ht="33" customHeight="1" x14ac:dyDescent="0.25">
      <c r="A61" s="86" t="s">
        <v>328</v>
      </c>
      <c r="B61" s="322">
        <f>'A1 Exploitation'!D103</f>
        <v>0.97222222222222221</v>
      </c>
      <c r="C61" s="32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22">
        <f>'A2 Exploitation'!D103</f>
        <v>0.83333333333333337</v>
      </c>
      <c r="C62" s="32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22">
        <f>'A3 Exploitation'!D103</f>
        <v>0.65714285714285714</v>
      </c>
      <c r="C63" s="32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22">
        <f>'A4 Exploitation'!D103</f>
        <v>0.98529411764705888</v>
      </c>
      <c r="C64" s="32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22">
        <f>'A5 Exploitation'!D103</f>
        <v>0</v>
      </c>
      <c r="C65" s="32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22">
        <f>'A6 Exploitation'!D103</f>
        <v>0</v>
      </c>
      <c r="C66" s="32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23" t="s">
        <v>338</v>
      </c>
      <c r="C69" s="323"/>
      <c r="D69" s="78"/>
      <c r="E69" s="78"/>
      <c r="F69" s="78"/>
      <c r="G69" s="78"/>
      <c r="H69" s="78"/>
      <c r="I69" s="78"/>
      <c r="J69" s="77" t="str">
        <f>D18</f>
        <v>Hammam Sousse</v>
      </c>
    </row>
    <row r="70" spans="1:10" ht="33" customHeight="1" x14ac:dyDescent="0.25">
      <c r="A70" s="86" t="s">
        <v>328</v>
      </c>
      <c r="B70" s="322">
        <f>'A1 Exploitation'!D158</f>
        <v>1</v>
      </c>
      <c r="C70" s="32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22">
        <f>'A2 Exploitation'!D158</f>
        <v>0.93939393939393945</v>
      </c>
      <c r="C71" s="32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22">
        <f>'A3 Exploitation'!D158</f>
        <v>0.875</v>
      </c>
      <c r="C72" s="32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22">
        <f>'A4 Exploitation'!D158</f>
        <v>0.98571428571428577</v>
      </c>
      <c r="C73" s="32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22">
        <f>'A5 Exploitation'!D158</f>
        <v>0</v>
      </c>
      <c r="C74" s="32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22">
        <f>'A6 Exploitation'!D158</f>
        <v>0</v>
      </c>
      <c r="C75" s="32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23" t="s">
        <v>339</v>
      </c>
      <c r="C78" s="323"/>
      <c r="D78" s="78"/>
      <c r="E78" s="78"/>
      <c r="F78" s="78"/>
      <c r="G78" s="78"/>
      <c r="H78" s="78"/>
      <c r="I78" s="78"/>
      <c r="J78" s="77" t="str">
        <f>D18</f>
        <v>Hammam Sousse</v>
      </c>
    </row>
    <row r="79" spans="1:10" ht="33" customHeight="1" x14ac:dyDescent="0.25">
      <c r="A79" s="86" t="s">
        <v>328</v>
      </c>
      <c r="B79" s="322">
        <f>'A1 Exploitation'!D205</f>
        <v>1</v>
      </c>
      <c r="C79" s="32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22">
        <f>'A2 Exploitation'!D205</f>
        <v>0.72580645161290325</v>
      </c>
      <c r="C80" s="32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22">
        <f>'A3 Exploitation'!D205</f>
        <v>0.86206896551724133</v>
      </c>
      <c r="C81" s="32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22">
        <f>'A4 Exploitation'!D205</f>
        <v>0.95161290322580649</v>
      </c>
      <c r="C82" s="32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22">
        <f>'A5 Exploitation'!D205</f>
        <v>0</v>
      </c>
      <c r="C83" s="32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22">
        <f>'A6 Exploitation'!D205</f>
        <v>0</v>
      </c>
      <c r="C84" s="32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23" t="s">
        <v>340</v>
      </c>
      <c r="C87" s="323"/>
      <c r="D87" s="78"/>
      <c r="E87" s="78"/>
      <c r="F87" s="78"/>
      <c r="G87" s="78"/>
      <c r="H87" s="78"/>
      <c r="I87" s="78"/>
      <c r="J87" s="77" t="str">
        <f>D18</f>
        <v>Hammam Sousse</v>
      </c>
    </row>
    <row r="88" spans="1:10" ht="33" customHeight="1" x14ac:dyDescent="0.25">
      <c r="A88" s="86" t="s">
        <v>328</v>
      </c>
      <c r="B88" s="322">
        <f>'A1 Exploitation'!D266</f>
        <v>0.97560975609756095</v>
      </c>
      <c r="C88" s="32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22">
        <f>'A2 Exploitation'!D266</f>
        <v>0.85365853658536583</v>
      </c>
      <c r="C89" s="32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22">
        <f>'A3 Exploitation'!D266</f>
        <v>0.89473684210526316</v>
      </c>
      <c r="C90" s="32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22">
        <f>'A4 Exploitation'!D266</f>
        <v>0.98780487804878048</v>
      </c>
      <c r="C91" s="32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22">
        <f>'A5 Exploitation'!D266</f>
        <v>0</v>
      </c>
      <c r="C92" s="32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22">
        <f>'A6 Exploitation'!D266</f>
        <v>0</v>
      </c>
      <c r="C93" s="32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23" t="s">
        <v>341</v>
      </c>
      <c r="C96" s="323"/>
      <c r="D96" s="78"/>
      <c r="E96" s="78"/>
      <c r="F96" s="78"/>
      <c r="G96" s="78"/>
      <c r="H96" s="78"/>
      <c r="I96" s="78"/>
      <c r="J96" s="77" t="str">
        <f>D18</f>
        <v>Hammam Sousse</v>
      </c>
    </row>
    <row r="97" spans="1:10" ht="33" customHeight="1" x14ac:dyDescent="0.25">
      <c r="A97" s="86" t="s">
        <v>328</v>
      </c>
      <c r="B97" s="322">
        <f>'A1 Exploitation'!D318</f>
        <v>1</v>
      </c>
      <c r="C97" s="32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22">
        <f>'A2 Exploitation'!D318</f>
        <v>0.98571428571428577</v>
      </c>
      <c r="C98" s="32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22">
        <f>'A3 Exploitation'!D318</f>
        <v>0.89393939393939392</v>
      </c>
      <c r="C99" s="32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22">
        <f>'A4 Exploitation'!D318</f>
        <v>1</v>
      </c>
      <c r="C100" s="32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22">
        <f>'A5 Exploitation'!D318</f>
        <v>0</v>
      </c>
      <c r="C101" s="32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22">
        <f>'A6 Exploitation'!D318</f>
        <v>0</v>
      </c>
      <c r="C102" s="32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23" t="s">
        <v>342</v>
      </c>
      <c r="C105" s="323"/>
      <c r="D105" s="78"/>
      <c r="E105" s="78"/>
      <c r="F105" s="78"/>
      <c r="G105" s="78"/>
      <c r="H105" s="78"/>
      <c r="I105" s="78"/>
      <c r="J105" s="77" t="str">
        <f>D18</f>
        <v>Hammam Sousse</v>
      </c>
    </row>
    <row r="106" spans="1:10" ht="33" customHeight="1" x14ac:dyDescent="0.25">
      <c r="A106" s="86" t="s">
        <v>328</v>
      </c>
      <c r="B106" s="322">
        <f>'A1 Exploitation'!D358</f>
        <v>0.82</v>
      </c>
      <c r="C106" s="32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22">
        <f>'A2 Exploitation'!D358</f>
        <v>0.97916666666666663</v>
      </c>
      <c r="C107" s="32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22">
        <f>'A3 Exploitation'!D358</f>
        <v>0.875</v>
      </c>
      <c r="C108" s="32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22">
        <f>'A4 Exploitation'!D358</f>
        <v>1</v>
      </c>
      <c r="C109" s="32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22">
        <f>'A5 Exploitation'!D358</f>
        <v>0</v>
      </c>
      <c r="C110" s="32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22">
        <f>'A6 Exploitation'!D358</f>
        <v>0</v>
      </c>
      <c r="C111" s="32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23" t="s">
        <v>343</v>
      </c>
      <c r="C114" s="323"/>
      <c r="D114" s="78"/>
      <c r="E114" s="78"/>
      <c r="F114" s="78"/>
      <c r="G114" s="78"/>
      <c r="H114" s="78"/>
      <c r="I114" s="78"/>
      <c r="J114" s="77" t="str">
        <f>D18</f>
        <v>Hammam Sousse</v>
      </c>
    </row>
    <row r="115" spans="1:10" ht="33" customHeight="1" x14ac:dyDescent="0.25">
      <c r="A115" s="86" t="s">
        <v>328</v>
      </c>
      <c r="B115" s="322">
        <f>'A1 Exploitation'!D391</f>
        <v>0.94117647058823528</v>
      </c>
      <c r="C115" s="32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22">
        <f>'A2 Exploitation'!D391</f>
        <v>0.94117647058823528</v>
      </c>
      <c r="C116" s="32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22">
        <f>'A3 Exploitation'!D391</f>
        <v>0.8529411764705882</v>
      </c>
      <c r="C117" s="32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22">
        <f>'A4 Exploitation'!D391</f>
        <v>0.58333333333333337</v>
      </c>
      <c r="C118" s="32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22">
        <f>'A5 Exploitation'!D391</f>
        <v>0</v>
      </c>
      <c r="C119" s="32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22">
        <f>'A6 Exploitation'!D391</f>
        <v>0</v>
      </c>
      <c r="C120" s="32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23" t="s">
        <v>344</v>
      </c>
      <c r="C123" s="323"/>
      <c r="D123" s="78"/>
      <c r="E123" s="78"/>
      <c r="F123" s="78"/>
      <c r="G123" s="78"/>
      <c r="H123" s="78"/>
      <c r="I123" s="78"/>
      <c r="J123" s="77" t="str">
        <f>D18</f>
        <v>Hammam Sousse</v>
      </c>
    </row>
    <row r="124" spans="1:10" ht="33" customHeight="1" x14ac:dyDescent="0.25">
      <c r="A124" s="86" t="s">
        <v>328</v>
      </c>
      <c r="B124" s="322">
        <f>'A1 Exploitation'!D444</f>
        <v>1</v>
      </c>
      <c r="C124" s="32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22">
        <f>'A2 Exploitation'!D444</f>
        <v>1</v>
      </c>
      <c r="C125" s="32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22">
        <f>'A3 Exploitation'!D444</f>
        <v>0.94827586206896552</v>
      </c>
      <c r="C126" s="32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22">
        <f>'A4 Exploitation'!D444</f>
        <v>1</v>
      </c>
      <c r="C127" s="32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22">
        <f>'A5 Exploitation'!D444</f>
        <v>0</v>
      </c>
      <c r="C128" s="32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22">
        <f>'A6 Exploitation'!D444</f>
        <v>0</v>
      </c>
      <c r="C129" s="32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23" t="s">
        <v>345</v>
      </c>
      <c r="C132" s="323"/>
      <c r="D132" s="78"/>
      <c r="E132" s="78"/>
      <c r="F132" s="78"/>
      <c r="G132" s="78"/>
      <c r="H132" s="78"/>
      <c r="I132" s="78"/>
      <c r="J132" s="77" t="str">
        <f>D18</f>
        <v>Hammam Sousse</v>
      </c>
    </row>
    <row r="133" spans="1:10" ht="33" customHeight="1" x14ac:dyDescent="0.25">
      <c r="A133" s="86" t="s">
        <v>328</v>
      </c>
      <c r="B133" s="322">
        <f>'A1 Exploitation'!D481</f>
        <v>1</v>
      </c>
      <c r="C133" s="32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22">
        <f>'A2 Exploitation'!D481</f>
        <v>0.95</v>
      </c>
      <c r="C134" s="32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22">
        <f>'A3 Exploitation'!D481</f>
        <v>0.9285714285714286</v>
      </c>
      <c r="C135" s="32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22">
        <f>'A4 Exploitation'!D481</f>
        <v>0.97619047619047616</v>
      </c>
      <c r="C136" s="32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22">
        <f>'A5 Exploitation'!D481</f>
        <v>0</v>
      </c>
      <c r="C137" s="32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22">
        <f>'A6 Exploitation'!D481</f>
        <v>0</v>
      </c>
      <c r="C138" s="32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23" t="s">
        <v>346</v>
      </c>
      <c r="C141" s="323"/>
      <c r="D141" s="78"/>
      <c r="E141" s="78"/>
      <c r="F141" s="78"/>
      <c r="G141" s="78"/>
      <c r="H141" s="78"/>
      <c r="I141" s="78"/>
      <c r="J141" s="77" t="str">
        <f>D18</f>
        <v>Hammam Sousse</v>
      </c>
    </row>
    <row r="142" spans="1:10" ht="33" customHeight="1" x14ac:dyDescent="0.25">
      <c r="A142" s="86" t="s">
        <v>328</v>
      </c>
      <c r="B142" s="322">
        <f>'A1 Exploitation'!D503</f>
        <v>1</v>
      </c>
      <c r="C142" s="32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22">
        <f>'A2 Exploitation'!D503</f>
        <v>1</v>
      </c>
      <c r="C143" s="32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22">
        <f>'A3 Exploitation'!D503</f>
        <v>1</v>
      </c>
      <c r="C144" s="32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22">
        <f>'A4 Exploitation'!D503</f>
        <v>1</v>
      </c>
      <c r="C145" s="32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22">
        <f>'A5 Exploitation'!D503</f>
        <v>0</v>
      </c>
      <c r="C146" s="32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22">
        <f>'A6 Exploitation'!D503</f>
        <v>0</v>
      </c>
      <c r="C147" s="32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23" t="s">
        <v>347</v>
      </c>
      <c r="C150" s="323"/>
      <c r="D150" s="78"/>
      <c r="E150" s="78"/>
      <c r="F150" s="78"/>
      <c r="G150" s="78"/>
      <c r="H150" s="78"/>
      <c r="I150" s="78"/>
      <c r="J150" s="77" t="str">
        <f>D18</f>
        <v>Hammam Sousse</v>
      </c>
    </row>
    <row r="151" spans="1:10" ht="33" customHeight="1" x14ac:dyDescent="0.25">
      <c r="A151" s="86" t="s">
        <v>328</v>
      </c>
      <c r="B151" s="322">
        <f>'A1 Exploitation'!D514</f>
        <v>1</v>
      </c>
      <c r="C151" s="32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22">
        <f>'A2 Exploitation'!D514</f>
        <v>1</v>
      </c>
      <c r="C152" s="32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22">
        <f>'A3 Exploitation'!D514</f>
        <v>1</v>
      </c>
      <c r="C153" s="32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22">
        <f>'A4 Exploitation'!D514</f>
        <v>1</v>
      </c>
      <c r="C154" s="32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22">
        <f>'A5 Exploitation'!D514</f>
        <v>0</v>
      </c>
      <c r="C155" s="32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22">
        <f>'A6 Exploitation'!D514</f>
        <v>0</v>
      </c>
      <c r="C156" s="32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24"/>
      <c r="C159" s="32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23" t="s">
        <v>348</v>
      </c>
      <c r="C160" s="323"/>
      <c r="D160" s="78"/>
      <c r="E160" s="78"/>
      <c r="F160" s="78"/>
      <c r="G160" s="78"/>
      <c r="H160" s="78"/>
      <c r="I160" s="78"/>
      <c r="J160" s="77" t="str">
        <f>D18</f>
        <v>Hammam Sousse</v>
      </c>
    </row>
    <row r="161" spans="1:10" ht="33" customHeight="1" x14ac:dyDescent="0.25">
      <c r="A161" s="86" t="s">
        <v>328</v>
      </c>
      <c r="B161" s="322">
        <f>'A1 Exploitation'!D534</f>
        <v>1</v>
      </c>
      <c r="C161" s="32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22">
        <f>'A2 Exploitation'!D534</f>
        <v>1</v>
      </c>
      <c r="C162" s="32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22">
        <f>'A3 Exploitation'!D534</f>
        <v>1</v>
      </c>
      <c r="C163" s="32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22">
        <f>'A4 Exploitation'!D534</f>
        <v>1</v>
      </c>
      <c r="C164" s="322"/>
    </row>
    <row r="165" spans="1:10" ht="33" customHeight="1" x14ac:dyDescent="0.25">
      <c r="A165" s="85" t="s">
        <v>332</v>
      </c>
      <c r="B165" s="322">
        <f>'A5 Exploitation'!D534</f>
        <v>0</v>
      </c>
      <c r="C165" s="322"/>
    </row>
    <row r="166" spans="1:10" ht="18" x14ac:dyDescent="0.25">
      <c r="A166" s="85" t="s">
        <v>333</v>
      </c>
      <c r="B166" s="322">
        <f>'A6 Exploitation'!D534</f>
        <v>0</v>
      </c>
      <c r="C166" s="32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23" t="s">
        <v>349</v>
      </c>
      <c r="C169" s="323"/>
      <c r="J169" s="77" t="str">
        <f>D18</f>
        <v>Hammam Sousse</v>
      </c>
    </row>
    <row r="170" spans="1:10" ht="33" customHeight="1" x14ac:dyDescent="0.25">
      <c r="A170" s="86" t="s">
        <v>328</v>
      </c>
      <c r="B170" s="322">
        <f>'A1 Exploitation'!D545</f>
        <v>0</v>
      </c>
      <c r="C170" s="322"/>
    </row>
    <row r="171" spans="1:10" ht="33" customHeight="1" x14ac:dyDescent="0.25">
      <c r="A171" s="85" t="s">
        <v>329</v>
      </c>
      <c r="B171" s="322">
        <f>'A2 Exploitation'!D545</f>
        <v>1</v>
      </c>
      <c r="C171" s="322"/>
    </row>
    <row r="172" spans="1:10" ht="33" customHeight="1" x14ac:dyDescent="0.25">
      <c r="A172" s="86" t="s">
        <v>330</v>
      </c>
      <c r="B172" s="322">
        <f>'A3 Exploitation'!D545</f>
        <v>1</v>
      </c>
      <c r="C172" s="322"/>
    </row>
    <row r="173" spans="1:10" ht="33" customHeight="1" x14ac:dyDescent="0.25">
      <c r="A173" s="86" t="s">
        <v>331</v>
      </c>
      <c r="B173" s="322">
        <f>'A4 Exploitation'!D545</f>
        <v>1</v>
      </c>
      <c r="C173" s="322"/>
    </row>
    <row r="174" spans="1:10" ht="33" customHeight="1" x14ac:dyDescent="0.25">
      <c r="A174" s="85" t="s">
        <v>332</v>
      </c>
      <c r="B174" s="322">
        <f>'A5 Exploitation'!D545</f>
        <v>0</v>
      </c>
      <c r="C174" s="322"/>
    </row>
    <row r="175" spans="1:10" ht="18" x14ac:dyDescent="0.25">
      <c r="A175" s="85" t="s">
        <v>333</v>
      </c>
      <c r="B175" s="322">
        <f>'A6 Exploitation'!D545</f>
        <v>0</v>
      </c>
      <c r="C175" s="32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23" t="s">
        <v>350</v>
      </c>
      <c r="C178" s="323"/>
      <c r="J178" s="77" t="str">
        <f>D18</f>
        <v>Hammam Sousse</v>
      </c>
    </row>
    <row r="179" spans="1:10" ht="33" customHeight="1" x14ac:dyDescent="0.25">
      <c r="A179" s="86" t="s">
        <v>328</v>
      </c>
      <c r="B179" s="322">
        <f>'A1 Technique'!D199</f>
        <v>0.90948275862068961</v>
      </c>
      <c r="C179" s="322"/>
    </row>
    <row r="180" spans="1:10" ht="33" customHeight="1" x14ac:dyDescent="0.25">
      <c r="A180" s="85" t="s">
        <v>329</v>
      </c>
      <c r="B180" s="322">
        <f>'A2 Technique'!D199</f>
        <v>0.85526315789473684</v>
      </c>
      <c r="C180" s="322"/>
    </row>
    <row r="181" spans="1:10" ht="33" customHeight="1" x14ac:dyDescent="0.25">
      <c r="A181" s="86" t="s">
        <v>330</v>
      </c>
      <c r="B181" s="322">
        <f>'A3 Technique'!D199</f>
        <v>0.88260869565217392</v>
      </c>
      <c r="C181" s="322"/>
    </row>
    <row r="182" spans="1:10" ht="33" customHeight="1" x14ac:dyDescent="0.25">
      <c r="A182" s="86" t="s">
        <v>331</v>
      </c>
      <c r="B182" s="322">
        <f>'A4 Technique'!D199</f>
        <v>0.95416666666666672</v>
      </c>
      <c r="C182" s="322"/>
    </row>
    <row r="183" spans="1:10" ht="33" customHeight="1" x14ac:dyDescent="0.25">
      <c r="A183" s="85" t="s">
        <v>332</v>
      </c>
      <c r="B183" s="322">
        <f>'A5 Technique'!D199</f>
        <v>0</v>
      </c>
      <c r="C183" s="322"/>
    </row>
    <row r="184" spans="1:10" ht="18" x14ac:dyDescent="0.25">
      <c r="A184" s="85" t="s">
        <v>333</v>
      </c>
      <c r="B184" s="322">
        <f>'A6 Technique'!D199</f>
        <v>0</v>
      </c>
      <c r="C184" s="32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4" zoomScale="60" workbookViewId="0">
      <selection activeCell="B542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/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/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/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ht="16.5" customHeight="1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ht="16.5" customHeight="1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ht="16.5" customHeight="1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ht="16.5" customHeight="1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ht="16.5" customHeigh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ht="16.5" customHeight="1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ht="16.5" customHeight="1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ht="16.5" customHeight="1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ht="16.5" customHeight="1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ht="16.5" customHeight="1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ht="16.5" customHeight="1" x14ac:dyDescent="0.3">
      <c r="A508" s="330"/>
      <c r="B508" s="41" t="s">
        <v>34</v>
      </c>
      <c r="C508" s="41" t="s">
        <v>33</v>
      </c>
      <c r="D508" s="331"/>
      <c r="E508" s="332"/>
      <c r="F508" s="33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ht="16.5" customHeight="1" x14ac:dyDescent="0.3">
      <c r="A519" s="330"/>
      <c r="B519" s="41" t="s">
        <v>34</v>
      </c>
      <c r="C519" s="41" t="s">
        <v>33</v>
      </c>
      <c r="D519" s="331"/>
      <c r="E519" s="332"/>
      <c r="F519" s="33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ht="16.5" customHeight="1" x14ac:dyDescent="0.3">
      <c r="A539" s="330"/>
      <c r="B539" s="41" t="s">
        <v>34</v>
      </c>
      <c r="C539" s="41" t="s">
        <v>33</v>
      </c>
      <c r="D539" s="331"/>
      <c r="E539" s="332"/>
      <c r="F539" s="33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EC7daeJpXuYqsNoNxvxYKecq/93xyQ2uPufBMBzj6mNTFogwn4TzIFIoCWXeusFrJFZhOl+0/4Stlxiyx9AOEg==" saltValue="rcZGDlwsGByCGnWOAXa1M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str">
        <f>'A5 Exploitation'!A8:F8</f>
        <v>Hammam Sousse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>
        <f>'A5 Exploitation'!B9:F9</f>
        <v>0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>
        <f>'A5 Exploitation'!B10:F10</f>
        <v>0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'A5 Exploitation'!B11:F11</f>
        <v>0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31"/>
      <c r="E14" s="331"/>
      <c r="F14" s="33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5" t="s">
        <v>36</v>
      </c>
      <c r="B22" s="361"/>
      <c r="C22" s="362"/>
      <c r="D22" s="258">
        <f>SUM(B17:C21)</f>
        <v>0</v>
      </c>
    </row>
    <row r="23" spans="1:7" x14ac:dyDescent="0.3">
      <c r="A23" s="356" t="s">
        <v>295</v>
      </c>
      <c r="B23" s="357"/>
      <c r="C23" s="35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257">
        <f>SUM(B26:C32)</f>
        <v>0</v>
      </c>
    </row>
    <row r="34" spans="1:7" x14ac:dyDescent="0.3">
      <c r="A34" s="356" t="s">
        <v>295</v>
      </c>
      <c r="B34" s="357"/>
      <c r="C34" s="35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257">
        <f>SUM(B37:C41)</f>
        <v>0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257">
        <f>SUM(B46:C51)</f>
        <v>0</v>
      </c>
    </row>
    <row r="53" spans="1:7" x14ac:dyDescent="0.3">
      <c r="A53" s="356" t="s">
        <v>295</v>
      </c>
      <c r="B53" s="357"/>
      <c r="C53" s="35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257">
        <f>SUM(B56:C62)</f>
        <v>0</v>
      </c>
    </row>
    <row r="64" spans="1:7" x14ac:dyDescent="0.3">
      <c r="A64" s="356" t="s">
        <v>295</v>
      </c>
      <c r="B64" s="357"/>
      <c r="C64" s="35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257">
        <f>SUM(B67:C83)</f>
        <v>0</v>
      </c>
    </row>
    <row r="85" spans="1:7" x14ac:dyDescent="0.3">
      <c r="A85" s="356" t="s">
        <v>295</v>
      </c>
      <c r="B85" s="357"/>
      <c r="C85" s="35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257">
        <f>SUM(B88:C101)</f>
        <v>0</v>
      </c>
    </row>
    <row r="103" spans="1:7" x14ac:dyDescent="0.3">
      <c r="A103" s="356" t="s">
        <v>295</v>
      </c>
      <c r="B103" s="357"/>
      <c r="C103" s="35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6" t="s">
        <v>36</v>
      </c>
      <c r="B133" s="357"/>
      <c r="C133" s="358"/>
      <c r="D133" s="257">
        <f>SUM(B122:C132)</f>
        <v>0</v>
      </c>
    </row>
    <row r="134" spans="1:7" x14ac:dyDescent="0.3">
      <c r="A134" s="356" t="s">
        <v>295</v>
      </c>
      <c r="B134" s="357"/>
      <c r="C134" s="35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6" t="s">
        <v>36</v>
      </c>
      <c r="B149" s="357"/>
      <c r="C149" s="358"/>
      <c r="D149" s="257">
        <f>SUM(B137:C148)</f>
        <v>0</v>
      </c>
    </row>
    <row r="150" spans="1:7" x14ac:dyDescent="0.3">
      <c r="A150" s="356" t="s">
        <v>295</v>
      </c>
      <c r="B150" s="357"/>
      <c r="C150" s="35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6" t="s">
        <v>36</v>
      </c>
      <c r="B161" s="361"/>
      <c r="C161" s="362"/>
      <c r="D161" s="258">
        <f>SUM(B153:C160)</f>
        <v>0</v>
      </c>
    </row>
    <row r="162" spans="1:7" x14ac:dyDescent="0.3">
      <c r="A162" s="356" t="s">
        <v>295</v>
      </c>
      <c r="B162" s="357"/>
      <c r="C162" s="35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6" t="s">
        <v>36</v>
      </c>
      <c r="B169" s="357"/>
      <c r="C169" s="358"/>
      <c r="D169" s="257">
        <f>SUM(B165:C168)</f>
        <v>0</v>
      </c>
    </row>
    <row r="170" spans="1:7" x14ac:dyDescent="0.3">
      <c r="A170" s="356" t="s">
        <v>295</v>
      </c>
      <c r="B170" s="357"/>
      <c r="C170" s="35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257">
        <f>SUM(B173:C176)</f>
        <v>0</v>
      </c>
    </row>
    <row r="178" spans="1:7" x14ac:dyDescent="0.3">
      <c r="A178" s="356" t="s">
        <v>295</v>
      </c>
      <c r="B178" s="357"/>
      <c r="C178" s="35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257">
        <f>SUM(B181:C185)</f>
        <v>0</v>
      </c>
    </row>
    <row r="187" spans="1:7" x14ac:dyDescent="0.3">
      <c r="A187" s="356" t="s">
        <v>295</v>
      </c>
      <c r="B187" s="357"/>
      <c r="C187" s="35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0</v>
      </c>
    </row>
    <row r="195" spans="1:6" x14ac:dyDescent="0.3">
      <c r="A195" s="356" t="s">
        <v>295</v>
      </c>
      <c r="B195" s="357"/>
      <c r="C195" s="35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COUNTIF('A4 Technique'!F17:F193,"ok")</f>
        <v>0</v>
      </c>
      <c r="F197" s="315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/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/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/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ht="16.5" customHeight="1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ht="16.5" customHeight="1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ht="16.5" customHeight="1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ht="16.5" customHeight="1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ht="16.5" customHeigh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ht="16.5" customHeight="1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ht="16.5" customHeight="1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ht="16.5" customHeight="1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ht="16.5" customHeight="1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ht="16.5" customHeight="1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ht="16.5" customHeight="1" x14ac:dyDescent="0.3">
      <c r="A508" s="330"/>
      <c r="B508" s="41" t="s">
        <v>34</v>
      </c>
      <c r="C508" s="41" t="s">
        <v>33</v>
      </c>
      <c r="D508" s="331"/>
      <c r="E508" s="332"/>
      <c r="F508" s="33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ht="16.5" customHeight="1" x14ac:dyDescent="0.3">
      <c r="A519" s="330"/>
      <c r="B519" s="41" t="s">
        <v>34</v>
      </c>
      <c r="C519" s="41" t="s">
        <v>33</v>
      </c>
      <c r="D519" s="331"/>
      <c r="E519" s="332"/>
      <c r="F519" s="33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ht="16.5" customHeight="1" x14ac:dyDescent="0.3">
      <c r="A539" s="330"/>
      <c r="B539" s="41" t="s">
        <v>34</v>
      </c>
      <c r="C539" s="41" t="s">
        <v>33</v>
      </c>
      <c r="D539" s="331"/>
      <c r="E539" s="332"/>
      <c r="F539" s="33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str">
        <f>'A6 Exploitation'!A8:F8</f>
        <v>Hammam Sousse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>
        <f>'A6 Exploitation'!B9:F9</f>
        <v>0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>
        <f>'A6 Exploitation'!B10:F10</f>
        <v>0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'A6 Exploitation'!B11:F11</f>
        <v>0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31"/>
      <c r="E14" s="331"/>
      <c r="F14" s="33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5" t="s">
        <v>36</v>
      </c>
      <c r="B22" s="361"/>
      <c r="C22" s="362"/>
      <c r="D22" s="258">
        <f>SUM(B17:C21)</f>
        <v>0</v>
      </c>
    </row>
    <row r="23" spans="1:7" x14ac:dyDescent="0.3">
      <c r="A23" s="356" t="s">
        <v>295</v>
      </c>
      <c r="B23" s="357"/>
      <c r="C23" s="35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257">
        <f>SUM(B26:C32)</f>
        <v>0</v>
      </c>
    </row>
    <row r="34" spans="1:7" x14ac:dyDescent="0.3">
      <c r="A34" s="356" t="s">
        <v>295</v>
      </c>
      <c r="B34" s="357"/>
      <c r="C34" s="35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257">
        <f>SUM(B37:C41)</f>
        <v>0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257">
        <f>SUM(B46:C51)</f>
        <v>0</v>
      </c>
    </row>
    <row r="53" spans="1:7" x14ac:dyDescent="0.3">
      <c r="A53" s="356" t="s">
        <v>295</v>
      </c>
      <c r="B53" s="357"/>
      <c r="C53" s="35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257">
        <f>SUM(B56:C62)</f>
        <v>0</v>
      </c>
    </row>
    <row r="64" spans="1:7" x14ac:dyDescent="0.3">
      <c r="A64" s="356" t="s">
        <v>295</v>
      </c>
      <c r="B64" s="357"/>
      <c r="C64" s="35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257">
        <f>SUM(B67:C83)</f>
        <v>0</v>
      </c>
    </row>
    <row r="85" spans="1:7" x14ac:dyDescent="0.3">
      <c r="A85" s="356" t="s">
        <v>295</v>
      </c>
      <c r="B85" s="357"/>
      <c r="C85" s="35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257">
        <f>SUM(B88:C101)</f>
        <v>0</v>
      </c>
    </row>
    <row r="103" spans="1:7" x14ac:dyDescent="0.3">
      <c r="A103" s="356" t="s">
        <v>295</v>
      </c>
      <c r="B103" s="357"/>
      <c r="C103" s="35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6" t="s">
        <v>36</v>
      </c>
      <c r="B133" s="357"/>
      <c r="C133" s="358"/>
      <c r="D133" s="257">
        <f>SUM(B122:C132)</f>
        <v>0</v>
      </c>
    </row>
    <row r="134" spans="1:7" x14ac:dyDescent="0.3">
      <c r="A134" s="356" t="s">
        <v>295</v>
      </c>
      <c r="B134" s="357"/>
      <c r="C134" s="35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6" t="s">
        <v>36</v>
      </c>
      <c r="B149" s="357"/>
      <c r="C149" s="358"/>
      <c r="D149" s="257">
        <f>SUM(B137:C148)</f>
        <v>0</v>
      </c>
    </row>
    <row r="150" spans="1:7" x14ac:dyDescent="0.3">
      <c r="A150" s="356" t="s">
        <v>295</v>
      </c>
      <c r="B150" s="357"/>
      <c r="C150" s="35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6" t="s">
        <v>36</v>
      </c>
      <c r="B161" s="361"/>
      <c r="C161" s="362"/>
      <c r="D161" s="258">
        <f>SUM(B153:C160)</f>
        <v>0</v>
      </c>
    </row>
    <row r="162" spans="1:7" x14ac:dyDescent="0.3">
      <c r="A162" s="356" t="s">
        <v>295</v>
      </c>
      <c r="B162" s="357"/>
      <c r="C162" s="35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6" t="s">
        <v>36</v>
      </c>
      <c r="B169" s="357"/>
      <c r="C169" s="358"/>
      <c r="D169" s="257">
        <f>SUM(B165:C168)</f>
        <v>0</v>
      </c>
    </row>
    <row r="170" spans="1:7" x14ac:dyDescent="0.3">
      <c r="A170" s="356" t="s">
        <v>295</v>
      </c>
      <c r="B170" s="357"/>
      <c r="C170" s="35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257">
        <f>SUM(B173:C176)</f>
        <v>0</v>
      </c>
    </row>
    <row r="178" spans="1:7" x14ac:dyDescent="0.3">
      <c r="A178" s="356" t="s">
        <v>295</v>
      </c>
      <c r="B178" s="357"/>
      <c r="C178" s="35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257">
        <f>SUM(B181:C185)</f>
        <v>0</v>
      </c>
    </row>
    <row r="187" spans="1:7" x14ac:dyDescent="0.3">
      <c r="A187" s="356" t="s">
        <v>295</v>
      </c>
      <c r="B187" s="357"/>
      <c r="C187" s="35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0</v>
      </c>
    </row>
    <row r="195" spans="1:6" x14ac:dyDescent="0.3">
      <c r="A195" s="356" t="s">
        <v>295</v>
      </c>
      <c r="B195" s="357"/>
      <c r="C195" s="35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32" zoomScaleNormal="10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 t="s">
        <v>409</v>
      </c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 t="s">
        <v>410</v>
      </c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>
        <v>43172</v>
      </c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0.96945337620578775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43172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6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43172</v>
      </c>
      <c r="B49" s="124"/>
      <c r="C49" s="135"/>
      <c r="D49" s="124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0</v>
      </c>
      <c r="C66" s="130"/>
      <c r="D66" s="113" t="s">
        <v>412</v>
      </c>
      <c r="E66" s="95" t="s">
        <v>411</v>
      </c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6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0.97222222222222221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43172</v>
      </c>
      <c r="B106" s="124"/>
      <c r="C106" s="135"/>
      <c r="D106" s="124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 t="s">
        <v>356</v>
      </c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6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70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43172</v>
      </c>
      <c r="B161" s="124"/>
      <c r="C161" s="135"/>
      <c r="D161" s="127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2</v>
      </c>
      <c r="C185" s="130"/>
      <c r="D185" s="300" t="s">
        <v>413</v>
      </c>
      <c r="E185" s="95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6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43172</v>
      </c>
      <c r="B208" s="124"/>
      <c r="C208" s="135"/>
      <c r="D208" s="124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0</v>
      </c>
      <c r="C229" s="136"/>
      <c r="D229" s="113" t="s">
        <v>414</v>
      </c>
      <c r="E229" s="95"/>
      <c r="F229" s="204" t="s">
        <v>356</v>
      </c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6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0.97560975609756095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43172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/>
      <c r="E313" s="296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43172</v>
      </c>
      <c r="B321" s="124"/>
      <c r="C321" s="135"/>
      <c r="D321" s="127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0</v>
      </c>
      <c r="C340" s="150">
        <f>IF(B340=0, -5, "0")</f>
        <v>-5</v>
      </c>
      <c r="D340" s="167" t="s">
        <v>415</v>
      </c>
      <c r="E340" s="95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/>
      <c r="E353" s="296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0.73529411764705888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41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43172</v>
      </c>
      <c r="B361" s="124"/>
      <c r="C361" s="135"/>
      <c r="D361" s="124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ht="66" x14ac:dyDescent="0.3">
      <c r="A380" s="70" t="s">
        <v>225</v>
      </c>
      <c r="B380" s="130">
        <v>0</v>
      </c>
      <c r="C380" s="130"/>
      <c r="D380" s="95" t="s">
        <v>416</v>
      </c>
      <c r="E380" s="95" t="s">
        <v>417</v>
      </c>
      <c r="F380" s="204" t="s">
        <v>356</v>
      </c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6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43172</v>
      </c>
      <c r="B394" s="124"/>
      <c r="C394" s="135"/>
      <c r="D394" s="127"/>
      <c r="G394" s="127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6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43172</v>
      </c>
      <c r="B447" s="124"/>
      <c r="C447" s="135"/>
      <c r="D447" s="124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6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43172</v>
      </c>
      <c r="B484" s="124"/>
      <c r="C484" s="135"/>
      <c r="D484" s="124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96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43172</v>
      </c>
      <c r="B506" s="124"/>
      <c r="C506" s="135"/>
      <c r="D506" s="124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x14ac:dyDescent="0.3">
      <c r="A508" s="330"/>
      <c r="B508" s="41" t="s">
        <v>34</v>
      </c>
      <c r="C508" s="41" t="s">
        <v>33</v>
      </c>
      <c r="D508" s="331"/>
      <c r="E508" s="332"/>
      <c r="F508" s="332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99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43172</v>
      </c>
      <c r="B517" s="124"/>
      <c r="C517" s="135"/>
      <c r="D517" s="124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x14ac:dyDescent="0.3">
      <c r="A519" s="330"/>
      <c r="B519" s="41" t="s">
        <v>34</v>
      </c>
      <c r="C519" s="41" t="s">
        <v>33</v>
      </c>
      <c r="D519" s="331"/>
      <c r="E519" s="332"/>
      <c r="F519" s="332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 t="s">
        <v>418</v>
      </c>
      <c r="E521" s="95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 t="s">
        <v>420</v>
      </c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419</v>
      </c>
      <c r="E531" s="11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96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43172</v>
      </c>
      <c r="B537" s="124"/>
      <c r="C537" s="135"/>
      <c r="D537" s="124"/>
      <c r="G537" s="127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x14ac:dyDescent="0.3">
      <c r="A539" s="330"/>
      <c r="B539" s="41" t="s">
        <v>34</v>
      </c>
      <c r="C539" s="41" t="s">
        <v>33</v>
      </c>
      <c r="D539" s="331"/>
      <c r="E539" s="332"/>
      <c r="F539" s="332"/>
      <c r="G539" s="127"/>
    </row>
    <row r="540" spans="1:7" ht="18" x14ac:dyDescent="0.3">
      <c r="A540" s="70" t="s">
        <v>373</v>
      </c>
      <c r="B540" s="130">
        <v>0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0</v>
      </c>
      <c r="C541" s="130"/>
      <c r="D541" s="95"/>
      <c r="E541" s="95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51"/>
      <c r="E543" s="296"/>
      <c r="F543" s="253"/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0.96945337620578775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39:B41 B509:B512 B29:B37 B53:B60 B65:B83 B21:B24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496:B498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543 B53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1" zoomScaleNormal="100" workbookViewId="0">
      <selection activeCell="F190" sqref="F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125"/>
      <c r="E2" s="249"/>
      <c r="F2" s="249"/>
      <c r="G2" s="125"/>
    </row>
    <row r="3" spans="1:7" s="12" customFormat="1" ht="24" x14ac:dyDescent="0.4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249"/>
      <c r="F4" s="249"/>
      <c r="G4" s="125"/>
    </row>
    <row r="5" spans="1:7" s="12" customFormat="1" ht="16.5" customHeight="1" x14ac:dyDescent="0.45">
      <c r="A5" s="11"/>
      <c r="D5" s="125"/>
      <c r="E5" s="249"/>
      <c r="F5" s="249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str">
        <f>'A1 Exploitation'!A8:F8</f>
        <v>Hammam Sousse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 t="str">
        <f>'A1 Exploitation'!B9:F9</f>
        <v>Dr Hatem KARAA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 t="str">
        <f>'A1 Exploitation'!B10:F10</f>
        <v>Chefs rayon et directeur du magasin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'A1 Exploitation'!B11:F11</f>
        <v>43172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0.90948275862068961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69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69"/>
      <c r="E14" s="331"/>
      <c r="F14" s="331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65" t="s">
        <v>36</v>
      </c>
      <c r="B22" s="361"/>
      <c r="C22" s="362"/>
      <c r="D22" s="294">
        <f>SUM(B17:C21)</f>
        <v>10</v>
      </c>
    </row>
    <row r="23" spans="1:7" x14ac:dyDescent="0.3">
      <c r="A23" s="356" t="s">
        <v>295</v>
      </c>
      <c r="B23" s="357"/>
      <c r="C23" s="358"/>
      <c r="D23" s="32">
        <f>D22/(COUNT(B17:C21)*2)</f>
        <v>1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293">
        <f>SUM(B26:C32)</f>
        <v>14</v>
      </c>
    </row>
    <row r="34" spans="1:7" x14ac:dyDescent="0.3">
      <c r="A34" s="356" t="s">
        <v>295</v>
      </c>
      <c r="B34" s="357"/>
      <c r="C34" s="358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0</v>
      </c>
      <c r="C39" s="94"/>
      <c r="D39" s="95" t="s">
        <v>433</v>
      </c>
      <c r="E39" s="94"/>
      <c r="F39" s="94" t="s">
        <v>357</v>
      </c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293">
        <f>SUM(B37:C41)</f>
        <v>8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2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02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293">
        <f>SUM(B46:C51)</f>
        <v>12</v>
      </c>
    </row>
    <row r="53" spans="1:7" x14ac:dyDescent="0.3">
      <c r="A53" s="356" t="s">
        <v>295</v>
      </c>
      <c r="B53" s="357"/>
      <c r="C53" s="358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293">
        <f>SUM(B56:C62)</f>
        <v>14</v>
      </c>
    </row>
    <row r="64" spans="1:7" x14ac:dyDescent="0.3">
      <c r="A64" s="356" t="s">
        <v>295</v>
      </c>
      <c r="B64" s="357"/>
      <c r="C64" s="358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3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423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 t="s">
        <v>425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33.75" x14ac:dyDescent="0.35">
      <c r="A82" s="45" t="s">
        <v>297</v>
      </c>
      <c r="B82" s="100">
        <v>2</v>
      </c>
      <c r="C82" s="120" t="str">
        <f>IF(B82=0, -5, "0")</f>
        <v>0</v>
      </c>
      <c r="D82" s="95" t="s">
        <v>424</v>
      </c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293">
        <f>SUM(B67:C83)</f>
        <v>24</v>
      </c>
    </row>
    <row r="85" spans="1:7" x14ac:dyDescent="0.3">
      <c r="A85" s="356" t="s">
        <v>295</v>
      </c>
      <c r="B85" s="357"/>
      <c r="C85" s="358"/>
      <c r="D85" s="32">
        <f>D84/(COUNT(B67:C83)*2)</f>
        <v>0.92307692307692313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2</v>
      </c>
      <c r="C88" s="101"/>
      <c r="D88" s="95" t="s">
        <v>426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 t="s">
        <v>427</v>
      </c>
      <c r="E95" s="94"/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293">
        <f>SUM(B88:C101)</f>
        <v>24</v>
      </c>
    </row>
    <row r="103" spans="1:7" x14ac:dyDescent="0.3">
      <c r="A103" s="356" t="s">
        <v>295</v>
      </c>
      <c r="B103" s="357"/>
      <c r="C103" s="358"/>
      <c r="D103" s="32">
        <f>D102/(COUNT(B88:C101)*2)</f>
        <v>0.92307692307692313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02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428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293">
        <f>SUM(B107:C117)</f>
        <v>22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2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6" t="s">
        <v>36</v>
      </c>
      <c r="B133" s="357"/>
      <c r="C133" s="358"/>
      <c r="D133" s="293">
        <f>SUM(B122:C132)</f>
        <v>22</v>
      </c>
    </row>
    <row r="134" spans="1:7" x14ac:dyDescent="0.3">
      <c r="A134" s="356" t="s">
        <v>295</v>
      </c>
      <c r="B134" s="357"/>
      <c r="C134" s="358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45.75" x14ac:dyDescent="0.3">
      <c r="A139" s="21" t="s">
        <v>277</v>
      </c>
      <c r="B139" s="110">
        <v>0</v>
      </c>
      <c r="C139" s="95"/>
      <c r="D139" s="309" t="s">
        <v>430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D140" s="128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3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3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28" t="s">
        <v>429</v>
      </c>
      <c r="E148" s="94"/>
      <c r="F148" s="94" t="s">
        <v>356</v>
      </c>
    </row>
    <row r="149" spans="1:7" x14ac:dyDescent="0.3">
      <c r="A149" s="356" t="s">
        <v>36</v>
      </c>
      <c r="B149" s="357"/>
      <c r="C149" s="358"/>
      <c r="D149" s="293">
        <f>SUM(B137:C148)</f>
        <v>20</v>
      </c>
    </row>
    <row r="150" spans="1:7" x14ac:dyDescent="0.3">
      <c r="A150" s="356" t="s">
        <v>295</v>
      </c>
      <c r="B150" s="357"/>
      <c r="C150" s="358"/>
      <c r="D150" s="32">
        <f>D149/(COUNT(B137:C148)*2)</f>
        <v>0.83333333333333337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0</v>
      </c>
      <c r="C157" s="120">
        <f>IF(B157=0, -5, "0")</f>
        <v>-5</v>
      </c>
      <c r="D157" s="95" t="s">
        <v>431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0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04"/>
      <c r="E160" s="94"/>
      <c r="F160" s="94"/>
    </row>
    <row r="161" spans="1:7" x14ac:dyDescent="0.3">
      <c r="A161" s="356" t="s">
        <v>36</v>
      </c>
      <c r="B161" s="361"/>
      <c r="C161" s="362"/>
      <c r="D161" s="294">
        <f>SUM(B153:C160)</f>
        <v>9</v>
      </c>
    </row>
    <row r="162" spans="1:7" x14ac:dyDescent="0.3">
      <c r="A162" s="356" t="s">
        <v>295</v>
      </c>
      <c r="B162" s="357"/>
      <c r="C162" s="358"/>
      <c r="D162" s="32">
        <f>D161/(COUNT(B153:C160)*2)</f>
        <v>0.5</v>
      </c>
    </row>
    <row r="163" spans="1:7" s="22" customFormat="1" x14ac:dyDescent="0.3">
      <c r="A163" s="26"/>
      <c r="B163" s="27"/>
      <c r="C163" s="29"/>
      <c r="D163" s="305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4"/>
      <c r="F165" s="94"/>
    </row>
    <row r="166" spans="1:7" ht="33" x14ac:dyDescent="0.3">
      <c r="A166" s="17" t="s">
        <v>287</v>
      </c>
      <c r="B166" s="94">
        <v>0</v>
      </c>
      <c r="C166" s="94"/>
      <c r="D166" s="95" t="s">
        <v>432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56" t="s">
        <v>36</v>
      </c>
      <c r="B169" s="357"/>
      <c r="C169" s="358"/>
      <c r="D169" s="293">
        <f>SUM(B165:C168)</f>
        <v>6</v>
      </c>
    </row>
    <row r="170" spans="1:7" x14ac:dyDescent="0.3">
      <c r="A170" s="356" t="s">
        <v>295</v>
      </c>
      <c r="B170" s="357"/>
      <c r="C170" s="358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293">
        <f>SUM(B173:C176)</f>
        <v>8</v>
      </c>
    </row>
    <row r="178" spans="1:7" x14ac:dyDescent="0.3">
      <c r="A178" s="356" t="s">
        <v>295</v>
      </c>
      <c r="B178" s="357"/>
      <c r="C178" s="358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293">
        <f>SUM(B181:C185)</f>
        <v>10</v>
      </c>
    </row>
    <row r="187" spans="1:7" x14ac:dyDescent="0.3">
      <c r="A187" s="356" t="s">
        <v>295</v>
      </c>
      <c r="B187" s="357"/>
      <c r="C187" s="358"/>
      <c r="D187" s="32">
        <f>D186/(COUNT(B181:C185)*2)</f>
        <v>1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 t="s">
        <v>356</v>
      </c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5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5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8</v>
      </c>
    </row>
    <row r="195" spans="1:6" x14ac:dyDescent="0.3">
      <c r="A195" s="356" t="s">
        <v>295</v>
      </c>
      <c r="B195" s="357"/>
      <c r="C195" s="358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06"/>
      <c r="E197" s="286"/>
      <c r="F197" s="287"/>
    </row>
    <row r="198" spans="1:6" ht="22.5" x14ac:dyDescent="0.3">
      <c r="A198" s="35" t="s">
        <v>322</v>
      </c>
      <c r="B198" s="36"/>
      <c r="C198" s="37"/>
      <c r="D198" s="307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08">
        <f>D198/(COUNT(B190:C193,B181:C185,B173:C176,B165:C168,B153:C160,B56:C62,B46:C51,B26:C32,B17:C21,B107:C117,B137:C148,B122:C132,B88:C101,B67:C83,B37:C41)*2)</f>
        <v>0.90948275862068961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5" zoomScale="91" zoomScaleSheetLayoutView="91" workbookViewId="0">
      <selection activeCell="F541" sqref="F54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 t="s">
        <v>434</v>
      </c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 t="s">
        <v>435</v>
      </c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>
        <v>43287</v>
      </c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0.91749174917491749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15.5" x14ac:dyDescent="0.3">
      <c r="A74" s="209" t="s">
        <v>393</v>
      </c>
      <c r="B74" s="130">
        <v>0</v>
      </c>
      <c r="C74" s="150">
        <f>IF(B74=0, -5, "0")</f>
        <v>-5</v>
      </c>
      <c r="D74" s="311" t="s">
        <v>436</v>
      </c>
      <c r="E74" s="149" t="s">
        <v>439</v>
      </c>
      <c r="F74" s="204" t="s">
        <v>357</v>
      </c>
      <c r="G74" s="214"/>
    </row>
    <row r="75" spans="1:7" s="112" customFormat="1" ht="33" x14ac:dyDescent="0.3">
      <c r="A75" s="70" t="s">
        <v>251</v>
      </c>
      <c r="B75" s="130">
        <v>1</v>
      </c>
      <c r="C75" s="131"/>
      <c r="D75" s="151" t="s">
        <v>437</v>
      </c>
      <c r="E75" s="106"/>
      <c r="F75" s="204" t="s">
        <v>356</v>
      </c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1</v>
      </c>
      <c r="C83" s="213"/>
      <c r="D83" s="151" t="s">
        <v>438</v>
      </c>
      <c r="E83" s="106"/>
      <c r="F83" s="205" t="s">
        <v>357</v>
      </c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0.65625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0.83333333333333337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25.5" customHeight="1" x14ac:dyDescent="0.3">
      <c r="A121" s="4" t="s">
        <v>252</v>
      </c>
      <c r="B121" s="130">
        <v>2</v>
      </c>
      <c r="C121" s="130"/>
      <c r="E121" s="113"/>
      <c r="F121" s="204"/>
    </row>
    <row r="122" spans="1:6" ht="66" x14ac:dyDescent="0.3">
      <c r="A122" s="4" t="s">
        <v>65</v>
      </c>
      <c r="B122" s="130">
        <v>2</v>
      </c>
      <c r="C122" s="130"/>
      <c r="D122" s="113" t="s">
        <v>441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49.5" x14ac:dyDescent="0.3">
      <c r="A130" s="70" t="s">
        <v>240</v>
      </c>
      <c r="B130" s="130">
        <v>1</v>
      </c>
      <c r="C130" s="131"/>
      <c r="D130" s="113" t="s">
        <v>440</v>
      </c>
      <c r="E130" s="106"/>
      <c r="F130" s="204" t="s">
        <v>357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99" x14ac:dyDescent="0.3">
      <c r="A132" s="210" t="s">
        <v>157</v>
      </c>
      <c r="B132" s="130">
        <v>1</v>
      </c>
      <c r="C132" s="150" t="str">
        <f>IF(B132=0, -5, "0")</f>
        <v>0</v>
      </c>
      <c r="D132" s="311" t="s">
        <v>442</v>
      </c>
      <c r="E132" s="113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32" x14ac:dyDescent="0.3">
      <c r="A138" s="265" t="s">
        <v>388</v>
      </c>
      <c r="B138" s="130">
        <v>1</v>
      </c>
      <c r="C138" s="136" t="str">
        <f>IF(B138=0, -10, "0")</f>
        <v>0</v>
      </c>
      <c r="D138" s="235" t="s">
        <v>485</v>
      </c>
      <c r="E138" s="149" t="s">
        <v>486</v>
      </c>
      <c r="F138" s="204" t="s">
        <v>357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0.91176470588235292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443</v>
      </c>
      <c r="E147" s="116"/>
      <c r="F147" s="204" t="s">
        <v>356</v>
      </c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0.93939393939393945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82.5" x14ac:dyDescent="0.3">
      <c r="A169" s="7" t="s">
        <v>171</v>
      </c>
      <c r="B169" s="130">
        <v>0</v>
      </c>
      <c r="C169" s="130"/>
      <c r="D169" s="113" t="s">
        <v>444</v>
      </c>
      <c r="E169" s="113" t="s">
        <v>445</v>
      </c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0.8571428571428571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446</v>
      </c>
      <c r="E185" s="94"/>
      <c r="F185" s="204" t="s">
        <v>356</v>
      </c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314" t="s">
        <v>447</v>
      </c>
      <c r="E186" s="156" t="s">
        <v>457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0.6875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0.72580645161290325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1</v>
      </c>
      <c r="C218" s="130"/>
      <c r="D218" s="138" t="s">
        <v>448</v>
      </c>
      <c r="E218" s="94"/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66" x14ac:dyDescent="0.35">
      <c r="A230" s="268" t="s">
        <v>388</v>
      </c>
      <c r="B230" s="130">
        <v>1</v>
      </c>
      <c r="C230" s="136" t="str">
        <f>IF(B230=0, -10, "0")</f>
        <v>0</v>
      </c>
      <c r="D230" s="138" t="s">
        <v>449</v>
      </c>
      <c r="E230" s="94"/>
      <c r="F230" s="204" t="s">
        <v>357</v>
      </c>
    </row>
    <row r="231" spans="1:7" x14ac:dyDescent="0.3">
      <c r="A231" s="70" t="s">
        <v>59</v>
      </c>
      <c r="B231" s="130">
        <v>2</v>
      </c>
      <c r="C231" s="130"/>
      <c r="D231" s="9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92.75" customHeight="1" x14ac:dyDescent="0.3">
      <c r="A238" s="209" t="s">
        <v>66</v>
      </c>
      <c r="B238" s="130">
        <v>0</v>
      </c>
      <c r="C238" s="150">
        <f>IF(B238=0, -5, "0")</f>
        <v>-5</v>
      </c>
      <c r="D238" s="165" t="s">
        <v>487</v>
      </c>
      <c r="E238" s="113" t="s">
        <v>488</v>
      </c>
      <c r="F238" s="204" t="s">
        <v>357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E254" s="106"/>
      <c r="F254" s="204"/>
    </row>
    <row r="255" spans="1:7" ht="49.5" x14ac:dyDescent="0.3">
      <c r="A255" s="70" t="s">
        <v>143</v>
      </c>
      <c r="B255" s="130">
        <v>1</v>
      </c>
      <c r="C255" s="130"/>
      <c r="D255" s="313" t="s">
        <v>450</v>
      </c>
      <c r="E255" s="94"/>
      <c r="F255" s="204" t="s">
        <v>357</v>
      </c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0.95833333333333337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0.85365853658536583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71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451</v>
      </c>
      <c r="E297" s="116"/>
      <c r="F297" s="204" t="s">
        <v>357</v>
      </c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x14ac:dyDescent="0.3">
      <c r="A327" s="9" t="s">
        <v>20</v>
      </c>
      <c r="B327" s="130">
        <v>2</v>
      </c>
      <c r="C327" s="130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438</v>
      </c>
      <c r="E347" s="94"/>
      <c r="F347" s="204" t="s">
        <v>356</v>
      </c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453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454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33" x14ac:dyDescent="0.3">
      <c r="A452" s="9" t="s">
        <v>20</v>
      </c>
      <c r="B452" s="130">
        <v>1</v>
      </c>
      <c r="C452" s="130"/>
      <c r="D452" s="138" t="s">
        <v>452</v>
      </c>
      <c r="E452" s="94"/>
      <c r="F452" s="204" t="s">
        <v>356</v>
      </c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x14ac:dyDescent="0.3">
      <c r="A508" s="330"/>
      <c r="B508" s="41" t="s">
        <v>34</v>
      </c>
      <c r="C508" s="41" t="s">
        <v>33</v>
      </c>
      <c r="D508" s="374"/>
      <c r="E508" s="332"/>
      <c r="F508" s="33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x14ac:dyDescent="0.3">
      <c r="A519" s="330"/>
      <c r="B519" s="41" t="s">
        <v>34</v>
      </c>
      <c r="C519" s="41" t="s">
        <v>33</v>
      </c>
      <c r="D519" s="374"/>
      <c r="E519" s="332"/>
      <c r="F519" s="332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 t="s">
        <v>489</v>
      </c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312" t="s">
        <v>456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x14ac:dyDescent="0.3">
      <c r="A539" s="330"/>
      <c r="B539" s="41" t="s">
        <v>34</v>
      </c>
      <c r="C539" s="41" t="s">
        <v>33</v>
      </c>
      <c r="D539" s="374"/>
      <c r="E539" s="332"/>
      <c r="F539" s="33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0.91749174917491749</v>
      </c>
    </row>
  </sheetData>
  <sheetProtection algorithmName="SHA-512" hashValue="XdA9joHns77rO+RrCwWn40jbOMUxhNOD+IXj4njVTwn8rZtX12wRqK3A1E4dfMbA9Q5juBtcAYpCGpkYyKRfNw==" saltValue="XKglmRuQI7EjqtOj8+YUB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0" orientation="portrait" r:id="rId1"/>
  <rowBreaks count="4" manualBreakCount="4">
    <brk id="104" max="6" man="1"/>
    <brk id="202" max="6" man="1"/>
    <brk id="267" max="6" man="1"/>
    <brk id="38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Normal="90" zoomScaleSheetLayoutView="100" workbookViewId="0">
      <selection activeCell="B192" sqref="B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str">
        <f>'A2 Exploitation'!A8:F8</f>
        <v>Hammam Sousse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 t="str">
        <f>'A2 Exploitation'!B9:F9</f>
        <v>Dr Raja Bouhalfaya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 t="str">
        <f>'A2 Exploitation'!B10:F10</f>
        <v>Directeur du magasin et les chefs rayons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'A2 Exploitation'!B11:F11</f>
        <v>43287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0.85526315789473684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31"/>
      <c r="E14" s="331"/>
      <c r="F14" s="33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5" t="s">
        <v>36</v>
      </c>
      <c r="B22" s="361"/>
      <c r="C22" s="362"/>
      <c r="D22" s="250">
        <f>SUM(B17:C21)</f>
        <v>10</v>
      </c>
    </row>
    <row r="23" spans="1:7" x14ac:dyDescent="0.3">
      <c r="A23" s="356" t="s">
        <v>295</v>
      </c>
      <c r="B23" s="357"/>
      <c r="C23" s="358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 t="s">
        <v>458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 t="s">
        <v>459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248">
        <f>SUM(B26:C32)</f>
        <v>14</v>
      </c>
    </row>
    <row r="34" spans="1:7" x14ac:dyDescent="0.3">
      <c r="A34" s="356" t="s">
        <v>295</v>
      </c>
      <c r="B34" s="357"/>
      <c r="C34" s="35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ht="49.5" x14ac:dyDescent="0.3">
      <c r="A40" s="17" t="s">
        <v>82</v>
      </c>
      <c r="B40" s="94">
        <v>1</v>
      </c>
      <c r="C40" s="94"/>
      <c r="D40" s="95" t="s">
        <v>460</v>
      </c>
      <c r="E40" s="94"/>
      <c r="F40" s="94" t="s">
        <v>356</v>
      </c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248">
        <f>SUM(B37:C41)</f>
        <v>9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461</v>
      </c>
      <c r="E50" s="94"/>
      <c r="F50" s="94" t="s">
        <v>357</v>
      </c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248">
        <f>SUM(B46:C51)</f>
        <v>11</v>
      </c>
    </row>
    <row r="53" spans="1:7" x14ac:dyDescent="0.3">
      <c r="A53" s="356" t="s">
        <v>295</v>
      </c>
      <c r="B53" s="357"/>
      <c r="C53" s="358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462</v>
      </c>
      <c r="E59" s="95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463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248">
        <f>SUM(B56:C62)</f>
        <v>13</v>
      </c>
    </row>
    <row r="64" spans="1:7" x14ac:dyDescent="0.3">
      <c r="A64" s="356" t="s">
        <v>295</v>
      </c>
      <c r="B64" s="357"/>
      <c r="C64" s="35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466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23" t="s">
        <v>464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465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248">
        <f>SUM(B67:C83)</f>
        <v>23</v>
      </c>
    </row>
    <row r="85" spans="1:7" x14ac:dyDescent="0.3">
      <c r="A85" s="356" t="s">
        <v>295</v>
      </c>
      <c r="B85" s="357"/>
      <c r="C85" s="358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1" t="s">
        <v>467</v>
      </c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468</v>
      </c>
      <c r="E99" s="95" t="s">
        <v>491</v>
      </c>
      <c r="F99" s="94" t="s">
        <v>357</v>
      </c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469</v>
      </c>
      <c r="E100" s="94"/>
      <c r="F100" s="94" t="s">
        <v>357</v>
      </c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248">
        <f>SUM(B88:C101)</f>
        <v>18</v>
      </c>
    </row>
    <row r="103" spans="1:7" x14ac:dyDescent="0.3">
      <c r="A103" s="356" t="s">
        <v>295</v>
      </c>
      <c r="B103" s="357"/>
      <c r="C103" s="358"/>
      <c r="D103" s="33">
        <f>D102/(COUNT(B88:C101)*2)</f>
        <v>0.6428571428571429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0.25" x14ac:dyDescent="0.35">
      <c r="A112" s="46" t="s">
        <v>230</v>
      </c>
      <c r="B112" s="110">
        <v>1</v>
      </c>
      <c r="C112" s="120" t="str">
        <f>IF(B112=0, -5, "0")</f>
        <v>0</v>
      </c>
      <c r="D112" s="127" t="s">
        <v>492</v>
      </c>
      <c r="E112" s="94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248">
        <f>SUM(B107:C117)</f>
        <v>19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3">
        <f>D118/(COUNT(B107:C117)*2)</f>
        <v>0.95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 t="s">
        <v>471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473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66.75" x14ac:dyDescent="0.35">
      <c r="A132" s="45" t="s">
        <v>317</v>
      </c>
      <c r="B132" s="111">
        <v>1</v>
      </c>
      <c r="C132" s="120" t="str">
        <f>IF(B132=0, -5, "0")</f>
        <v>0</v>
      </c>
      <c r="D132" s="95" t="s">
        <v>449</v>
      </c>
      <c r="E132" s="102"/>
      <c r="F132" s="94" t="s">
        <v>356</v>
      </c>
    </row>
    <row r="133" spans="1:7" x14ac:dyDescent="0.3">
      <c r="A133" s="356" t="s">
        <v>36</v>
      </c>
      <c r="B133" s="357"/>
      <c r="C133" s="358"/>
      <c r="D133" s="310">
        <f>SUM(B122:C132)</f>
        <v>20</v>
      </c>
    </row>
    <row r="134" spans="1:7" x14ac:dyDescent="0.3">
      <c r="A134" s="356" t="s">
        <v>295</v>
      </c>
      <c r="B134" s="357"/>
      <c r="C134" s="358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7" t="s">
        <v>474</v>
      </c>
      <c r="E138" s="94"/>
      <c r="F138" s="94"/>
    </row>
    <row r="139" spans="1:7" ht="66" x14ac:dyDescent="0.3">
      <c r="A139" s="21" t="s">
        <v>277</v>
      </c>
      <c r="B139" s="110">
        <v>1</v>
      </c>
      <c r="C139" s="95"/>
      <c r="D139" s="129" t="s">
        <v>493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 t="s">
        <v>480</v>
      </c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475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6" t="s">
        <v>36</v>
      </c>
      <c r="B149" s="357"/>
      <c r="C149" s="358"/>
      <c r="D149" s="248">
        <f>SUM(B137:C148)</f>
        <v>23</v>
      </c>
    </row>
    <row r="150" spans="1:7" x14ac:dyDescent="0.3">
      <c r="A150" s="356" t="s">
        <v>295</v>
      </c>
      <c r="B150" s="357"/>
      <c r="C150" s="358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476</v>
      </c>
      <c r="E155" s="94"/>
      <c r="F155" s="94" t="s">
        <v>357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83.25" x14ac:dyDescent="0.35">
      <c r="A157" s="40" t="s">
        <v>308</v>
      </c>
      <c r="B157" s="94">
        <v>0</v>
      </c>
      <c r="C157" s="120">
        <f>IF(B157=0, -5, "0")</f>
        <v>-5</v>
      </c>
      <c r="D157" s="95" t="s">
        <v>477</v>
      </c>
      <c r="E157" s="113" t="s">
        <v>478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95" t="s">
        <v>479</v>
      </c>
      <c r="E159" s="94"/>
      <c r="F159" s="94" t="s">
        <v>356</v>
      </c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6" t="s">
        <v>36</v>
      </c>
      <c r="B161" s="361"/>
      <c r="C161" s="362"/>
      <c r="D161" s="250">
        <f>SUM(B153:C160)</f>
        <v>7</v>
      </c>
    </row>
    <row r="162" spans="1:7" x14ac:dyDescent="0.3">
      <c r="A162" s="356" t="s">
        <v>295</v>
      </c>
      <c r="B162" s="357"/>
      <c r="C162" s="358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6" t="s">
        <v>36</v>
      </c>
      <c r="B169" s="357"/>
      <c r="C169" s="358"/>
      <c r="D169" s="248">
        <f>SUM(B165:C168)</f>
        <v>8</v>
      </c>
    </row>
    <row r="170" spans="1:7" x14ac:dyDescent="0.3">
      <c r="A170" s="356" t="s">
        <v>295</v>
      </c>
      <c r="B170" s="357"/>
      <c r="C170" s="35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248">
        <f>SUM(B173:C176)</f>
        <v>8</v>
      </c>
    </row>
    <row r="178" spans="1:7" x14ac:dyDescent="0.3">
      <c r="A178" s="356" t="s">
        <v>295</v>
      </c>
      <c r="B178" s="357"/>
      <c r="C178" s="35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481</v>
      </c>
      <c r="E182" s="113"/>
      <c r="F182" s="94" t="s">
        <v>357</v>
      </c>
    </row>
    <row r="183" spans="1:7" ht="33" x14ac:dyDescent="0.3">
      <c r="A183" s="17" t="s">
        <v>88</v>
      </c>
      <c r="B183" s="94">
        <v>1</v>
      </c>
      <c r="C183" s="94"/>
      <c r="D183" s="95" t="s">
        <v>482</v>
      </c>
      <c r="E183" s="94"/>
      <c r="F183" s="94" t="s">
        <v>356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248">
        <f>SUM(B181:C185)</f>
        <v>8</v>
      </c>
    </row>
    <row r="187" spans="1:7" x14ac:dyDescent="0.3">
      <c r="A187" s="356" t="s">
        <v>295</v>
      </c>
      <c r="B187" s="357"/>
      <c r="C187" s="358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ht="33" x14ac:dyDescent="0.3">
      <c r="A190" s="44" t="s">
        <v>371</v>
      </c>
      <c r="B190" s="94">
        <v>1</v>
      </c>
      <c r="C190" s="94"/>
      <c r="D190" s="95" t="s">
        <v>483</v>
      </c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484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4</v>
      </c>
    </row>
    <row r="195" spans="1:6" x14ac:dyDescent="0.3">
      <c r="A195" s="356" t="s">
        <v>295</v>
      </c>
      <c r="B195" s="357"/>
      <c r="C195" s="358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5">
        <f>E197/F197</f>
        <v>0.8125</v>
      </c>
      <c r="E197" s="315">
        <f>COUNTIF('A1 Technique'!F17:F193,"ok")</f>
        <v>13</v>
      </c>
      <c r="F197" s="315">
        <f>COUNTA('A1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0.85526315789473684</v>
      </c>
    </row>
  </sheetData>
  <sheetProtection algorithmName="SHA-512" hashValue="YBvSwDM6FKpVJEG+rU+XeaueUTeeXZn8TKKHnwgASIzS5qTR9Zc/l1VgujajpMu9YQ8p8+Ob1eHfoBSUjttHZA==" saltValue="srlnAlnmf2TprBG1rZEiG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</dataValidations>
  <pageMargins left="0.7" right="0.7" top="0.75" bottom="0.75" header="0.3" footer="0.3"/>
  <pageSetup paperSize="9" scale="36" orientation="portrait" r:id="rId1"/>
  <rowBreaks count="2" manualBreakCount="2">
    <brk id="85" max="5" man="1"/>
    <brk id="178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549"/>
  <sheetViews>
    <sheetView view="pageBreakPreview" topLeftCell="A471" zoomScaleSheetLayoutView="100" workbookViewId="0">
      <selection activeCell="E487" sqref="E48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 t="s">
        <v>494</v>
      </c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 t="s">
        <v>495</v>
      </c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>
        <v>43369</v>
      </c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0.87959866220735783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43369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43369</v>
      </c>
      <c r="B49" s="124"/>
      <c r="C49" s="135"/>
      <c r="D49" s="124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82.5" x14ac:dyDescent="0.3">
      <c r="A54" s="18" t="s">
        <v>229</v>
      </c>
      <c r="B54" s="130">
        <v>1</v>
      </c>
      <c r="C54" s="130"/>
      <c r="D54" s="138" t="s">
        <v>546</v>
      </c>
      <c r="E54" s="94"/>
      <c r="F54" s="204" t="s">
        <v>356</v>
      </c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66" x14ac:dyDescent="0.3">
      <c r="A65" s="247" t="s">
        <v>376</v>
      </c>
      <c r="B65" s="130">
        <v>0</v>
      </c>
      <c r="C65" s="131">
        <f>IF(B65=0, -5, "0")</f>
        <v>-5</v>
      </c>
      <c r="D65" s="149" t="s">
        <v>547</v>
      </c>
      <c r="E65" s="116" t="s">
        <v>496</v>
      </c>
      <c r="F65" s="204" t="s">
        <v>356</v>
      </c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00.5" customHeight="1" x14ac:dyDescent="0.3">
      <c r="A74" s="209" t="s">
        <v>393</v>
      </c>
      <c r="B74" s="130">
        <v>0</v>
      </c>
      <c r="C74" s="150">
        <f>IF(B74=0, -5, "0")</f>
        <v>-5</v>
      </c>
      <c r="D74" s="151" t="s">
        <v>548</v>
      </c>
      <c r="E74" s="116" t="s">
        <v>497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1</v>
      </c>
      <c r="C78" s="150"/>
      <c r="D78" s="223" t="s">
        <v>498</v>
      </c>
      <c r="E78" s="67"/>
      <c r="F78" s="204" t="s">
        <v>356</v>
      </c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66" x14ac:dyDescent="0.3">
      <c r="A81" s="70" t="s">
        <v>178</v>
      </c>
      <c r="B81" s="130">
        <v>0</v>
      </c>
      <c r="C81" s="131"/>
      <c r="D81" s="151" t="s">
        <v>550</v>
      </c>
      <c r="E81" s="149" t="s">
        <v>545</v>
      </c>
      <c r="F81" s="204" t="s">
        <v>356</v>
      </c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1</v>
      </c>
      <c r="C83" s="213"/>
      <c r="D83" s="151" t="s">
        <v>499</v>
      </c>
      <c r="E83" s="106"/>
      <c r="F83" s="205" t="s">
        <v>356</v>
      </c>
      <c r="G83" s="127"/>
    </row>
    <row r="84" spans="1:7" x14ac:dyDescent="0.3">
      <c r="A84" s="5" t="s">
        <v>36</v>
      </c>
      <c r="B84" s="5"/>
      <c r="C84" s="5"/>
      <c r="D84" s="59">
        <f>SUM(B65:C83)</f>
        <v>12</v>
      </c>
    </row>
    <row r="85" spans="1:7" x14ac:dyDescent="0.3">
      <c r="A85" s="5" t="s">
        <v>35</v>
      </c>
      <c r="B85" s="132"/>
      <c r="C85" s="133"/>
      <c r="D85" s="134">
        <f>D84/(COUNT(B65:C83)*2)</f>
        <v>0.35294117647058826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528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529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0.33333333333333331</v>
      </c>
      <c r="E99" s="282">
        <f>COUNTIF('A2 Exploitation'!F53:F98,"ok")</f>
        <v>1</v>
      </c>
      <c r="F99" s="283">
        <f>COUNTA('A2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46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0.65714285714285714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43369</v>
      </c>
      <c r="B106" s="124"/>
      <c r="C106" s="135"/>
      <c r="D106" s="124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66" x14ac:dyDescent="0.3">
      <c r="A114" s="10" t="s">
        <v>158</v>
      </c>
      <c r="B114" s="130">
        <v>1</v>
      </c>
      <c r="C114" s="130"/>
      <c r="D114" s="123" t="s">
        <v>549</v>
      </c>
      <c r="E114" s="94"/>
      <c r="F114" s="204" t="s">
        <v>356</v>
      </c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11</v>
      </c>
    </row>
    <row r="118" spans="1:6" x14ac:dyDescent="0.3">
      <c r="A118" s="5" t="s">
        <v>35</v>
      </c>
      <c r="B118" s="132"/>
      <c r="C118" s="133"/>
      <c r="D118" s="134">
        <f>D117/(COUNT(B110:C116)*2)</f>
        <v>0.7857142857142857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33" x14ac:dyDescent="0.3">
      <c r="A121" s="4" t="s">
        <v>252</v>
      </c>
      <c r="B121" s="130">
        <v>1</v>
      </c>
      <c r="C121" s="130"/>
      <c r="D121" s="113" t="s">
        <v>530</v>
      </c>
      <c r="E121" s="113"/>
      <c r="F121" s="204" t="s">
        <v>356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 t="s">
        <v>32</v>
      </c>
      <c r="C125" s="130" t="str">
        <f>IF(B125=0, -5, "0")</f>
        <v>0</v>
      </c>
      <c r="D125" s="149" t="s">
        <v>539</v>
      </c>
      <c r="E125" s="116" t="s">
        <v>496</v>
      </c>
      <c r="F125" s="204" t="s">
        <v>356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69" customHeight="1" x14ac:dyDescent="0.3">
      <c r="A136" s="70" t="s">
        <v>178</v>
      </c>
      <c r="B136" s="130">
        <v>0</v>
      </c>
      <c r="C136" s="130"/>
      <c r="D136" s="151" t="s">
        <v>550</v>
      </c>
      <c r="E136" s="149" t="s">
        <v>545</v>
      </c>
      <c r="F136" s="204" t="s">
        <v>356</v>
      </c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1</v>
      </c>
      <c r="C138" s="136" t="str">
        <f>IF(B138=0, -10, "0")</f>
        <v>0</v>
      </c>
      <c r="D138" s="116" t="s">
        <v>500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528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529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0.5</v>
      </c>
      <c r="E153" s="282">
        <f>COUNTIF('A2 Exploitation'!F110:F152,"ok")</f>
        <v>2</v>
      </c>
      <c r="F153" s="283">
        <f>COUNTA('A2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43369</v>
      </c>
      <c r="B161" s="124"/>
      <c r="C161" s="135"/>
      <c r="D161" s="127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115.5" x14ac:dyDescent="0.3">
      <c r="A183" s="70" t="s">
        <v>376</v>
      </c>
      <c r="B183" s="130" t="s">
        <v>32</v>
      </c>
      <c r="C183" s="150"/>
      <c r="D183" s="149" t="s">
        <v>540</v>
      </c>
      <c r="E183" s="116" t="s">
        <v>496</v>
      </c>
      <c r="F183" s="204" t="s">
        <v>356</v>
      </c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9.5" x14ac:dyDescent="0.3">
      <c r="A185" s="70" t="s">
        <v>136</v>
      </c>
      <c r="B185" s="130">
        <v>0</v>
      </c>
      <c r="C185" s="130"/>
      <c r="D185" s="147" t="s">
        <v>541</v>
      </c>
      <c r="E185" s="95" t="s">
        <v>501</v>
      </c>
      <c r="F185" s="204" t="s">
        <v>356</v>
      </c>
    </row>
    <row r="186" spans="1:7" ht="121.5" customHeight="1" x14ac:dyDescent="0.35">
      <c r="A186" s="276" t="s">
        <v>186</v>
      </c>
      <c r="B186" s="130">
        <v>1</v>
      </c>
      <c r="C186" s="136" t="str">
        <f>IF(B186=0, -10, "0")</f>
        <v>0</v>
      </c>
      <c r="D186" s="318" t="s">
        <v>531</v>
      </c>
      <c r="E186" s="95" t="s">
        <v>502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35.25" customHeight="1" x14ac:dyDescent="0.3">
      <c r="A188" s="70" t="s">
        <v>170</v>
      </c>
      <c r="B188" s="130">
        <v>1</v>
      </c>
      <c r="C188" s="130"/>
      <c r="D188" s="149" t="s">
        <v>503</v>
      </c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68.25" customHeight="1" x14ac:dyDescent="0.3">
      <c r="A192" s="70" t="s">
        <v>178</v>
      </c>
      <c r="B192" s="130">
        <v>0</v>
      </c>
      <c r="C192" s="130"/>
      <c r="D192" s="151" t="s">
        <v>550</v>
      </c>
      <c r="E192" s="149" t="s">
        <v>545</v>
      </c>
      <c r="F192" s="204" t="s">
        <v>356</v>
      </c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528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529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48" customHeight="1" x14ac:dyDescent="0.3">
      <c r="A199" s="10" t="s">
        <v>392</v>
      </c>
      <c r="B199" s="130">
        <v>1</v>
      </c>
      <c r="C199" s="150"/>
      <c r="D199" s="116" t="s">
        <v>551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0.66666666666666663</v>
      </c>
      <c r="E200" s="282">
        <f>COUNTIF('A2 Exploitation'!F165:F199,"ok")</f>
        <v>2</v>
      </c>
      <c r="F200" s="283">
        <f>COUNTA('A2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0.81818181818181823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0.86206896551724133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43369</v>
      </c>
      <c r="B208" s="124"/>
      <c r="C208" s="135"/>
      <c r="D208" s="124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49.5" x14ac:dyDescent="0.3">
      <c r="A218" s="10" t="s">
        <v>142</v>
      </c>
      <c r="B218" s="130">
        <v>1</v>
      </c>
      <c r="C218" s="130"/>
      <c r="D218" s="138" t="s">
        <v>552</v>
      </c>
      <c r="E218" s="94"/>
      <c r="F218" s="204" t="s">
        <v>356</v>
      </c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1</v>
      </c>
      <c r="C230" s="136" t="str">
        <f>IF(B230=0, -10, "0")</f>
        <v>0</v>
      </c>
      <c r="D230" s="156" t="s">
        <v>532</v>
      </c>
      <c r="E230" s="94"/>
      <c r="F230" s="204" t="s">
        <v>356</v>
      </c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66" x14ac:dyDescent="0.3">
      <c r="A232" s="4" t="s">
        <v>64</v>
      </c>
      <c r="B232" s="130" t="s">
        <v>32</v>
      </c>
      <c r="C232" s="131"/>
      <c r="D232" s="149" t="s">
        <v>539</v>
      </c>
      <c r="E232" s="116" t="s">
        <v>496</v>
      </c>
      <c r="F232" s="204" t="s">
        <v>356</v>
      </c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x14ac:dyDescent="0.3">
      <c r="A236" s="70" t="s">
        <v>144</v>
      </c>
      <c r="B236" s="130">
        <v>1</v>
      </c>
      <c r="C236" s="130"/>
      <c r="D236" s="138" t="s">
        <v>553</v>
      </c>
      <c r="E236" s="94"/>
      <c r="F236" s="204" t="s">
        <v>356</v>
      </c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1</v>
      </c>
      <c r="C238" s="150" t="str">
        <f>IF(B238=0, -5, "0")</f>
        <v>0</v>
      </c>
      <c r="D238" s="165" t="s">
        <v>533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66" x14ac:dyDescent="0.3">
      <c r="A242" s="70" t="s">
        <v>178</v>
      </c>
      <c r="B242" s="130">
        <v>0</v>
      </c>
      <c r="C242" s="130"/>
      <c r="D242" s="151" t="s">
        <v>550</v>
      </c>
      <c r="E242" s="149" t="s">
        <v>545</v>
      </c>
      <c r="F242" s="204" t="s">
        <v>356</v>
      </c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0.8529411764705882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66" x14ac:dyDescent="0.3">
      <c r="A255" s="70" t="s">
        <v>143</v>
      </c>
      <c r="B255" s="130">
        <v>1</v>
      </c>
      <c r="C255" s="130"/>
      <c r="D255" s="138" t="s">
        <v>505</v>
      </c>
      <c r="E255" s="94"/>
      <c r="F255" s="204" t="s">
        <v>356</v>
      </c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528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529</v>
      </c>
      <c r="B259" s="130">
        <v>2</v>
      </c>
      <c r="C259" s="131"/>
      <c r="D259" s="147"/>
      <c r="E259" s="106"/>
      <c r="F259" s="204"/>
      <c r="G259" s="127"/>
    </row>
    <row r="260" spans="1:7" ht="49.5" x14ac:dyDescent="0.3">
      <c r="A260" s="219" t="s">
        <v>392</v>
      </c>
      <c r="B260" s="130">
        <v>1</v>
      </c>
      <c r="C260" s="131"/>
      <c r="D260" s="147" t="s">
        <v>504</v>
      </c>
      <c r="E260" s="106"/>
      <c r="F260" s="204" t="s">
        <v>356</v>
      </c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0</v>
      </c>
      <c r="C261" s="140"/>
      <c r="D261" s="281">
        <f>IFERROR(E261/F261,"N.A")</f>
        <v>0</v>
      </c>
      <c r="E261" s="282">
        <f>COUNTIF('A2 Exploitation'!F212:F260,"ok")</f>
        <v>0</v>
      </c>
      <c r="F261" s="283">
        <f>COUNTA('A2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0.90909090909090906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0.89473684210526316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43369</v>
      </c>
      <c r="B269" s="124"/>
      <c r="C269" s="135"/>
      <c r="D269" s="124"/>
      <c r="F269" s="206"/>
      <c r="G269" s="214"/>
    </row>
    <row r="270" spans="1:7" s="16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9.75" customHeight="1" x14ac:dyDescent="0.3">
      <c r="A279" s="10" t="s">
        <v>174</v>
      </c>
      <c r="B279" s="130">
        <v>2</v>
      </c>
      <c r="C279" s="130"/>
      <c r="D279" s="149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1</v>
      </c>
      <c r="C289" s="131"/>
      <c r="D289" s="16" t="s">
        <v>506</v>
      </c>
      <c r="E289" s="106"/>
      <c r="F289" s="204" t="s">
        <v>356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542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33.7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507</v>
      </c>
      <c r="E297" s="116"/>
      <c r="F297" s="204" t="s">
        <v>356</v>
      </c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66" x14ac:dyDescent="0.3">
      <c r="A300" s="70" t="s">
        <v>376</v>
      </c>
      <c r="B300" s="130" t="s">
        <v>32</v>
      </c>
      <c r="C300" s="239"/>
      <c r="D300" s="149" t="s">
        <v>539</v>
      </c>
      <c r="E300" s="116" t="s">
        <v>496</v>
      </c>
      <c r="F300" s="204" t="s">
        <v>356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99" x14ac:dyDescent="0.3">
      <c r="A302" s="209" t="s">
        <v>157</v>
      </c>
      <c r="B302" s="317">
        <v>1</v>
      </c>
      <c r="C302" s="150" t="str">
        <f>IF(B302=0, -5, "0")</f>
        <v>0</v>
      </c>
      <c r="D302" s="318" t="s">
        <v>534</v>
      </c>
      <c r="E302" s="106"/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66" x14ac:dyDescent="0.3">
      <c r="A306" s="70" t="s">
        <v>178</v>
      </c>
      <c r="B306" s="130">
        <v>0</v>
      </c>
      <c r="C306" s="131"/>
      <c r="D306" s="151" t="s">
        <v>550</v>
      </c>
      <c r="E306" s="149" t="s">
        <v>545</v>
      </c>
      <c r="F306" s="204" t="s">
        <v>356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528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529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508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0</v>
      </c>
      <c r="C313" s="140"/>
      <c r="D313" s="281">
        <f>IFERROR(E313/F313,"N.A")</f>
        <v>0</v>
      </c>
      <c r="E313" s="282">
        <f>COUNTIF('A2 Exploitation'!F273:F312,"ok")</f>
        <v>0</v>
      </c>
      <c r="F313" s="283">
        <f>COUNTA('A2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0.83333333333333337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0.89393939393939392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43369</v>
      </c>
      <c r="B321" s="124"/>
      <c r="C321" s="135"/>
      <c r="D321" s="127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36" customHeight="1" x14ac:dyDescent="0.3">
      <c r="A328" s="6" t="s">
        <v>37</v>
      </c>
      <c r="B328" s="130">
        <v>1</v>
      </c>
      <c r="C328" s="130"/>
      <c r="D328" s="113" t="s">
        <v>543</v>
      </c>
      <c r="E328" s="94"/>
      <c r="F328" s="204" t="s">
        <v>356</v>
      </c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33" x14ac:dyDescent="0.3">
      <c r="A338" s="70" t="s">
        <v>320</v>
      </c>
      <c r="B338" s="130">
        <v>1</v>
      </c>
      <c r="C338" s="130"/>
      <c r="D338" s="95" t="s">
        <v>544</v>
      </c>
      <c r="E338" s="94"/>
      <c r="F338" s="204" t="s">
        <v>356</v>
      </c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535</v>
      </c>
      <c r="E340" s="94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66" x14ac:dyDescent="0.3">
      <c r="A346" s="70" t="s">
        <v>178</v>
      </c>
      <c r="B346" s="130">
        <v>0</v>
      </c>
      <c r="C346" s="130"/>
      <c r="D346" s="151" t="s">
        <v>550</v>
      </c>
      <c r="E346" s="149" t="s">
        <v>545</v>
      </c>
      <c r="F346" s="204" t="s">
        <v>356</v>
      </c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529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49.5" x14ac:dyDescent="0.3">
      <c r="A352" s="219" t="s">
        <v>392</v>
      </c>
      <c r="B352" s="130">
        <v>1</v>
      </c>
      <c r="C352" s="131"/>
      <c r="D352" s="116" t="s">
        <v>509</v>
      </c>
      <c r="E352" s="106"/>
      <c r="F352" s="204" t="s">
        <v>356</v>
      </c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43369</v>
      </c>
      <c r="B361" s="124"/>
      <c r="C361" s="135"/>
      <c r="D361" s="124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510</v>
      </c>
      <c r="E377" s="94"/>
      <c r="F377" s="204" t="s">
        <v>578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511</v>
      </c>
      <c r="E381" s="94"/>
      <c r="F381" s="204" t="s">
        <v>578</v>
      </c>
      <c r="G381" s="127"/>
    </row>
    <row r="382" spans="1:7" ht="69" customHeight="1" x14ac:dyDescent="0.3">
      <c r="A382" s="70" t="s">
        <v>178</v>
      </c>
      <c r="B382" s="130">
        <v>0</v>
      </c>
      <c r="C382" s="130"/>
      <c r="D382" s="151" t="s">
        <v>550</v>
      </c>
      <c r="E382" s="149" t="s">
        <v>545</v>
      </c>
      <c r="F382" s="204" t="s">
        <v>578</v>
      </c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529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1</v>
      </c>
      <c r="C386" s="130"/>
      <c r="D386" s="281">
        <f>IFERROR(E386/F386,"N.A")</f>
        <v>0.5</v>
      </c>
      <c r="E386" s="282">
        <f>COUNTIF('A2 Exploitation'!F365:F385,"ok")</f>
        <v>1</v>
      </c>
      <c r="F386" s="283">
        <f>COUNTA('A2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0.8529411764705882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43369</v>
      </c>
      <c r="B394" s="124"/>
      <c r="C394" s="135"/>
      <c r="D394" s="127"/>
      <c r="G394" s="127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67.5" customHeight="1" x14ac:dyDescent="0.3">
      <c r="A434" s="70" t="s">
        <v>178</v>
      </c>
      <c r="B434" s="130">
        <v>0</v>
      </c>
      <c r="C434" s="130"/>
      <c r="D434" s="151" t="s">
        <v>550</v>
      </c>
      <c r="E434" s="149" t="s">
        <v>545</v>
      </c>
      <c r="F434" s="204" t="s">
        <v>356</v>
      </c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529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512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0.83333333333333337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43369</v>
      </c>
      <c r="B447" s="124"/>
      <c r="C447" s="135"/>
      <c r="D447" s="124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1</v>
      </c>
      <c r="C462" s="130"/>
      <c r="D462" s="95" t="s">
        <v>554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66" x14ac:dyDescent="0.3">
      <c r="A467" s="70" t="s">
        <v>178</v>
      </c>
      <c r="B467" s="130">
        <v>0</v>
      </c>
      <c r="C467" s="131"/>
      <c r="D467" s="151" t="s">
        <v>550</v>
      </c>
      <c r="E467" s="149" t="s">
        <v>545</v>
      </c>
      <c r="F467" s="204" t="s">
        <v>356</v>
      </c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528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529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2</v>
      </c>
      <c r="F476" s="283">
        <f>COUNTA('A2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43369</v>
      </c>
      <c r="B484" s="124"/>
      <c r="C484" s="135"/>
      <c r="D484" s="124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43369</v>
      </c>
      <c r="B506" s="124"/>
      <c r="C506" s="135"/>
      <c r="D506" s="124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x14ac:dyDescent="0.3">
      <c r="A508" s="330"/>
      <c r="B508" s="41" t="s">
        <v>34</v>
      </c>
      <c r="C508" s="41" t="s">
        <v>33</v>
      </c>
      <c r="D508" s="331"/>
      <c r="E508" s="332"/>
      <c r="F508" s="33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43369</v>
      </c>
      <c r="B517" s="124"/>
      <c r="C517" s="135"/>
      <c r="D517" s="124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x14ac:dyDescent="0.3">
      <c r="A519" s="330"/>
      <c r="B519" s="41" t="s">
        <v>34</v>
      </c>
      <c r="C519" s="41" t="s">
        <v>33</v>
      </c>
      <c r="D519" s="331"/>
      <c r="E519" s="332"/>
      <c r="F519" s="332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43369</v>
      </c>
      <c r="B537" s="124"/>
      <c r="C537" s="135"/>
      <c r="D537" s="124"/>
      <c r="G537" s="127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x14ac:dyDescent="0.3">
      <c r="A539" s="330"/>
      <c r="B539" s="41" t="s">
        <v>34</v>
      </c>
      <c r="C539" s="41" t="s">
        <v>33</v>
      </c>
      <c r="D539" s="331"/>
      <c r="E539" s="332"/>
      <c r="F539" s="33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0.7142857142857143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526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0.87959866220735783</v>
      </c>
    </row>
  </sheetData>
  <sheetProtection algorithmName="SHA-512" hashValue="sfjKd0W64P/q3rZHvKxYatyXncvkNeNRiXJEfz/1PvOeJWzjhgIjaRQ2iYPFdsVjb/diuaGVWW9b+d+l1liYWA==" saltValue="mu5NChd1Mc336c3kBzc6I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8" fitToHeight="0" orientation="portrait" r:id="rId1"/>
  <rowBreaks count="5" manualBreakCount="5">
    <brk id="103" max="6" man="1"/>
    <brk id="205" max="6" man="1"/>
    <brk id="267" max="6" man="1"/>
    <brk id="339" max="6" man="1"/>
    <brk id="44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50" zoomScale="90" zoomScaleNormal="90" zoomScaleSheetLayoutView="90" workbookViewId="0">
      <selection activeCell="F158" sqref="F15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str">
        <f>'A3 Exploitation'!A8:F8</f>
        <v>Hammam Sousse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 t="str">
        <f>'A3 Exploitation'!B9:F9</f>
        <v>M Souheil DRAOUI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 t="str">
        <f>'A3 Exploitation'!B10:F10</f>
        <v>Directeur magasin et les chefs rayons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'A3 Exploitation'!B11:F11</f>
        <v>43369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0.88260869565217392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31"/>
      <c r="E14" s="331"/>
      <c r="F14" s="33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5" t="s">
        <v>36</v>
      </c>
      <c r="B22" s="361"/>
      <c r="C22" s="362"/>
      <c r="D22" s="92">
        <f>SUM(B17:C21)</f>
        <v>10</v>
      </c>
    </row>
    <row r="23" spans="1:7" x14ac:dyDescent="0.3">
      <c r="A23" s="356" t="s">
        <v>295</v>
      </c>
      <c r="B23" s="357"/>
      <c r="C23" s="358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91">
        <f>SUM(B26:C32)</f>
        <v>14</v>
      </c>
    </row>
    <row r="34" spans="1:7" x14ac:dyDescent="0.3">
      <c r="A34" s="356" t="s">
        <v>295</v>
      </c>
      <c r="B34" s="357"/>
      <c r="C34" s="35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91">
        <f>SUM(B37:C41)</f>
        <v>10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33" x14ac:dyDescent="0.3">
      <c r="A50" s="17" t="s">
        <v>84</v>
      </c>
      <c r="B50" s="94">
        <v>1</v>
      </c>
      <c r="C50" s="94"/>
      <c r="D50" s="95" t="s">
        <v>513</v>
      </c>
      <c r="E50" s="95" t="s">
        <v>514</v>
      </c>
      <c r="F50" s="94" t="s">
        <v>578</v>
      </c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91">
        <f>SUM(B46:C51)</f>
        <v>11</v>
      </c>
    </row>
    <row r="53" spans="1:7" x14ac:dyDescent="0.3">
      <c r="A53" s="356" t="s">
        <v>295</v>
      </c>
      <c r="B53" s="357"/>
      <c r="C53" s="358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515</v>
      </c>
      <c r="E59" s="94"/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91">
        <f>SUM(B56:C62)</f>
        <v>13</v>
      </c>
    </row>
    <row r="64" spans="1:7" x14ac:dyDescent="0.3">
      <c r="A64" s="356" t="s">
        <v>295</v>
      </c>
      <c r="B64" s="357"/>
      <c r="C64" s="35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516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518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95" t="s">
        <v>517</v>
      </c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91">
        <f>SUM(B67:C83)</f>
        <v>25</v>
      </c>
    </row>
    <row r="85" spans="1:7" x14ac:dyDescent="0.3">
      <c r="A85" s="356" t="s">
        <v>295</v>
      </c>
      <c r="B85" s="357"/>
      <c r="C85" s="358"/>
      <c r="D85" s="33">
        <f>D84/(COUNT(B67:C83)*2)</f>
        <v>0.96153846153846156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116" t="s">
        <v>500</v>
      </c>
      <c r="E99" s="95" t="s">
        <v>519</v>
      </c>
      <c r="F99" s="94" t="s">
        <v>357</v>
      </c>
    </row>
    <row r="100" spans="1:7" ht="33.7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520</v>
      </c>
      <c r="E100" s="94"/>
      <c r="F100" s="94" t="s">
        <v>356</v>
      </c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91">
        <f>SUM(B88:C101)</f>
        <v>18</v>
      </c>
    </row>
    <row r="103" spans="1:7" x14ac:dyDescent="0.3">
      <c r="A103" s="356" t="s">
        <v>295</v>
      </c>
      <c r="B103" s="357"/>
      <c r="C103" s="358"/>
      <c r="D103" s="33">
        <f>D102/(COUNT(B88:C101)*2)</f>
        <v>0.6428571428571429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127" t="s">
        <v>521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33.75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522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6" t="s">
        <v>36</v>
      </c>
      <c r="B133" s="357"/>
      <c r="C133" s="358"/>
      <c r="D133" s="91">
        <f>SUM(B122:C132)</f>
        <v>22</v>
      </c>
    </row>
    <row r="134" spans="1:7" x14ac:dyDescent="0.3">
      <c r="A134" s="356" t="s">
        <v>295</v>
      </c>
      <c r="B134" s="357"/>
      <c r="C134" s="358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60.75" x14ac:dyDescent="0.3">
      <c r="A139" s="21" t="s">
        <v>277</v>
      </c>
      <c r="B139" s="110">
        <v>1</v>
      </c>
      <c r="C139" s="95"/>
      <c r="D139" s="309" t="s">
        <v>537</v>
      </c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56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6" t="s">
        <v>36</v>
      </c>
      <c r="B149" s="357"/>
      <c r="C149" s="358"/>
      <c r="D149" s="91">
        <f>SUM(B137:C148)</f>
        <v>23</v>
      </c>
    </row>
    <row r="150" spans="1:7" x14ac:dyDescent="0.3">
      <c r="A150" s="356" t="s">
        <v>295</v>
      </c>
      <c r="B150" s="357"/>
      <c r="C150" s="358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523</v>
      </c>
      <c r="E155" s="95" t="s">
        <v>524</v>
      </c>
      <c r="F155" s="94" t="s">
        <v>356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83.25" x14ac:dyDescent="0.35">
      <c r="A157" s="40" t="s">
        <v>308</v>
      </c>
      <c r="B157" s="94">
        <v>0</v>
      </c>
      <c r="C157" s="120">
        <f>IF(B157=0, -5, "0")</f>
        <v>-5</v>
      </c>
      <c r="D157" s="95" t="s">
        <v>525</v>
      </c>
      <c r="E157" s="113" t="s">
        <v>526</v>
      </c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6" t="s">
        <v>36</v>
      </c>
      <c r="B161" s="361"/>
      <c r="C161" s="362"/>
      <c r="D161" s="92">
        <f>SUM(B153:C160)</f>
        <v>8</v>
      </c>
    </row>
    <row r="162" spans="1:7" x14ac:dyDescent="0.3">
      <c r="A162" s="356" t="s">
        <v>295</v>
      </c>
      <c r="B162" s="357"/>
      <c r="C162" s="358"/>
      <c r="D162" s="33">
        <f>D161/(COUNT(B153:C160)*2)</f>
        <v>0.44444444444444442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6" t="s">
        <v>36</v>
      </c>
      <c r="B169" s="357"/>
      <c r="C169" s="358"/>
      <c r="D169" s="91">
        <f>SUM(B165:C168)</f>
        <v>8</v>
      </c>
    </row>
    <row r="170" spans="1:7" x14ac:dyDescent="0.3">
      <c r="A170" s="356" t="s">
        <v>295</v>
      </c>
      <c r="B170" s="357"/>
      <c r="C170" s="35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x14ac:dyDescent="0.3">
      <c r="A173" s="20" t="s">
        <v>180</v>
      </c>
      <c r="B173" s="94">
        <v>1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91">
        <f>SUM(B173:C176)</f>
        <v>7</v>
      </c>
    </row>
    <row r="178" spans="1:7" x14ac:dyDescent="0.3">
      <c r="A178" s="356" t="s">
        <v>295</v>
      </c>
      <c r="B178" s="357"/>
      <c r="C178" s="358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538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91">
        <f>SUM(B181:C185)</f>
        <v>9</v>
      </c>
    </row>
    <row r="187" spans="1:7" x14ac:dyDescent="0.3">
      <c r="A187" s="356" t="s">
        <v>295</v>
      </c>
      <c r="B187" s="357"/>
      <c r="C187" s="35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527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5</v>
      </c>
    </row>
    <row r="195" spans="1:6" x14ac:dyDescent="0.3">
      <c r="A195" s="356" t="s">
        <v>295</v>
      </c>
      <c r="B195" s="357"/>
      <c r="C195" s="358"/>
      <c r="D195" s="33">
        <f>D194/(COUNT(B190:C193)*2)</f>
        <v>0.83333333333333337</v>
      </c>
    </row>
    <row r="197" spans="1:6" ht="18" x14ac:dyDescent="0.35">
      <c r="A197" s="64" t="s">
        <v>536</v>
      </c>
      <c r="B197" s="63"/>
      <c r="C197" s="63"/>
      <c r="D197" s="295">
        <f>E197/F197</f>
        <v>0.58823529411764708</v>
      </c>
      <c r="E197" s="315">
        <f>COUNTIF('A2 Technique'!F17:F193,"ok")</f>
        <v>10</v>
      </c>
      <c r="F197" s="315">
        <f>COUNTA('A2 Technique'!F17:F193)</f>
        <v>17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0.88260869565217392</v>
      </c>
    </row>
  </sheetData>
  <sheetProtection algorithmName="SHA-512" hashValue="ciQTcSJwl1f0ohP7mFd1b0kE12fTwhIS5n1AhaMYXQR0sS4a54olLdpLkVA6kPBtg+9FiRu60Xyt/u1vZ8a4Ow==" saltValue="NR/QasSScMmE30AkYlMsH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422" zoomScale="70" zoomScaleSheetLayoutView="70" workbookViewId="0">
      <selection activeCell="C445" sqref="C44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9"/>
      <c r="E1" s="349"/>
      <c r="F1" s="349"/>
      <c r="G1" s="34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50" t="s">
        <v>179</v>
      </c>
      <c r="B7" s="350"/>
      <c r="C7" s="350"/>
      <c r="D7" s="350"/>
      <c r="E7" s="350"/>
      <c r="F7" s="350"/>
      <c r="G7" s="125"/>
    </row>
    <row r="8" spans="1:7" ht="29.25" x14ac:dyDescent="0.45">
      <c r="A8" s="351" t="str">
        <f>'Page de garde'!D18</f>
        <v>Hammam Sousse</v>
      </c>
      <c r="B8" s="351"/>
      <c r="C8" s="351"/>
      <c r="D8" s="351"/>
      <c r="E8" s="351"/>
      <c r="F8" s="351"/>
      <c r="G8" s="125"/>
    </row>
    <row r="9" spans="1:7" ht="24" x14ac:dyDescent="0.45">
      <c r="A9" s="14" t="s">
        <v>42</v>
      </c>
      <c r="B9" s="352" t="s">
        <v>555</v>
      </c>
      <c r="C9" s="352"/>
      <c r="D9" s="352"/>
      <c r="E9" s="352"/>
      <c r="F9" s="352"/>
      <c r="G9" s="125"/>
    </row>
    <row r="10" spans="1:7" ht="24" x14ac:dyDescent="0.45">
      <c r="A10" s="15" t="s">
        <v>44</v>
      </c>
      <c r="B10" s="353" t="s">
        <v>556</v>
      </c>
      <c r="C10" s="353"/>
      <c r="D10" s="353"/>
      <c r="E10" s="353"/>
      <c r="F10" s="353"/>
      <c r="G10" s="125"/>
    </row>
    <row r="11" spans="1:7" ht="24" x14ac:dyDescent="0.45">
      <c r="A11" s="14" t="s">
        <v>43</v>
      </c>
      <c r="B11" s="348">
        <v>43439</v>
      </c>
      <c r="C11" s="348"/>
      <c r="D11" s="348"/>
      <c r="E11" s="348"/>
      <c r="F11" s="348"/>
      <c r="G11" s="125"/>
    </row>
    <row r="12" spans="1:7" ht="24" x14ac:dyDescent="0.45">
      <c r="A12" s="14" t="s">
        <v>239</v>
      </c>
      <c r="B12" s="346">
        <f>D549</f>
        <v>0.94983818770226536</v>
      </c>
      <c r="C12" s="346"/>
      <c r="D12" s="346"/>
      <c r="E12" s="346"/>
      <c r="F12" s="346"/>
      <c r="G12" s="125"/>
    </row>
    <row r="13" spans="1:7" ht="22.5" x14ac:dyDescent="0.45">
      <c r="D13" s="347"/>
      <c r="E13" s="347"/>
      <c r="F13" s="347"/>
      <c r="G13" s="34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43439</v>
      </c>
      <c r="B16" s="188"/>
      <c r="C16" s="188"/>
      <c r="D16" s="188"/>
      <c r="E16" s="188"/>
      <c r="F16" s="202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358</v>
      </c>
    </row>
    <row r="18" spans="1:8" ht="16.5" customHeight="1" x14ac:dyDescent="0.3">
      <c r="A18" s="330"/>
      <c r="B18" s="41" t="s">
        <v>34</v>
      </c>
      <c r="C18" s="41" t="s">
        <v>33</v>
      </c>
      <c r="D18" s="331"/>
      <c r="E18" s="332"/>
      <c r="F18" s="33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135" customHeight="1" x14ac:dyDescent="0.3">
      <c r="A34" s="216" t="s">
        <v>153</v>
      </c>
      <c r="B34" s="130">
        <v>0</v>
      </c>
      <c r="C34" s="218">
        <f>IF(B34=0, -5, "0")</f>
        <v>-5</v>
      </c>
      <c r="D34" s="95" t="s">
        <v>557</v>
      </c>
      <c r="E34" s="95" t="s">
        <v>558</v>
      </c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40" t="s">
        <v>379</v>
      </c>
      <c r="B38" s="341"/>
      <c r="C38" s="341"/>
      <c r="D38" s="341"/>
      <c r="E38" s="341"/>
      <c r="F38" s="34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15</v>
      </c>
    </row>
    <row r="43" spans="1:7" x14ac:dyDescent="0.3">
      <c r="A43" s="5" t="s">
        <v>35</v>
      </c>
      <c r="B43" s="132"/>
      <c r="C43" s="133"/>
      <c r="D43" s="134">
        <f>D42/(COUNT(B29:C37,B39:C41)*2)</f>
        <v>0.625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23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0.71875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43439</v>
      </c>
      <c r="B49" s="124"/>
      <c r="C49" s="135"/>
      <c r="D49" s="124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360</v>
      </c>
      <c r="G50" s="127"/>
    </row>
    <row r="51" spans="1:7" ht="16.5" customHeight="1" x14ac:dyDescent="0.3">
      <c r="A51" s="330"/>
      <c r="B51" s="41" t="s">
        <v>34</v>
      </c>
      <c r="C51" s="41" t="s">
        <v>33</v>
      </c>
      <c r="D51" s="331"/>
      <c r="E51" s="332"/>
      <c r="F51" s="33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311" t="s">
        <v>559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40" t="s">
        <v>379</v>
      </c>
      <c r="B94" s="341"/>
      <c r="C94" s="341"/>
      <c r="D94" s="341"/>
      <c r="E94" s="341"/>
      <c r="F94" s="34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COUNTIF('A3 Exploitation'!F53:F98,"ok")</f>
        <v>6</v>
      </c>
      <c r="F99" s="283">
        <f>COUNTA('A3 Exploitation'!F53:F98)</f>
        <v>6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0.98529411764705888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43439</v>
      </c>
      <c r="B106" s="124"/>
      <c r="C106" s="135"/>
      <c r="D106" s="124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360</v>
      </c>
    </row>
    <row r="108" spans="1:7" ht="16.5" customHeight="1" x14ac:dyDescent="0.3">
      <c r="A108" s="330"/>
      <c r="B108" s="41" t="s">
        <v>34</v>
      </c>
      <c r="C108" s="41" t="s">
        <v>33</v>
      </c>
      <c r="D108" s="331"/>
      <c r="E108" s="332"/>
      <c r="F108" s="33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82.5" x14ac:dyDescent="0.3">
      <c r="A146" s="191" t="s">
        <v>136</v>
      </c>
      <c r="B146" s="130">
        <v>1</v>
      </c>
      <c r="C146" s="150"/>
      <c r="D146" s="223" t="s">
        <v>563</v>
      </c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43" t="s">
        <v>379</v>
      </c>
      <c r="B148" s="344"/>
      <c r="C148" s="344"/>
      <c r="D148" s="34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COUNTIF('A3 Exploitation'!F110:F152,"ok")</f>
        <v>5</v>
      </c>
      <c r="F153" s="283">
        <f>COUNTA('A3 Exploitation'!F110:F152)</f>
        <v>5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43439</v>
      </c>
      <c r="B161" s="124"/>
      <c r="C161" s="135"/>
      <c r="D161" s="127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360</v>
      </c>
      <c r="G162" s="127"/>
    </row>
    <row r="163" spans="1:7" ht="16.5" customHeight="1" x14ac:dyDescent="0.3">
      <c r="A163" s="330"/>
      <c r="B163" s="41" t="s">
        <v>34</v>
      </c>
      <c r="C163" s="41" t="s">
        <v>33</v>
      </c>
      <c r="D163" s="331"/>
      <c r="E163" s="332"/>
      <c r="F163" s="33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33" x14ac:dyDescent="0.3">
      <c r="A184" s="210" t="s">
        <v>363</v>
      </c>
      <c r="B184" s="130">
        <v>1</v>
      </c>
      <c r="C184" s="150" t="str">
        <f>IF(B184=0, -5, "0")</f>
        <v>0</v>
      </c>
      <c r="D184" s="320" t="s">
        <v>567</v>
      </c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1</v>
      </c>
      <c r="C186" s="136" t="str">
        <f>IF(B186=0, -10, "0")</f>
        <v>0</v>
      </c>
      <c r="D186" s="321" t="s">
        <v>568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ht="49.5" x14ac:dyDescent="0.3">
      <c r="A190" s="209" t="s">
        <v>155</v>
      </c>
      <c r="B190" s="130">
        <v>1</v>
      </c>
      <c r="C190" s="150" t="str">
        <f>IF(B190=0, -5, "0")</f>
        <v>0</v>
      </c>
      <c r="D190" s="320" t="s">
        <v>566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47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COUNTIF('A3 Exploitation'!F165:F199,"ok")</f>
        <v>5</v>
      </c>
      <c r="F200" s="283">
        <f>COUNTA('A3 Exploitation'!F165:F199)</f>
        <v>5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0.9375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0.95161290322580649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43439</v>
      </c>
      <c r="B208" s="124"/>
      <c r="C208" s="135"/>
      <c r="D208" s="124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360</v>
      </c>
      <c r="G209" s="127"/>
    </row>
    <row r="210" spans="1:7" ht="16.5" customHeight="1" x14ac:dyDescent="0.3">
      <c r="A210" s="330"/>
      <c r="B210" s="41" t="s">
        <v>34</v>
      </c>
      <c r="C210" s="41" t="s">
        <v>33</v>
      </c>
      <c r="D210" s="331"/>
      <c r="E210" s="332"/>
      <c r="F210" s="33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42" t="s">
        <v>570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COUNTIF('A3 Exploitation'!F212:F260,"ok")</f>
        <v>8</v>
      </c>
      <c r="F261" s="283">
        <f>COUNTA('A3 Exploitation'!F212:F260)</f>
        <v>8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0.98780487804878048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43439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360</v>
      </c>
      <c r="G270" s="214"/>
    </row>
    <row r="271" spans="1:7" s="16" customFormat="1" ht="16.5" customHeight="1" x14ac:dyDescent="0.3">
      <c r="A271" s="330"/>
      <c r="B271" s="41" t="s">
        <v>34</v>
      </c>
      <c r="C271" s="41" t="s">
        <v>33</v>
      </c>
      <c r="D271" s="331"/>
      <c r="E271" s="332"/>
      <c r="F271" s="33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COUNTIF('A3 Exploitation'!F273:F312,"ok")</f>
        <v>7</v>
      </c>
      <c r="F313" s="283">
        <f>COUNTA('A3 Exploitation'!F273:F312)</f>
        <v>7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43439</v>
      </c>
      <c r="B321" s="124"/>
      <c r="C321" s="135"/>
      <c r="D321" s="127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360</v>
      </c>
      <c r="G322" s="127"/>
    </row>
    <row r="323" spans="1:7" ht="16.5" customHeight="1" x14ac:dyDescent="0.3">
      <c r="A323" s="330"/>
      <c r="B323" s="41" t="s">
        <v>34</v>
      </c>
      <c r="C323" s="41" t="s">
        <v>33</v>
      </c>
      <c r="D323" s="331"/>
      <c r="E323" s="332"/>
      <c r="F323" s="33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5</v>
      </c>
      <c r="F353" s="283">
        <f>COUNTA('A3 Exploitation'!F325:F352)</f>
        <v>5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43439</v>
      </c>
      <c r="B361" s="124"/>
      <c r="C361" s="135"/>
      <c r="D361" s="124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360</v>
      </c>
      <c r="G362" s="127"/>
    </row>
    <row r="363" spans="1:7" ht="16.5" customHeight="1" x14ac:dyDescent="0.3">
      <c r="A363" s="330"/>
      <c r="B363" s="41" t="s">
        <v>34</v>
      </c>
      <c r="C363" s="41" t="s">
        <v>33</v>
      </c>
      <c r="D363" s="331"/>
      <c r="E363" s="332"/>
      <c r="F363" s="33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3" x14ac:dyDescent="0.3">
      <c r="A372" s="95" t="s">
        <v>262</v>
      </c>
      <c r="B372" s="95">
        <v>2</v>
      </c>
      <c r="C372" s="131"/>
      <c r="D372" s="149"/>
      <c r="E372" s="116"/>
      <c r="F372" s="204"/>
      <c r="G372" s="127"/>
    </row>
    <row r="373" spans="1:7" x14ac:dyDescent="0.3">
      <c r="A373" s="95" t="s">
        <v>36</v>
      </c>
      <c r="B373" s="95"/>
      <c r="C373" s="5"/>
      <c r="D373" s="59">
        <f>SUM(B365:C372)</f>
        <v>16</v>
      </c>
      <c r="G373" s="127"/>
    </row>
    <row r="374" spans="1:7" x14ac:dyDescent="0.3">
      <c r="A374" s="95" t="s">
        <v>35</v>
      </c>
      <c r="B374" s="95"/>
      <c r="C374" s="133"/>
      <c r="D374" s="134">
        <f>D373/(COUNT(B365:C372)*2)</f>
        <v>1</v>
      </c>
      <c r="G374" s="127"/>
    </row>
    <row r="375" spans="1:7" x14ac:dyDescent="0.3">
      <c r="A375" s="95"/>
      <c r="B375" s="95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575</v>
      </c>
      <c r="E378" s="106" t="s">
        <v>576</v>
      </c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95" t="s">
        <v>577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3</v>
      </c>
      <c r="F386" s="283">
        <f>COUNTA('A3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0.58333333333333337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43439</v>
      </c>
      <c r="B394" s="124"/>
      <c r="C394" s="135"/>
      <c r="D394" s="127"/>
      <c r="G394" s="127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360</v>
      </c>
      <c r="G395" s="127"/>
    </row>
    <row r="396" spans="1:7" ht="16.5" customHeight="1" x14ac:dyDescent="0.3">
      <c r="A396" s="330"/>
      <c r="B396" s="41" t="s">
        <v>34</v>
      </c>
      <c r="C396" s="41" t="s">
        <v>33</v>
      </c>
      <c r="D396" s="331"/>
      <c r="E396" s="332"/>
      <c r="F396" s="33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COUNTIF('A3 Exploitation'!F398:F438,"ok")</f>
        <v>2</v>
      </c>
      <c r="F439" s="283">
        <f>COUNTA('A3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43439</v>
      </c>
      <c r="B447" s="124"/>
      <c r="C447" s="135"/>
      <c r="D447" s="124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360</v>
      </c>
      <c r="G448" s="127"/>
    </row>
    <row r="449" spans="1:6" ht="16.5" customHeight="1" x14ac:dyDescent="0.3">
      <c r="A449" s="330"/>
      <c r="B449" s="41" t="s">
        <v>34</v>
      </c>
      <c r="C449" s="41" t="s">
        <v>33</v>
      </c>
      <c r="D449" s="331"/>
      <c r="E449" s="332"/>
      <c r="F449" s="33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581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3" t="s">
        <v>379</v>
      </c>
      <c r="B471" s="334"/>
      <c r="C471" s="334"/>
      <c r="D471" s="334"/>
      <c r="E471" s="334"/>
      <c r="F471" s="33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COUNTIF('A3 Exploitation'!F451:F475,"ok")</f>
        <v>2</v>
      </c>
      <c r="F476" s="283">
        <f>COUNTA('A3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5" t="s">
        <v>367</v>
      </c>
      <c r="B483" s="335"/>
      <c r="C483" s="335"/>
      <c r="D483" s="335"/>
      <c r="E483" s="185"/>
      <c r="F483" s="201"/>
    </row>
    <row r="484" spans="1:7" x14ac:dyDescent="0.3">
      <c r="A484" s="74">
        <f>B11</f>
        <v>43439</v>
      </c>
      <c r="B484" s="124"/>
      <c r="C484" s="135"/>
      <c r="D484" s="124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360</v>
      </c>
      <c r="G485" s="127"/>
    </row>
    <row r="486" spans="1:7" ht="16.5" customHeight="1" x14ac:dyDescent="0.3">
      <c r="A486" s="330"/>
      <c r="B486" s="41" t="s">
        <v>34</v>
      </c>
      <c r="C486" s="41" t="s">
        <v>33</v>
      </c>
      <c r="D486" s="331"/>
      <c r="E486" s="332"/>
      <c r="F486" s="33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43439</v>
      </c>
      <c r="B506" s="124"/>
      <c r="C506" s="135"/>
      <c r="D506" s="124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360</v>
      </c>
      <c r="G507" s="127"/>
    </row>
    <row r="508" spans="1:7" ht="16.5" customHeight="1" x14ac:dyDescent="0.3">
      <c r="A508" s="330"/>
      <c r="B508" s="41" t="s">
        <v>34</v>
      </c>
      <c r="C508" s="41" t="s">
        <v>33</v>
      </c>
      <c r="D508" s="331"/>
      <c r="E508" s="332"/>
      <c r="F508" s="33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43439</v>
      </c>
      <c r="B517" s="124"/>
      <c r="C517" s="135"/>
      <c r="D517" s="124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360</v>
      </c>
      <c r="G518" s="127"/>
    </row>
    <row r="519" spans="1:7" ht="16.5" customHeight="1" x14ac:dyDescent="0.3">
      <c r="A519" s="330"/>
      <c r="B519" s="41" t="s">
        <v>34</v>
      </c>
      <c r="C519" s="41" t="s">
        <v>33</v>
      </c>
      <c r="D519" s="331"/>
      <c r="E519" s="332"/>
      <c r="F519" s="33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43439</v>
      </c>
      <c r="B537" s="124"/>
      <c r="C537" s="135"/>
      <c r="D537" s="124"/>
      <c r="G537" s="127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360</v>
      </c>
      <c r="G538" s="127"/>
    </row>
    <row r="539" spans="1:7" ht="16.5" customHeight="1" x14ac:dyDescent="0.3">
      <c r="A539" s="330"/>
      <c r="B539" s="41" t="s">
        <v>34</v>
      </c>
      <c r="C539" s="41" t="s">
        <v>33</v>
      </c>
      <c r="D539" s="331"/>
      <c r="E539" s="332"/>
      <c r="F539" s="33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0.94983818770226536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5" zoomScale="80" zoomScaleNormal="90" zoomScaleSheetLayoutView="80" workbookViewId="0">
      <selection activeCell="B173" sqref="B17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9"/>
      <c r="E1" s="349"/>
      <c r="F1" s="349"/>
      <c r="G1" s="34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71" t="s">
        <v>50</v>
      </c>
      <c r="B6" s="371"/>
      <c r="C6" s="371"/>
      <c r="D6" s="371"/>
      <c r="E6" s="371"/>
      <c r="F6" s="371"/>
      <c r="G6" s="125"/>
    </row>
    <row r="7" spans="1:7" s="12" customFormat="1" ht="21.75" customHeight="1" x14ac:dyDescent="0.45">
      <c r="A7" s="351" t="e">
        <f>#REF!</f>
        <v>#REF!</v>
      </c>
      <c r="B7" s="351"/>
      <c r="C7" s="351"/>
      <c r="D7" s="351"/>
      <c r="E7" s="351"/>
      <c r="F7" s="351"/>
      <c r="G7" s="125"/>
    </row>
    <row r="8" spans="1:7" s="12" customFormat="1" ht="24" x14ac:dyDescent="0.45">
      <c r="A8" s="14" t="s">
        <v>42</v>
      </c>
      <c r="B8" s="372" t="str">
        <f>'A4 Exploitation'!B9:F9</f>
        <v>Dr Hend kamoun</v>
      </c>
      <c r="C8" s="372"/>
      <c r="D8" s="372"/>
      <c r="E8" s="372"/>
      <c r="F8" s="372"/>
      <c r="G8" s="125"/>
    </row>
    <row r="9" spans="1:7" s="12" customFormat="1" ht="24" x14ac:dyDescent="0.45">
      <c r="A9" s="15" t="s">
        <v>44</v>
      </c>
      <c r="B9" s="373" t="str">
        <f>'A4 Exploitation'!B10:F10</f>
        <v>directeur magasin et chefs ryons</v>
      </c>
      <c r="C9" s="373"/>
      <c r="D9" s="373"/>
      <c r="E9" s="373"/>
      <c r="F9" s="373"/>
      <c r="G9" s="125"/>
    </row>
    <row r="10" spans="1:7" s="12" customFormat="1" ht="24" x14ac:dyDescent="0.45">
      <c r="A10" s="14" t="s">
        <v>43</v>
      </c>
      <c r="B10" s="370">
        <f>'A4 Exploitation'!A8:F8</f>
        <v>0</v>
      </c>
      <c r="C10" s="370"/>
      <c r="D10" s="370"/>
      <c r="E10" s="370"/>
      <c r="F10" s="370"/>
      <c r="G10" s="125"/>
    </row>
    <row r="11" spans="1:7" s="12" customFormat="1" ht="24" x14ac:dyDescent="0.45">
      <c r="A11" s="14" t="s">
        <v>294</v>
      </c>
      <c r="B11" s="368">
        <f>D199</f>
        <v>0.95416666666666672</v>
      </c>
      <c r="C11" s="368"/>
      <c r="D11" s="368"/>
      <c r="E11" s="368"/>
      <c r="F11" s="368"/>
      <c r="G11" s="125"/>
    </row>
    <row r="12" spans="1:7" s="12" customFormat="1" ht="22.5" x14ac:dyDescent="0.45">
      <c r="A12" s="11"/>
      <c r="D12" s="347"/>
      <c r="E12" s="347"/>
      <c r="F12" s="347"/>
      <c r="G12" s="347"/>
    </row>
    <row r="13" spans="1:7" s="12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112"/>
    </row>
    <row r="14" spans="1:7" s="12" customFormat="1" ht="12.75" customHeight="1" x14ac:dyDescent="0.3">
      <c r="A14" s="330"/>
      <c r="B14" s="34" t="s">
        <v>34</v>
      </c>
      <c r="C14" s="34" t="s">
        <v>33</v>
      </c>
      <c r="D14" s="331"/>
      <c r="E14" s="331"/>
      <c r="F14" s="33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63" t="s">
        <v>0</v>
      </c>
      <c r="B16" s="364"/>
      <c r="C16" s="364"/>
      <c r="D16" s="364"/>
      <c r="E16" s="364"/>
      <c r="F16" s="36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5" t="s">
        <v>36</v>
      </c>
      <c r="B22" s="361"/>
      <c r="C22" s="362"/>
      <c r="D22" s="245">
        <f>SUM(B17:C21)</f>
        <v>10</v>
      </c>
    </row>
    <row r="23" spans="1:7" x14ac:dyDescent="0.3">
      <c r="A23" s="356" t="s">
        <v>295</v>
      </c>
      <c r="B23" s="357"/>
      <c r="C23" s="358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4" t="s">
        <v>4</v>
      </c>
      <c r="B25" s="355"/>
      <c r="C25" s="355"/>
      <c r="D25" s="355"/>
      <c r="E25" s="355"/>
      <c r="F25" s="35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6" t="s">
        <v>36</v>
      </c>
      <c r="B33" s="357"/>
      <c r="C33" s="358"/>
      <c r="D33" s="244">
        <f>SUM(B26:C32)</f>
        <v>14</v>
      </c>
    </row>
    <row r="34" spans="1:7" x14ac:dyDescent="0.3">
      <c r="A34" s="356" t="s">
        <v>295</v>
      </c>
      <c r="B34" s="357"/>
      <c r="C34" s="35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4" t="s">
        <v>219</v>
      </c>
      <c r="B36" s="355"/>
      <c r="C36" s="355"/>
      <c r="D36" s="355"/>
      <c r="E36" s="355"/>
      <c r="F36" s="35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6" t="s">
        <v>36</v>
      </c>
      <c r="B42" s="357"/>
      <c r="C42" s="358"/>
      <c r="D42" s="244">
        <f>SUM(B37:C41)</f>
        <v>10</v>
      </c>
      <c r="E42" s="13"/>
      <c r="F42" s="13"/>
      <c r="G42" s="126"/>
    </row>
    <row r="43" spans="1:7" s="22" customFormat="1" x14ac:dyDescent="0.3">
      <c r="A43" s="356" t="s">
        <v>295</v>
      </c>
      <c r="B43" s="357"/>
      <c r="C43" s="35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6" t="s">
        <v>21</v>
      </c>
      <c r="B45" s="367"/>
      <c r="C45" s="367"/>
      <c r="D45" s="367"/>
      <c r="E45" s="367"/>
      <c r="F45" s="36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6" t="s">
        <v>36</v>
      </c>
      <c r="B52" s="357"/>
      <c r="C52" s="358"/>
      <c r="D52" s="244">
        <f>SUM(B46:C51)</f>
        <v>12</v>
      </c>
    </row>
    <row r="53" spans="1:7" x14ac:dyDescent="0.3">
      <c r="A53" s="356" t="s">
        <v>295</v>
      </c>
      <c r="B53" s="357"/>
      <c r="C53" s="35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4" t="s">
        <v>8</v>
      </c>
      <c r="B55" s="355"/>
      <c r="C55" s="355"/>
      <c r="D55" s="355"/>
      <c r="E55" s="355"/>
      <c r="F55" s="35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579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580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6" t="s">
        <v>36</v>
      </c>
      <c r="B63" s="357"/>
      <c r="C63" s="358"/>
      <c r="D63" s="244">
        <f>SUM(B56:C62)</f>
        <v>13</v>
      </c>
    </row>
    <row r="64" spans="1:7" x14ac:dyDescent="0.3">
      <c r="A64" s="356" t="s">
        <v>295</v>
      </c>
      <c r="B64" s="357"/>
      <c r="C64" s="35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4" t="s">
        <v>130</v>
      </c>
      <c r="B66" s="355"/>
      <c r="C66" s="355"/>
      <c r="D66" s="355"/>
      <c r="E66" s="355"/>
      <c r="F66" s="35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560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562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561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6" t="s">
        <v>36</v>
      </c>
      <c r="B84" s="357"/>
      <c r="C84" s="358"/>
      <c r="D84" s="244">
        <f>SUM(B67:C83)</f>
        <v>32</v>
      </c>
    </row>
    <row r="85" spans="1:7" x14ac:dyDescent="0.3">
      <c r="A85" s="356" t="s">
        <v>295</v>
      </c>
      <c r="B85" s="357"/>
      <c r="C85" s="358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4" t="s">
        <v>211</v>
      </c>
      <c r="B87" s="355"/>
      <c r="C87" s="355"/>
      <c r="D87" s="355"/>
      <c r="E87" s="355"/>
      <c r="F87" s="35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122" t="s">
        <v>564</v>
      </c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565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6" t="s">
        <v>36</v>
      </c>
      <c r="B102" s="357"/>
      <c r="C102" s="358"/>
      <c r="D102" s="244">
        <f>SUM(B88:C101)</f>
        <v>26</v>
      </c>
    </row>
    <row r="103" spans="1:7" x14ac:dyDescent="0.3">
      <c r="A103" s="356" t="s">
        <v>295</v>
      </c>
      <c r="B103" s="357"/>
      <c r="C103" s="358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4" t="s">
        <v>212</v>
      </c>
      <c r="B106" s="355"/>
      <c r="C106" s="355"/>
      <c r="D106" s="355"/>
      <c r="E106" s="355"/>
      <c r="F106" s="35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569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6" t="s">
        <v>36</v>
      </c>
      <c r="B118" s="357"/>
      <c r="C118" s="358"/>
      <c r="D118" s="244">
        <f>SUM(B107:C117)</f>
        <v>22</v>
      </c>
      <c r="E118" s="13"/>
      <c r="F118" s="13"/>
      <c r="G118" s="126"/>
    </row>
    <row r="119" spans="1:7" s="22" customFormat="1" x14ac:dyDescent="0.3">
      <c r="A119" s="356" t="s">
        <v>295</v>
      </c>
      <c r="B119" s="357"/>
      <c r="C119" s="35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4" t="s">
        <v>185</v>
      </c>
      <c r="B121" s="355"/>
      <c r="C121" s="355"/>
      <c r="D121" s="355"/>
      <c r="E121" s="355"/>
      <c r="F121" s="35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2.25" x14ac:dyDescent="0.4">
      <c r="A126" s="17" t="s">
        <v>292</v>
      </c>
      <c r="B126" s="111">
        <v>1</v>
      </c>
      <c r="C126" s="101"/>
      <c r="D126" s="107" t="s">
        <v>572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573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571</v>
      </c>
      <c r="E132" s="102"/>
      <c r="F132" s="94"/>
    </row>
    <row r="133" spans="1:7" x14ac:dyDescent="0.3">
      <c r="A133" s="356" t="s">
        <v>36</v>
      </c>
      <c r="B133" s="357"/>
      <c r="C133" s="358"/>
      <c r="D133" s="244">
        <f>SUM(B122:C132)</f>
        <v>21</v>
      </c>
    </row>
    <row r="134" spans="1:7" x14ac:dyDescent="0.3">
      <c r="A134" s="356" t="s">
        <v>295</v>
      </c>
      <c r="B134" s="357"/>
      <c r="C134" s="358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4" t="s">
        <v>71</v>
      </c>
      <c r="B136" s="355"/>
      <c r="C136" s="355"/>
      <c r="D136" s="355"/>
      <c r="E136" s="355"/>
      <c r="F136" s="35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45.75" x14ac:dyDescent="0.3">
      <c r="A139" s="21" t="s">
        <v>277</v>
      </c>
      <c r="B139" s="110">
        <v>1</v>
      </c>
      <c r="C139" s="95"/>
      <c r="D139" s="103" t="s">
        <v>537</v>
      </c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6" t="s">
        <v>36</v>
      </c>
      <c r="B149" s="357"/>
      <c r="C149" s="358"/>
      <c r="D149" s="244">
        <f>SUM(B137:C148)</f>
        <v>23</v>
      </c>
    </row>
    <row r="150" spans="1:7" x14ac:dyDescent="0.3">
      <c r="A150" s="356" t="s">
        <v>295</v>
      </c>
      <c r="B150" s="357"/>
      <c r="C150" s="358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4" t="s">
        <v>217</v>
      </c>
      <c r="B152" s="355"/>
      <c r="C152" s="355"/>
      <c r="D152" s="355"/>
      <c r="E152" s="355"/>
      <c r="F152" s="355"/>
    </row>
    <row r="153" spans="1:7" x14ac:dyDescent="0.3">
      <c r="A153" s="50" t="s">
        <v>279</v>
      </c>
      <c r="B153" s="319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319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319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319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319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319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319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319">
        <v>2</v>
      </c>
      <c r="C160" s="94"/>
      <c r="D160" s="118"/>
      <c r="E160" s="94"/>
      <c r="F160" s="94"/>
    </row>
    <row r="161" spans="1:7" x14ac:dyDescent="0.3">
      <c r="A161" s="356" t="s">
        <v>36</v>
      </c>
      <c r="B161" s="361"/>
      <c r="C161" s="362"/>
      <c r="D161" s="245">
        <f>SUM(B153:C160)</f>
        <v>16</v>
      </c>
    </row>
    <row r="162" spans="1:7" x14ac:dyDescent="0.3">
      <c r="A162" s="356" t="s">
        <v>295</v>
      </c>
      <c r="B162" s="357"/>
      <c r="C162" s="358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4" t="s">
        <v>77</v>
      </c>
      <c r="B164" s="355"/>
      <c r="C164" s="355"/>
      <c r="D164" s="355"/>
      <c r="E164" s="355"/>
      <c r="F164" s="35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1</v>
      </c>
      <c r="C166" s="94"/>
      <c r="D166" s="122" t="s">
        <v>574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6" t="s">
        <v>36</v>
      </c>
      <c r="B169" s="357"/>
      <c r="C169" s="358"/>
      <c r="D169" s="244">
        <f>SUM(B165:C168)</f>
        <v>7</v>
      </c>
    </row>
    <row r="170" spans="1:7" x14ac:dyDescent="0.3">
      <c r="A170" s="356" t="s">
        <v>295</v>
      </c>
      <c r="B170" s="357"/>
      <c r="C170" s="358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9" t="s">
        <v>17</v>
      </c>
      <c r="B172" s="360"/>
      <c r="C172" s="360"/>
      <c r="D172" s="360"/>
      <c r="E172" s="360"/>
      <c r="F172" s="360"/>
    </row>
    <row r="173" spans="1:7" ht="30.75" x14ac:dyDescent="0.3">
      <c r="A173" s="20" t="s">
        <v>180</v>
      </c>
      <c r="B173" s="94">
        <v>1</v>
      </c>
      <c r="C173" s="94"/>
      <c r="D173" s="119" t="s">
        <v>583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6" t="s">
        <v>36</v>
      </c>
      <c r="B177" s="357"/>
      <c r="C177" s="358"/>
      <c r="D177" s="244">
        <f>SUM(B173:C176)</f>
        <v>7</v>
      </c>
    </row>
    <row r="178" spans="1:7" x14ac:dyDescent="0.3">
      <c r="A178" s="356" t="s">
        <v>295</v>
      </c>
      <c r="B178" s="357"/>
      <c r="C178" s="358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4" t="s">
        <v>78</v>
      </c>
      <c r="B180" s="355"/>
      <c r="C180" s="355"/>
      <c r="D180" s="355"/>
      <c r="E180" s="355"/>
      <c r="F180" s="35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538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6" t="s">
        <v>36</v>
      </c>
      <c r="B186" s="357"/>
      <c r="C186" s="358"/>
      <c r="D186" s="244">
        <f>SUM(B181:C185)</f>
        <v>9</v>
      </c>
    </row>
    <row r="187" spans="1:7" x14ac:dyDescent="0.3">
      <c r="A187" s="356" t="s">
        <v>295</v>
      </c>
      <c r="B187" s="357"/>
      <c r="C187" s="35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4" t="s">
        <v>216</v>
      </c>
      <c r="B189" s="355"/>
      <c r="C189" s="355"/>
      <c r="D189" s="355"/>
      <c r="E189" s="355"/>
      <c r="F189" s="35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99" x14ac:dyDescent="0.3">
      <c r="A192" s="20" t="s">
        <v>311</v>
      </c>
      <c r="B192" s="94">
        <v>1</v>
      </c>
      <c r="C192" s="94"/>
      <c r="D192" s="95" t="s">
        <v>582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6" t="s">
        <v>36</v>
      </c>
      <c r="B194" s="357"/>
      <c r="C194" s="358"/>
      <c r="D194" s="54">
        <f>SUM(B190:C193)</f>
        <v>7</v>
      </c>
    </row>
    <row r="195" spans="1:6" x14ac:dyDescent="0.3">
      <c r="A195" s="356" t="s">
        <v>295</v>
      </c>
      <c r="B195" s="357"/>
      <c r="C195" s="358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>
        <f>E197/F197</f>
        <v>0.44444444444444442</v>
      </c>
      <c r="E197" s="315">
        <f>COUNTIF('A3 Technique'!F17:F193,"ok")</f>
        <v>4</v>
      </c>
      <c r="F197" s="315">
        <f>COUNTA('A3 Technique'!F17:F193)</f>
        <v>9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229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0.95416666666666672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4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2018-11-30T21:40:56Z</cp:lastPrinted>
  <dcterms:created xsi:type="dcterms:W3CDTF">2015-10-03T07:44:26Z</dcterms:created>
  <dcterms:modified xsi:type="dcterms:W3CDTF">2018-12-16T21:40:29Z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