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Zarzis\2019\2\"/>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424" i="38" l="1"/>
  <c r="B244" i="38" l="1"/>
  <c r="C95" i="42" l="1"/>
  <c r="C94" i="42"/>
  <c r="C93" i="42"/>
  <c r="C95" i="40"/>
  <c r="C94" i="40"/>
  <c r="C93" i="40"/>
  <c r="C95" i="38"/>
  <c r="C94" i="38"/>
  <c r="C93" i="38"/>
  <c r="C93" i="36"/>
  <c r="C94" i="36"/>
  <c r="C95" i="36"/>
  <c r="C34" i="36"/>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1" i="29"/>
  <c r="B73" i="29"/>
  <c r="B72"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525"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129" i="36"/>
  <c r="B129" i="36" s="1"/>
  <c r="D728" i="36" l="1"/>
  <c r="B43" i="29" s="1"/>
  <c r="D227" i="42"/>
  <c r="D228" i="42" s="1"/>
  <c r="D203" i="42"/>
  <c r="D204" i="42"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D425" i="38" s="1"/>
  <c r="D366" i="38"/>
  <c r="B366" i="38" s="1"/>
  <c r="D367" i="38" s="1"/>
  <c r="D368" i="38" s="1"/>
  <c r="D299" i="38"/>
  <c r="B299" i="38" s="1"/>
  <c r="D300" i="38" s="1"/>
  <c r="D301" i="38" s="1"/>
  <c r="D185" i="38"/>
  <c r="D129" i="38"/>
  <c r="D43" i="38"/>
  <c r="B43" i="38" s="1"/>
  <c r="D44" i="38" s="1"/>
  <c r="D47" i="38" s="1"/>
  <c r="D48" i="38" s="1"/>
  <c r="B53" i="29" s="1"/>
  <c r="D266" i="38"/>
  <c r="D588" i="38"/>
  <c r="D589" i="38" s="1"/>
  <c r="D248" i="38" l="1"/>
  <c r="D249" i="38" s="1"/>
  <c r="B80" i="29" s="1"/>
  <c r="D606" i="38"/>
  <c r="D607" i="38" s="1"/>
  <c r="D569" i="38"/>
  <c r="D570" i="38" s="1"/>
  <c r="B134" i="29" s="1"/>
  <c r="D567" i="38"/>
  <c r="D426" i="38"/>
  <c r="D428" i="38"/>
  <c r="D429" i="38" s="1"/>
  <c r="B107" i="29" s="1"/>
  <c r="D475" i="38"/>
  <c r="D476" i="38" s="1"/>
  <c r="B116" i="29" s="1"/>
  <c r="D473" i="38"/>
  <c r="D672" i="38"/>
  <c r="D673" i="38" s="1"/>
  <c r="B152" i="29" s="1"/>
  <c r="B129" i="38"/>
  <c r="D130" i="38" s="1"/>
  <c r="D131" i="38" s="1"/>
  <c r="B62" i="29" s="1"/>
  <c r="D370" i="38"/>
  <c r="D371" i="38" s="1"/>
  <c r="B98" i="29" s="1"/>
  <c r="D303" i="38"/>
  <c r="D304" i="38" s="1"/>
  <c r="B89" i="29" s="1"/>
  <c r="B185" i="38"/>
  <c r="D186" i="38" s="1"/>
  <c r="D187" i="38" s="1"/>
  <c r="B71" i="29" s="1"/>
  <c r="D723" i="38"/>
  <c r="D473" i="42"/>
  <c r="D475" i="42"/>
  <c r="D476" i="42" s="1"/>
  <c r="D368" i="42"/>
  <c r="D370" i="42"/>
  <c r="D371" i="42" s="1"/>
  <c r="D728" i="42"/>
  <c r="D248" i="42"/>
  <c r="D249" i="42" s="1"/>
  <c r="B82" i="29" s="1"/>
  <c r="D725" i="42"/>
  <c r="D723" i="42"/>
  <c r="D47" i="42"/>
  <c r="D48" i="42" s="1"/>
  <c r="B55" i="29"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B12" i="38" s="1"/>
  <c r="D729" i="42"/>
  <c r="D730" i="42" s="1"/>
  <c r="D726" i="42"/>
  <c r="D726" i="40"/>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comments1.xml><?xml version="1.0" encoding="utf-8"?>
<comments xmlns="http://schemas.openxmlformats.org/spreadsheetml/2006/main">
  <authors>
    <author>QLC</author>
  </authors>
  <commentList>
    <comment ref="A505" authorId="0" shapeId="0">
      <text>
        <r>
          <rPr>
            <b/>
            <sz val="9"/>
            <color indexed="81"/>
            <rFont val="Tahoma"/>
            <family val="2"/>
          </rPr>
          <t>QLC:</t>
        </r>
        <r>
          <rPr>
            <sz val="9"/>
            <color indexed="81"/>
            <rFont val="Tahoma"/>
            <family val="2"/>
          </rPr>
          <t xml:space="preserve">
</t>
        </r>
      </text>
    </comment>
  </commentList>
</comments>
</file>

<file path=xl/sharedStrings.xml><?xml version="1.0" encoding="utf-8"?>
<sst xmlns="http://schemas.openxmlformats.org/spreadsheetml/2006/main" count="5328" uniqueCount="609">
  <si>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</si>
  <si>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</si>
  <si>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</si>
  <si>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</si>
  <si>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</si>
  <si>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</si>
  <si>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</si>
  <si>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</si>
  <si>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</si>
  <si>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</si>
  <si>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</si>
  <si>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</si>
  <si>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</si>
  <si>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</si>
  <si>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</si>
  <si>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</si>
  <si>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</si>
  <si>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</si>
  <si>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</si>
  <si>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</si>
  <si>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</si>
  <si>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</si>
  <si>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</si>
  <si>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</si>
  <si>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</si>
  <si>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</si>
  <si>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</si>
  <si>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</si>
  <si>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</si>
  <si>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</si>
  <si>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</si>
  <si>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</si>
  <si>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</si>
  <si>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</si>
  <si>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</si>
  <si>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</si>
  <si>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</si>
  <si>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</si>
  <si>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</si>
  <si>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</si>
  <si>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</si>
  <si>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</si>
  <si>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</si>
  <si>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</si>
  <si>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</si>
  <si>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</si>
  <si>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</si>
  <si>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</si>
  <si>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</si>
  <si>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</si>
  <si>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</si>
  <si>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</si>
  <si>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</si>
  <si>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</si>
  <si>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</si>
  <si>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</si>
  <si>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</si>
  <si>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</si>
  <si>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</si>
  <si>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</si>
  <si>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</si>
  <si>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</si>
  <si>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</si>
  <si>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</si>
  <si>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</si>
  <si>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</si>
  <si>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</si>
  <si>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</si>
  <si>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</si>
  <si>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</si>
  <si>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</si>
  <si>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</si>
  <si>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</si>
  <si>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</si>
  <si>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</si>
  <si>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</si>
  <si>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</si>
  <si>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</si>
  <si>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</si>
  <si>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</si>
  <si>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</si>
  <si>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</si>
  <si>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</si>
  <si>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</si>
  <si>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</si>
  <si>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</si>
  <si>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</si>
  <si>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</si>
  <si>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</si>
  <si>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</si>
  <si>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</si>
  <si>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</si>
  <si>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</si>
  <si>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</si>
  <si>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</si>
  <si>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</si>
  <si>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</si>
  <si>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</si>
  <si>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</si>
  <si>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</si>
  <si>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</si>
  <si>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</si>
  <si>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</si>
  <si>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</si>
  <si>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</si>
  <si>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</si>
  <si>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</si>
  <si>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</si>
  <si>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</si>
  <si>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</si>
  <si>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</si>
  <si>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</si>
  <si>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</si>
  <si>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</si>
  <si>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</si>
  <si>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</si>
  <si>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</si>
  <si>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</si>
  <si>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</si>
  <si>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</si>
  <si>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</si>
  <si>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</si>
  <si>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</si>
  <si>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</si>
  <si>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</si>
  <si>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</si>
  <si>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</si>
  <si>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</si>
  <si>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</si>
  <si>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</si>
  <si>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</si>
  <si>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</si>
  <si>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</si>
  <si>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</si>
  <si>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</si>
  <si>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</si>
  <si>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</si>
  <si>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</si>
  <si>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</si>
  <si>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</si>
  <si>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</si>
  <si>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</si>
  <si>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</si>
  <si>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</si>
  <si>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</si>
  <si>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</si>
  <si>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</si>
  <si>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</si>
  <si>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</si>
  <si>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</si>
  <si>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</si>
  <si>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</si>
  <si>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</si>
  <si>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</si>
  <si>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</si>
  <si>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</si>
  <si>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</si>
  <si>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</si>
  <si>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</si>
  <si>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</si>
  <si>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</si>
  <si>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</si>
  <si>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</si>
  <si>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</si>
  <si>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</si>
  <si>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</si>
  <si>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</si>
  <si>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</si>
  <si>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</si>
  <si>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</si>
  <si>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</si>
  <si>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</si>
  <si>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</si>
  <si>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</si>
  <si>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</si>
  <si>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</si>
  <si>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</si>
  <si>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</si>
  <si>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</si>
  <si>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</si>
  <si>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</si>
  <si>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</si>
  <si>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</si>
  <si>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</si>
  <si>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</si>
  <si>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</si>
  <si>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</si>
  <si>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</si>
  <si>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</si>
  <si>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</si>
  <si>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</si>
  <si>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</si>
  <si>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</si>
  <si>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</si>
  <si>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</si>
  <si>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</si>
  <si>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</si>
  <si>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</si>
  <si>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</si>
  <si>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</si>
  <si>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</si>
  <si>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</si>
  <si>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</si>
  <si>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</si>
  <si>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</si>
  <si>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</si>
  <si>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</si>
  <si>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</si>
  <si>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</si>
  <si>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</si>
  <si>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</si>
  <si>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</si>
  <si>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</si>
  <si>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</si>
  <si>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</si>
  <si>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</si>
  <si>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</si>
  <si>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</si>
  <si>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</si>
  <si>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</si>
  <si>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</si>
  <si>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</si>
  <si>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</si>
  <si>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</si>
  <si>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</si>
  <si>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</si>
  <si>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</si>
  <si>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</si>
  <si>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</si>
  <si>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</si>
  <si>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</si>
  <si>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</si>
  <si>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</si>
  <si>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</si>
  <si>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</si>
  <si>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</si>
  <si>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</si>
  <si>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</si>
  <si>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</si>
  <si>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</si>
  <si>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</si>
  <si>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</si>
  <si>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</si>
  <si>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</si>
  <si>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</si>
  <si>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</si>
  <si>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</si>
  <si>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</si>
  <si>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</si>
  <si>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</si>
  <si>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</si>
  <si>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</si>
  <si>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</si>
  <si>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</si>
  <si>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</si>
  <si>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</si>
  <si>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</si>
  <si>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</si>
  <si>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</si>
  <si>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</si>
  <si>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</si>
  <si>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</si>
  <si>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</si>
  <si>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</si>
  <si>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</si>
  <si>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</si>
  <si>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</si>
  <si>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</si>
  <si>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</si>
  <si>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</si>
  <si>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</si>
  <si>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</si>
  <si>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</si>
  <si>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</si>
  <si>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</si>
  <si>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</si>
  <si>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</si>
  <si>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</si>
  <si>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</si>
  <si>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</si>
  <si>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</si>
  <si>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</si>
  <si>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</si>
  <si>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</si>
  <si>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</si>
  <si>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</si>
  <si>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</si>
  <si>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</si>
  <si>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</si>
  <si>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</si>
  <si>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</si>
  <si>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</si>
  <si>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</si>
  <si>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</si>
  <si>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</si>
  <si>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</si>
  <si>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</si>
  <si>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</si>
  <si>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</si>
  <si>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</si>
  <si>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</si>
  <si>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</si>
  <si>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</si>
  <si>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</si>
  <si>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</si>
  <si>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</si>
  <si>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</si>
  <si>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</si>
  <si>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</si>
  <si>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</si>
  <si>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</si>
  <si>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</si>
  <si>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</si>
  <si>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</si>
  <si>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</si>
  <si>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</si>
  <si>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</si>
  <si>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</si>
  <si>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</si>
  <si>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</si>
  <si>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</si>
  <si>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</si>
  <si>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</si>
  <si>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</si>
  <si>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</si>
  <si>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</si>
  <si>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</si>
  <si>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</si>
  <si>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</si>
  <si>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</si>
  <si>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</si>
  <si>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</si>
  <si>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</si>
  <si>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</si>
  <si>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</si>
  <si>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</si>
  <si>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</si>
  <si>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</si>
  <si>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</si>
  <si>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</si>
  <si>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</si>
  <si>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</si>
  <si>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</si>
  <si>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</si>
  <si>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</si>
  <si>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</si>
  <si>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</si>
  <si>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</si>
  <si>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</si>
  <si>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</si>
  <si>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</si>
  <si>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</si>
  <si>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</si>
  <si>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</si>
  <si>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</si>
  <si>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</si>
  <si>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</si>
  <si>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</si>
  <si>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</si>
  <si>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</si>
  <si>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</si>
  <si>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</si>
  <si>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</si>
  <si>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</si>
  <si>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</si>
  <si>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</si>
  <si>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</si>
  <si>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</si>
  <si>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</si>
  <si>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</si>
  <si>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</si>
  <si>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</si>
  <si>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</si>
  <si>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</si>
  <si>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</si>
  <si>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</si>
  <si>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</si>
  <si>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</si>
  <si>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</si>
  <si>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</si>
  <si>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</si>
  <si>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</si>
  <si>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</si>
  <si>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</si>
  <si>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</si>
  <si>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</si>
  <si>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</si>
  <si>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</si>
  <si>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</si>
  <si>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</si>
  <si>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</si>
  <si>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</si>
  <si>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</si>
  <si>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</si>
  <si>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</si>
  <si>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</si>
  <si>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</si>
  <si>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</si>
  <si>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</si>
  <si>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</si>
  <si>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</si>
  <si>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</si>
  <si>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</si>
  <si>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</si>
  <si>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</si>
  <si>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</si>
  <si>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</si>
  <si>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</si>
  <si>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</si>
  <si>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</si>
  <si>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</si>
  <si>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</si>
  <si>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</si>
  <si>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</si>
  <si>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</si>
  <si>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</si>
  <si>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</si>
  <si>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</si>
  <si>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</si>
  <si>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</si>
  <si>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</si>
  <si>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</si>
  <si>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</si>
  <si>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</si>
  <si>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</si>
  <si>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</si>
  <si>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</si>
  <si>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</si>
  <si>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</si>
  <si>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</si>
  <si>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</si>
  <si>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</si>
  <si>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</si>
  <si>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</si>
  <si>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</si>
  <si>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</si>
  <si>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</si>
  <si>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</si>
  <si>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</si>
  <si>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</si>
  <si>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</si>
  <si>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</si>
  <si>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</si>
  <si>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</si>
  <si>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</si>
  <si>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</si>
  <si>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</si>
  <si>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</si>
  <si>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</si>
  <si>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</si>
  <si>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</si>
  <si>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</si>
  <si>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</si>
  <si>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</si>
  <si>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</si>
  <si>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</si>
  <si>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</si>
  <si>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</si>
  <si>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</si>
  <si>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</si>
  <si>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</si>
  <si>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</si>
  <si>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</si>
  <si>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</si>
  <si>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</si>
  <si>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</si>
  <si>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</si>
  <si>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</si>
  <si>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</si>
  <si>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</si>
  <si>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</si>
  <si>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</si>
  <si>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</si>
  <si>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</si>
  <si>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</si>
  <si>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</si>
  <si>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Absence d'affichage des horaires de sortie déchets.</t>
  </si>
  <si>
    <t>Veuillez mettre en place un affichage des horaires de sortie déchets.</t>
  </si>
  <si>
    <t>Absence du thermomètre infrarouge.</t>
  </si>
  <si>
    <t>Veuillez fournir un thermomètre infrarouge à ce niveau.</t>
  </si>
  <si>
    <t>Veuillez assurer l'enregistrement des paramètres de réception pour les produits de la mer.</t>
  </si>
  <si>
    <t>La zone casse/retour n'était pas balisé.</t>
  </si>
  <si>
    <t>Présence d'un bloc de mozzarella entamé et dépourvus d'étiquetage fournisseur (absence des DF, DLC et N°Lot).</t>
  </si>
  <si>
    <t>Veuillez garder l'étiquetage fournisseur.</t>
  </si>
  <si>
    <t>Veuillez assurer le lavage et la désinfection de ces éléments avant leur stockage.</t>
  </si>
  <si>
    <t>Veuillez assurer la séparation entre ces deux rayons.</t>
  </si>
  <si>
    <t>Veuillez renforcer le nettoyage du tiroir et ne pas mettre les emballage en contact direct avec les étagères.</t>
  </si>
  <si>
    <t>Veuillez assurer la vérification mensuelle du thermomètre.</t>
  </si>
  <si>
    <t>La vérification du thermomètre n'était jamais réalisé à ce niveau.</t>
  </si>
  <si>
    <t>L'heure de fin d'exposition n'était pas enregistrée pour certains produits (voir photo).</t>
  </si>
  <si>
    <t>Veuillez assurer l'enregistrement des heures de fin d'exposition des produits.</t>
  </si>
  <si>
    <t>Veuillez identifié cette zone.</t>
  </si>
  <si>
    <t>La températures mesurée sur les sandwichs exposés au froid n'était pas satisfaisante T: 12,8°C.</t>
  </si>
  <si>
    <t>Veuillez revoir le bon fonctionnement du meuble d'exposition au froid.</t>
  </si>
  <si>
    <t>Veuillez afficher le référentiel qualité.</t>
  </si>
  <si>
    <t>Assurer l'enregistrement quotidien de ce paramètre.</t>
  </si>
  <si>
    <t xml:space="preserve">Veuillez accorder plus d'attention à l'enregistrement des feuilles de traçabilité. </t>
  </si>
  <si>
    <t>Meuble froid d'exposition:
T affichée: 5,6°C
T mesurée: 12,8°C</t>
  </si>
  <si>
    <t>Vérifier le bon fonctionnement du meuble.</t>
  </si>
  <si>
    <t>Veuillez garder les vitres du meuble fermées.</t>
  </si>
  <si>
    <t>La friteuse n'était pas propre le jour de l'audit.</t>
  </si>
  <si>
    <t>Renforcer le nettoyage.</t>
  </si>
  <si>
    <t>Présence de certaines caisses stockés directement au sol.</t>
  </si>
  <si>
    <t>Veuillez utiliser des caisses vides renversés afin de remédier à cet écart.</t>
  </si>
  <si>
    <t>la zone casse/retour n'était pas identifié.</t>
  </si>
  <si>
    <t>Veuillez identifier cette zone.</t>
  </si>
  <si>
    <t>Veuillez maintenir les vitre fermés et protéger les produits non emballés en utilisant du papier étirable.</t>
  </si>
  <si>
    <t>Les fromages blancs entamés n'étaient pas identifiés.</t>
  </si>
  <si>
    <t>Assurer l'identification des produits entamés.</t>
  </si>
  <si>
    <t>Absence de papier essuie mains à ce niveau.</t>
  </si>
  <si>
    <t>Meuble froid d'exposition:
T affichée: 5°C
T mesurée: 9,6°C</t>
  </si>
  <si>
    <t>Veuillez garder les vitres fermés afin de garder le froid.</t>
  </si>
  <si>
    <t>Le glaçage des produits sur l'étal n'était pas satisfaisant.</t>
  </si>
  <si>
    <t>Renforcer le glaçage des poissons exposés sur l'étal.</t>
  </si>
  <si>
    <t>La température à cœur mesurée sur les poissons au niveau de l'étal était élevé T: 6,7°C.</t>
  </si>
  <si>
    <t>Renforcer le glaçage des produits sur l'étal.</t>
  </si>
  <si>
    <t>L'employé ne porte pas de toque.</t>
  </si>
  <si>
    <t>Présence d'un carton du produits cocktail salade de fruits de mer entamé le 02/02/19 dont 10 kg étaient emballés et la date de fin d'utilisation du carton était le même jour. Manque 10 kg absents et non tracés.
Les dates d'ouvertures des cartons étaient renouvelés à chaque utilisation du carton.</t>
  </si>
  <si>
    <t>certains tableaux de relevés mensuels des températures n'étaient pas remplis.</t>
  </si>
  <si>
    <t>Veuillez enregistrer les températures du relevé mensuel.</t>
  </si>
  <si>
    <t>Présence de pâte par terre à coté des palettes.</t>
  </si>
  <si>
    <t>Renforcer le nettoyage de la réserve.</t>
  </si>
  <si>
    <t>Renforcer le nettoyage à ces niveaux.</t>
  </si>
  <si>
    <t>Renforcer la vérification de l'étiquetage fournisseur.</t>
  </si>
  <si>
    <t>Renforcer la gestion du FEFO.</t>
  </si>
  <si>
    <t>Veuillez remplacer la lame.</t>
  </si>
  <si>
    <t>Le taux d'hygromètrie était de 45% &lt; 65%, correct.</t>
  </si>
  <si>
    <t>La lame de l'outil de rabotage de la planche de découpe était rouillée.</t>
  </si>
  <si>
    <t>Interdire au personnel de stocker la nourriture au niveau des casiers.</t>
  </si>
  <si>
    <t>Les brochettes du rôtissoire encore sale étaient stockés avec celles déjà propres.</t>
  </si>
  <si>
    <t>Les emballages étaient stockés sans protection dans un tiroir dont l'étagère n'était pas propre.</t>
  </si>
  <si>
    <t>L'enregistrement de certaines feuilles de traçabilité était réalisé le jour de l'audit (exp: la feuille de traçabilité du 13/02/19).
Pathé au thon: La quantité vendu le 13/02/19 était de 15 pièces alors que la quantité tracé était de 4 pièces. Il manque 11 pièces non tracés.
Roulé fromage: La quantité vendu le 13/02/19 était de 136g alors que la quantité tracé était de 236g et le reste n'était pas enregistré.</t>
  </si>
  <si>
    <t>L'autocontrôle du nettoyage n'était pas quotidien (absence d'enregistrement pour le 13/02/19).</t>
  </si>
  <si>
    <t>Veuillez accorder plus d'attention à l'enregistrement de la traçabilité. Veuillez ne plus renouveler les dates d'ouverture des cartons.</t>
  </si>
  <si>
    <t>Veuillez porter le toque pour éviter la chute des cheveux sur les produits exposés et manipulés.</t>
  </si>
  <si>
    <t>Les étagères des pâtes, semoule, farines, et sucre n'étaient pas propres.
Les boites de conserves étaient poussiéreuses.</t>
  </si>
  <si>
    <t>M Souheil DRAOUI et M Dhia MECHLAOUI</t>
  </si>
  <si>
    <t>Directeur magasin et les chefs rayons.</t>
  </si>
  <si>
    <t>Le suivi et l'enregistrement des températures à cœur n'étaient pas réalisés pour le mois de décembre 2018 (voir photo).</t>
  </si>
  <si>
    <t>Assurer le suivi et l'enregistrement des températures à cœur de la chaine du froid comme il est indiqué sur la feuille d'enregistrement.</t>
  </si>
  <si>
    <t xml:space="preserve">Les employés à ce niveau assurent le traitement et la vente au niveau de deux rayons (traiteur et charcuterie fromage).
La séparation des flux n'est pas assurée, la charcuterie, le traiteur et la pâtisserie sont gérés dans le même local. </t>
  </si>
  <si>
    <t>Prévoir un préau</t>
  </si>
  <si>
    <t>Un seul poste lave mains était disponible et était utilisé en commun par les opérateurs des rayons boucherie et charcuterie/fromage</t>
  </si>
  <si>
    <t>Veuillez installer un poste lave mains spécifique pour chaque rayon.</t>
  </si>
  <si>
    <t>Présence de fuite au niveau de la douchette du système 3 bacs du traiteur.
une seule plonge était partagée entre trois aryons (pâtisserie, traiteur et charcuterie)</t>
  </si>
  <si>
    <t>Assurer la réparation à ce niveau.
Veuillez installer un système 3 bacs pour chaque rayon.</t>
  </si>
  <si>
    <t>Conditions de déconditionnement, déballage et décartonnage satisfaisantes</t>
  </si>
  <si>
    <t xml:space="preserve">Utilisation du même système 3 bacs par les rayons boul/pât et traiteur. </t>
  </si>
  <si>
    <t>CF pâtisserie: présence de trois paquets de "pain de mie aux céréales" dont les DF, DLC, et le n° de lot étaient non mentionnés.</t>
  </si>
  <si>
    <t>Renforcer le contrôle des produits stockés et avertir le fournisseur à cet écart.</t>
  </si>
  <si>
    <t>Remplacer les sabots endommagés.</t>
  </si>
  <si>
    <t>Sensibiliser le personnel au lavage des mains.</t>
  </si>
  <si>
    <t>Avertir le fournisseur à cet écart.</t>
  </si>
  <si>
    <t>Rayon: double étiquetage de la part du fournisseur « BVM ».</t>
  </si>
  <si>
    <t>Le papier essuie-mains n’était pas adapté au distributeur.</t>
  </si>
  <si>
    <t>Fournir le bon calibre du papier essuie-mains.</t>
  </si>
  <si>
    <t>Le four manquait de propreté.</t>
  </si>
  <si>
    <t>Renforcer le nettoyage des équipements.</t>
  </si>
  <si>
    <t>Les billots étaient usés.</t>
  </si>
  <si>
    <t>Procéder au rabotage</t>
  </si>
  <si>
    <t>L'accrochoir des carcasses était souillé.</t>
  </si>
  <si>
    <t>Renforcer le nettoyage à ce niveau.</t>
  </si>
  <si>
    <t>La CF manquait de propreté.</t>
  </si>
  <si>
    <t>Renforcer le nettoyage de la CF.</t>
  </si>
  <si>
    <t>Barbe mal rasé.</t>
  </si>
  <si>
    <t>La barbe doit être bien entretenue.</t>
  </si>
  <si>
    <t>Respecter le remplissage des données de traçabilité.
Enregistrer les quantités exactes de poulet pac</t>
  </si>
  <si>
    <t xml:space="preserve">Les pommes de terre grenaille (Orto fresh) étaient de couleur verdâtre, ceci est un signe de présence de la solanine, une substance chimique qui cause des intoxications.
</t>
  </si>
  <si>
    <t>Renforcer le tri des produits préemballés et avertir ce fournisseur à cet écart.</t>
  </si>
  <si>
    <t xml:space="preserve">La zone de casse n’était pas identifiée.
</t>
  </si>
  <si>
    <t>Cette zone doit être balisée.</t>
  </si>
  <si>
    <t>Renforcer le contrôle des produits surgelés à la réception et dans le rayon. Eliminer les produits qui ont subi une décongélation.</t>
  </si>
  <si>
    <t>Les bouches d'extraction d'air n'étaient pas propres.
Cuvette souillée.</t>
  </si>
  <si>
    <t>Veuillez nettoyés ces éléments.
Procéder au nettoyage des cuvettes.</t>
  </si>
  <si>
    <t>Procéder à la réparation.</t>
  </si>
  <si>
    <t xml:space="preserve">Les grilles d’aération des meubles froids d’exposition étaient souillées.
</t>
  </si>
  <si>
    <t>Effectuer un nettoyage de ces éléments.</t>
  </si>
  <si>
    <t>Les grilles d’aération des meubles froids d’exposition étaient souillées.</t>
  </si>
  <si>
    <t>Absence d'un climatiseur dans le local poubelle, installation d'un extracteur provisoirement.</t>
  </si>
  <si>
    <t>Installer un climatiseur.</t>
  </si>
  <si>
    <t>Pâtisserie: la pédale de la poubelle était démontée.</t>
  </si>
  <si>
    <t>Présence de nourriture dans les casiers hommes et femmes.</t>
  </si>
  <si>
    <t>CM Zarzis</t>
  </si>
  <si>
    <t>Il y a risque accru de contamination croisée.
Un deuxième système 3 bacs est à prévoir.</t>
  </si>
  <si>
    <t>Les sabots de l'opératrice de la pâtisserie étaient troués. Une demande d'achat de nouveaux sabots était envoyée par le directeur du magasin.</t>
  </si>
  <si>
    <t>Manque de maitrîse du protocole du lavage des mains.</t>
  </si>
  <si>
    <t>Absence de la date de réception et de l'abattage de l'ancien stock de viande de bœuf</t>
  </si>
  <si>
    <t>Préserver la date de réception et d'abattage jusqu’à consommation du stock.</t>
  </si>
  <si>
    <t>Manque de maitrise de traçabilité:
Poulet pac "SOPAT" réceptionné le 01/02/19, N°lot: 03119
Quantité: 21,24 kg
La quantité tracée était de 26,2kg&gt;21,24
Les quantités de certaines barquettes de viande n'étaient pas enregistrées dans les fiches de traçabilité.</t>
  </si>
  <si>
    <t>Les enregistrements des autocontrôles de nettoyage n'était réalisés.</t>
  </si>
  <si>
    <t>Procéder à l'enregistrement des auntocontrôles de nettoyage.</t>
  </si>
  <si>
    <t>Aucun protocole de nettoyage n'était appliqué.</t>
  </si>
  <si>
    <t>Appliquer le protocole de nettoyage comme indiqué dans le réferentiel qualité.</t>
  </si>
  <si>
    <t>Afficher le référentiel.</t>
  </si>
  <si>
    <t>1/ Les livraisons des poissons ne faisaient pas l'objet d'enregistrement sur les feuilles de réception.
2/ Absence de fiche de réception pour les dates où il n'y a pas de réception.</t>
  </si>
  <si>
    <t>Le référentiel qualité n'était pas affiché ni connu</t>
  </si>
  <si>
    <t>Présence d'une assiette de ricotta non protégée bien que les vitres du meuble d'exposition étaient maintenues ouvertes.</t>
  </si>
  <si>
    <t>Les employés à ce niveau assurent le traitement et la vente au niveau de deux rayons (traiteur et charcuterie fromage). La contamination croisée avec les poulets crus est risquée.</t>
  </si>
  <si>
    <t>La zone casse/retour n'était pas identifiée.</t>
  </si>
  <si>
    <t>Absence de chambre froide spécifique au produit lavés</t>
  </si>
  <si>
    <t>Absence de laboratoire</t>
  </si>
  <si>
    <t>Le protocole n'est pas présent.</t>
  </si>
  <si>
    <t>Absence de lave-mains</t>
  </si>
  <si>
    <t>Présence de boites de conserves cabossées.
Présence de 4 sachets de raisin sec "TANIT le jardin" dont les DF, DLC et N°Lot étaient illisibles.</t>
  </si>
  <si>
    <t>Veuillez maintenir les produits dont la DLC la plus proche à la portée du client.</t>
  </si>
  <si>
    <t>Plusieurs produits ( filet de poisson blanc, moule décoquillé) présentaient des signes de décongélation recongélation</t>
  </si>
  <si>
    <t>La zone de réception n'était pas protégée contre les pluies et les rayons solaires.</t>
  </si>
  <si>
    <t>La réparation des vitres de protection des meuble était assurée jour de l'audit.</t>
  </si>
  <si>
    <t>La température des sandwich était élevée T: 12,8°C.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</si>
</sst>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9"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9"/>
      <color indexed="81"/>
      <name val="Tahoma"/>
      <family val="2"/>
    </font>
    <font>
      <b/>
      <sz val="9"/>
      <color indexed="81"/>
      <name val="Tahoma"/>
      <family val="2"/>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vertical="top" wrapText="1"/>
      <protection locked="0"/>
    </xf>
    <xf numFmtId="0" fontId="6" fillId="0" borderId="4" xfId="0" applyFont="1" applyBorder="1" applyProtection="1">
      <protection locked="0"/>
    </xf>
    <xf numFmtId="165" fontId="35" fillId="2" borderId="1" xfId="0" applyNumberFormat="1" applyFont="1" applyFill="1" applyBorder="1" applyAlignment="1" applyProtection="1">
      <alignment horizontal="left" wrapText="1"/>
      <protection hidden="1"/>
    </xf>
    <xf numFmtId="0" fontId="35" fillId="0" borderId="1" xfId="1" applyFont="1" applyBorder="1" applyAlignment="1" applyProtection="1">
      <alignment horizontal="left" vertical="center" wrapText="1"/>
    </xf>
    <xf numFmtId="0" fontId="35" fillId="0" borderId="1" xfId="1" applyFont="1" applyBorder="1" applyAlignment="1" applyProtection="1">
      <alignment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0.63888888888888884</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51865920"/>
        <c:axId val="951868640"/>
      </c:barChart>
      <c:catAx>
        <c:axId val="95186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68640"/>
        <c:crosses val="autoZero"/>
        <c:auto val="1"/>
        <c:lblAlgn val="ctr"/>
        <c:lblOffset val="100"/>
        <c:noMultiLvlLbl val="0"/>
      </c:catAx>
      <c:valAx>
        <c:axId val="95186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6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57452064"/>
        <c:axId val="957449344"/>
      </c:barChart>
      <c:catAx>
        <c:axId val="95745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49344"/>
        <c:crosses val="autoZero"/>
        <c:auto val="1"/>
        <c:lblAlgn val="ctr"/>
        <c:lblOffset val="100"/>
        <c:noMultiLvlLbl val="0"/>
      </c:catAx>
      <c:valAx>
        <c:axId val="95744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5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0.72916666666666663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57449888"/>
        <c:axId val="957455872"/>
      </c:barChart>
      <c:catAx>
        <c:axId val="95744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55872"/>
        <c:crosses val="autoZero"/>
        <c:auto val="1"/>
        <c:lblAlgn val="ctr"/>
        <c:lblOffset val="100"/>
        <c:noMultiLvlLbl val="0"/>
      </c:catAx>
      <c:valAx>
        <c:axId val="95745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4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0.80263157894736847</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57444448"/>
        <c:axId val="957444992"/>
      </c:barChart>
      <c:catAx>
        <c:axId val="95744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44992"/>
        <c:crosses val="autoZero"/>
        <c:auto val="1"/>
        <c:lblAlgn val="ctr"/>
        <c:lblOffset val="100"/>
        <c:noMultiLvlLbl val="0"/>
      </c:catAx>
      <c:valAx>
        <c:axId val="95744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4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57452608"/>
        <c:axId val="1109197744"/>
      </c:barChart>
      <c:catAx>
        <c:axId val="95745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197744"/>
        <c:crosses val="autoZero"/>
        <c:auto val="1"/>
        <c:lblAlgn val="ctr"/>
        <c:lblOffset val="100"/>
        <c:noMultiLvlLbl val="0"/>
      </c:catAx>
      <c:valAx>
        <c:axId val="110919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5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09204272"/>
        <c:axId val="1109193392"/>
      </c:barChart>
      <c:catAx>
        <c:axId val="110920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193392"/>
        <c:crosses val="autoZero"/>
        <c:auto val="1"/>
        <c:lblAlgn val="ctr"/>
        <c:lblOffset val="100"/>
        <c:noMultiLvlLbl val="0"/>
      </c:catAx>
      <c:valAx>
        <c:axId val="110919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20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0.82894736842105265</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09199376"/>
        <c:axId val="1109195024"/>
      </c:barChart>
      <c:catAx>
        <c:axId val="110919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195024"/>
        <c:crosses val="autoZero"/>
        <c:auto val="1"/>
        <c:lblAlgn val="ctr"/>
        <c:lblOffset val="100"/>
        <c:noMultiLvlLbl val="0"/>
      </c:catAx>
      <c:valAx>
        <c:axId val="110919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19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0.70365535248041777</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09196112"/>
        <c:axId val="1109199920"/>
      </c:barChart>
      <c:catAx>
        <c:axId val="110919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199920"/>
        <c:crosses val="autoZero"/>
        <c:auto val="1"/>
        <c:lblAlgn val="ctr"/>
        <c:lblOffset val="100"/>
        <c:noMultiLvlLbl val="0"/>
      </c:catAx>
      <c:valAx>
        <c:axId val="110919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19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0.76630136045073516</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74025152"/>
        <c:axId val="874024064"/>
        <c:extLst xmlns:c16r2="http://schemas.microsoft.com/office/drawing/2015/06/chart"/>
      </c:barChart>
      <c:catAx>
        <c:axId val="8740251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4024064"/>
        <c:crosses val="autoZero"/>
        <c:auto val="1"/>
        <c:lblAlgn val="ctr"/>
        <c:lblOffset val="100"/>
        <c:noMultiLvlLbl val="0"/>
      </c:catAx>
      <c:valAx>
        <c:axId val="8740240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7402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0.71220833333333333</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74021344"/>
        <c:axId val="874022432"/>
        <c:extLst xmlns:c16r2="http://schemas.microsoft.com/office/drawing/2015/06/chart"/>
      </c:barChart>
      <c:catAx>
        <c:axId val="87402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4022432"/>
        <c:crosses val="autoZero"/>
        <c:auto val="1"/>
        <c:lblAlgn val="ctr"/>
        <c:lblOffset val="100"/>
        <c:noMultiLvlLbl val="0"/>
      </c:catAx>
      <c:valAx>
        <c:axId val="87402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7402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51858848"/>
        <c:axId val="951863744"/>
      </c:barChart>
      <c:catAx>
        <c:axId val="95185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63744"/>
        <c:crosses val="autoZero"/>
        <c:auto val="1"/>
        <c:lblAlgn val="ctr"/>
        <c:lblOffset val="100"/>
        <c:noMultiLvlLbl val="0"/>
      </c:catAx>
      <c:valAx>
        <c:axId val="95186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5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0.71951219512195119</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51861568"/>
        <c:axId val="951855040"/>
      </c:barChart>
      <c:catAx>
        <c:axId val="95186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55040"/>
        <c:crosses val="autoZero"/>
        <c:auto val="1"/>
        <c:lblAlgn val="ctr"/>
        <c:lblOffset val="100"/>
        <c:noMultiLvlLbl val="0"/>
      </c:catAx>
      <c:valAx>
        <c:axId val="95185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6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0.28888888888888886</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51863200"/>
        <c:axId val="951864288"/>
      </c:barChart>
      <c:catAx>
        <c:axId val="95186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64288"/>
        <c:crosses val="autoZero"/>
        <c:auto val="1"/>
        <c:lblAlgn val="ctr"/>
        <c:lblOffset val="100"/>
        <c:noMultiLvlLbl val="0"/>
      </c:catAx>
      <c:valAx>
        <c:axId val="95186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6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0.64473684210526316</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51864832"/>
        <c:axId val="951853408"/>
      </c:barChart>
      <c:catAx>
        <c:axId val="95186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53408"/>
        <c:crosses val="autoZero"/>
        <c:auto val="1"/>
        <c:lblAlgn val="ctr"/>
        <c:lblOffset val="100"/>
        <c:noMultiLvlLbl val="0"/>
      </c:catAx>
      <c:valAx>
        <c:axId val="95185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6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0.78260869565217395</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51867008"/>
        <c:axId val="951853952"/>
      </c:barChart>
      <c:catAx>
        <c:axId val="95186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1853952"/>
        <c:crosses val="autoZero"/>
        <c:auto val="1"/>
        <c:lblAlgn val="ctr"/>
        <c:lblOffset val="100"/>
        <c:noMultiLvlLbl val="0"/>
      </c:catAx>
      <c:valAx>
        <c:axId val="95185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186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0.58333333333333337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57454784"/>
        <c:axId val="957456416"/>
      </c:barChart>
      <c:catAx>
        <c:axId val="95745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56416"/>
        <c:crosses val="autoZero"/>
        <c:auto val="1"/>
        <c:lblAlgn val="ctr"/>
        <c:lblOffset val="100"/>
        <c:noMultiLvlLbl val="0"/>
      </c:catAx>
      <c:valAx>
        <c:axId val="95745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5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57458048"/>
        <c:axId val="957448256"/>
      </c:barChart>
      <c:catAx>
        <c:axId val="95745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48256"/>
        <c:crosses val="autoZero"/>
        <c:auto val="1"/>
        <c:lblAlgn val="ctr"/>
        <c:lblOffset val="100"/>
        <c:noMultiLvlLbl val="0"/>
      </c:catAx>
      <c:valAx>
        <c:axId val="95744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5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0.66666666666666663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57448800"/>
        <c:axId val="957454240"/>
      </c:barChart>
      <c:catAx>
        <c:axId val="95744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454240"/>
        <c:crosses val="autoZero"/>
        <c:auto val="1"/>
        <c:lblAlgn val="ctr"/>
        <c:lblOffset val="100"/>
        <c:noMultiLvlLbl val="0"/>
      </c:catAx>
      <c:valAx>
        <c:axId val="95745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44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3" t="s">
        <v>277</v>
      </c>
      <c r="B18" s="423"/>
      <c r="C18" s="423"/>
      <c r="D18" s="424" t="s">
        <v>582</v>
      </c>
      <c r="E18" s="424"/>
      <c r="F18" s="424"/>
      <c r="G18" s="424"/>
      <c r="H18" s="424"/>
      <c r="I18" s="424"/>
      <c r="J18" s="424"/>
      <c r="K18" s="424"/>
    </row>
    <row r="20" spans="1:11" ht="16.5" x14ac:dyDescent="0.3">
      <c r="A20" s="54"/>
      <c r="B20" s="49"/>
      <c r="C20" s="49"/>
      <c r="D20" s="49"/>
      <c r="E20" s="49"/>
      <c r="F20" s="49"/>
      <c r="G20" s="49"/>
      <c r="H20" s="49"/>
      <c r="I20" s="49"/>
    </row>
    <row r="21" spans="1:11" x14ac:dyDescent="0.25">
      <c r="A21" s="425" t="s">
        <v>278</v>
      </c>
      <c r="B21" s="425"/>
      <c r="C21" s="425"/>
      <c r="D21" s="425"/>
      <c r="E21" s="425"/>
      <c r="F21" s="425"/>
      <c r="G21" s="425"/>
      <c r="H21" s="425"/>
      <c r="I21" s="425"/>
      <c r="J21" s="425"/>
      <c r="K21" s="425"/>
    </row>
    <row r="22" spans="1:11" x14ac:dyDescent="0.25">
      <c r="A22" s="55"/>
      <c r="B22" s="50"/>
      <c r="C22" s="50"/>
      <c r="D22" s="49"/>
      <c r="E22" s="49"/>
      <c r="F22" s="49"/>
      <c r="G22" s="49"/>
      <c r="H22" s="49"/>
      <c r="I22" s="49"/>
    </row>
    <row r="23" spans="1:11" ht="42" customHeight="1" x14ac:dyDescent="0.25">
      <c r="A23" s="56" t="s">
        <v>279</v>
      </c>
      <c r="B23" s="426" t="s">
        <v>280</v>
      </c>
      <c r="C23" s="426"/>
      <c r="D23" s="49"/>
      <c r="E23" s="49"/>
      <c r="F23" s="49"/>
      <c r="G23" s="49"/>
      <c r="H23" s="49"/>
      <c r="I23" s="49"/>
      <c r="J23" s="48" t="str">
        <f>D18</f>
        <v>CM Zarzis</v>
      </c>
    </row>
    <row r="24" spans="1:11" ht="33" customHeight="1" x14ac:dyDescent="0.25">
      <c r="A24" s="57" t="s">
        <v>281</v>
      </c>
      <c r="B24" s="427">
        <f>AVERAGE('A1 Exploitation'!D730,'A1 Technique'!D199)</f>
        <v>0.76630136045073516</v>
      </c>
      <c r="C24" s="427"/>
      <c r="D24" s="49"/>
      <c r="E24" s="49"/>
      <c r="F24" s="49"/>
      <c r="G24" s="49"/>
      <c r="H24" s="49"/>
      <c r="I24" s="49"/>
    </row>
    <row r="25" spans="1:11" ht="33" customHeight="1" x14ac:dyDescent="0.25">
      <c r="A25" s="56" t="s">
        <v>282</v>
      </c>
      <c r="B25" s="427" t="e">
        <f>AVERAGE('A2 Exploitation'!D730,'A2 Technique'!D199)</f>
        <v>#DIV/0!</v>
      </c>
      <c r="C25" s="427"/>
      <c r="D25" s="49"/>
      <c r="E25" s="49"/>
      <c r="F25" s="49"/>
      <c r="G25" s="49"/>
      <c r="H25" s="49"/>
      <c r="I25" s="49"/>
    </row>
    <row r="26" spans="1:11" ht="33" customHeight="1" x14ac:dyDescent="0.25">
      <c r="A26" s="57" t="s">
        <v>283</v>
      </c>
      <c r="B26" s="427" t="e">
        <f>AVERAGE('A3 Exploitation'!D730,'A3 Technique'!D199)</f>
        <v>#DIV/0!</v>
      </c>
      <c r="C26" s="427"/>
      <c r="D26" s="49"/>
      <c r="E26" s="49"/>
      <c r="F26" s="49"/>
      <c r="G26" s="49"/>
      <c r="H26" s="49"/>
      <c r="I26" s="49"/>
    </row>
    <row r="27" spans="1:11" ht="33" customHeight="1" x14ac:dyDescent="0.25">
      <c r="A27" s="57" t="s">
        <v>284</v>
      </c>
      <c r="B27" s="427" t="e">
        <f>AVERAGE('A4 Exploitation'!D730,'A4 Technique'!D199)</f>
        <v>#DIV/0!</v>
      </c>
      <c r="C27" s="427"/>
      <c r="D27" s="49"/>
      <c r="E27" s="49"/>
      <c r="F27" s="49"/>
      <c r="G27" s="49"/>
      <c r="H27" s="49"/>
      <c r="I27" s="49"/>
    </row>
    <row r="28" spans="1:11" ht="33" customHeight="1" x14ac:dyDescent="0.25">
      <c r="A28" s="56" t="s">
        <v>285</v>
      </c>
      <c r="B28" s="427"/>
      <c r="C28" s="427"/>
      <c r="D28" s="49"/>
      <c r="E28" s="49"/>
      <c r="F28" s="49"/>
      <c r="G28" s="49"/>
      <c r="H28" s="49"/>
      <c r="I28" s="49"/>
    </row>
    <row r="29" spans="1:11" ht="33" customHeight="1" x14ac:dyDescent="0.25">
      <c r="A29" s="56" t="s">
        <v>286</v>
      </c>
      <c r="B29" s="427"/>
      <c r="C29" s="427"/>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6" t="s">
        <v>287</v>
      </c>
      <c r="C33" s="426"/>
      <c r="D33" s="49"/>
      <c r="E33" s="49"/>
      <c r="F33" s="49"/>
      <c r="G33" s="49"/>
      <c r="H33" s="49"/>
      <c r="I33" s="49"/>
      <c r="J33" s="48" t="str">
        <f>D18</f>
        <v>CM Zarzis</v>
      </c>
    </row>
    <row r="34" spans="1:10" ht="33" customHeight="1" x14ac:dyDescent="0.25">
      <c r="A34" s="57" t="s">
        <v>281</v>
      </c>
      <c r="B34" s="427">
        <f>'A1 Exploitation'!D730</f>
        <v>0.70365535248041777</v>
      </c>
      <c r="C34" s="427"/>
      <c r="D34" s="49"/>
      <c r="E34" s="49"/>
      <c r="F34" s="49"/>
      <c r="G34" s="49"/>
      <c r="H34" s="49"/>
      <c r="I34" s="49"/>
    </row>
    <row r="35" spans="1:10" ht="33" customHeight="1" x14ac:dyDescent="0.25">
      <c r="A35" s="56" t="s">
        <v>282</v>
      </c>
      <c r="B35" s="427">
        <f>'A2 Exploitation'!D730</f>
        <v>0</v>
      </c>
      <c r="C35" s="427"/>
      <c r="D35" s="49"/>
      <c r="E35" s="49"/>
      <c r="F35" s="49"/>
      <c r="G35" s="49"/>
      <c r="H35" s="49"/>
      <c r="I35" s="49"/>
    </row>
    <row r="36" spans="1:10" ht="33" customHeight="1" x14ac:dyDescent="0.25">
      <c r="A36" s="57" t="s">
        <v>283</v>
      </c>
      <c r="B36" s="427" t="e">
        <f>'A3 Exploitation'!D730</f>
        <v>#DIV/0!</v>
      </c>
      <c r="C36" s="427"/>
      <c r="D36" s="49"/>
      <c r="E36" s="49"/>
      <c r="F36" s="49"/>
      <c r="G36" s="49"/>
      <c r="H36" s="49"/>
      <c r="I36" s="49"/>
    </row>
    <row r="37" spans="1:10" ht="33" customHeight="1" x14ac:dyDescent="0.25">
      <c r="A37" s="57" t="s">
        <v>284</v>
      </c>
      <c r="B37" s="427">
        <f>'A4 Exploitation'!D730</f>
        <v>0</v>
      </c>
      <c r="C37" s="427"/>
      <c r="D37" s="49"/>
      <c r="E37" s="49"/>
      <c r="F37" s="49"/>
      <c r="G37" s="49"/>
      <c r="H37" s="49"/>
      <c r="I37" s="49"/>
    </row>
    <row r="38" spans="1:10" ht="33" customHeight="1" x14ac:dyDescent="0.25">
      <c r="A38" s="56" t="s">
        <v>285</v>
      </c>
      <c r="B38" s="427"/>
      <c r="C38" s="427"/>
      <c r="D38" s="49"/>
      <c r="E38" s="49"/>
      <c r="F38" s="49"/>
      <c r="G38" s="49"/>
      <c r="H38" s="49"/>
      <c r="I38" s="49"/>
    </row>
    <row r="39" spans="1:10" ht="33" customHeight="1" x14ac:dyDescent="0.25">
      <c r="A39" s="56" t="s">
        <v>286</v>
      </c>
      <c r="B39" s="427"/>
      <c r="C39" s="427"/>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8" t="s">
        <v>288</v>
      </c>
      <c r="C42" s="428"/>
      <c r="D42" s="49"/>
      <c r="E42" s="49"/>
      <c r="F42" s="49"/>
      <c r="G42" s="49"/>
      <c r="H42" s="49"/>
      <c r="I42" s="49"/>
      <c r="J42" s="48" t="str">
        <f>D18</f>
        <v>CM Zarzis</v>
      </c>
    </row>
    <row r="43" spans="1:10" ht="33" customHeight="1" x14ac:dyDescent="0.25">
      <c r="A43" s="57" t="s">
        <v>281</v>
      </c>
      <c r="B43" s="427">
        <f>AVERAGE('A1 Exploitation'!D728, 'A1 Technique'!D197)</f>
        <v>0.71220833333333333</v>
      </c>
      <c r="C43" s="427"/>
      <c r="D43" s="49"/>
      <c r="E43" s="49"/>
      <c r="F43" s="49"/>
      <c r="G43" s="49"/>
      <c r="H43" s="49"/>
      <c r="I43" s="49"/>
    </row>
    <row r="44" spans="1:10" ht="33" customHeight="1" x14ac:dyDescent="0.25">
      <c r="A44" s="56" t="s">
        <v>282</v>
      </c>
      <c r="B44" s="427" t="e">
        <f>AVERAGE('A2 Exploitation'!D728, 'A2 Technique'!D197)</f>
        <v>#DIV/0!</v>
      </c>
      <c r="C44" s="427"/>
      <c r="D44" s="49"/>
      <c r="E44" s="49"/>
      <c r="F44" s="49"/>
      <c r="G44" s="49"/>
      <c r="H44" s="49"/>
      <c r="I44" s="49"/>
    </row>
    <row r="45" spans="1:10" ht="33" customHeight="1" x14ac:dyDescent="0.25">
      <c r="A45" s="57" t="s">
        <v>283</v>
      </c>
      <c r="B45" s="427" t="e">
        <f>AVERAGE('A3 Exploitation'!D728, 'A3 Technique'!D197)</f>
        <v>#DIV/0!</v>
      </c>
      <c r="C45" s="427"/>
      <c r="D45" s="49"/>
      <c r="E45" s="49"/>
      <c r="F45" s="49"/>
      <c r="G45" s="49"/>
      <c r="H45" s="49"/>
      <c r="I45" s="49"/>
    </row>
    <row r="46" spans="1:10" ht="33" customHeight="1" x14ac:dyDescent="0.25">
      <c r="A46" s="57" t="s">
        <v>284</v>
      </c>
      <c r="B46" s="427" t="e">
        <f>AVERAGE('A4 Exploitation'!D728, 'A4 Technique'!D197)</f>
        <v>#DIV/0!</v>
      </c>
      <c r="C46" s="427"/>
      <c r="D46" s="49"/>
      <c r="E46" s="49"/>
      <c r="F46" s="49"/>
      <c r="G46" s="49"/>
      <c r="H46" s="49"/>
      <c r="I46" s="49"/>
    </row>
    <row r="47" spans="1:10" ht="33" customHeight="1" x14ac:dyDescent="0.25">
      <c r="A47" s="56" t="s">
        <v>285</v>
      </c>
      <c r="B47" s="427"/>
      <c r="C47" s="427"/>
      <c r="D47" s="49"/>
      <c r="E47" s="49"/>
      <c r="F47" s="49"/>
      <c r="G47" s="49"/>
      <c r="H47" s="49"/>
      <c r="I47" s="49"/>
    </row>
    <row r="48" spans="1:10" ht="33" customHeight="1" x14ac:dyDescent="0.25">
      <c r="A48" s="56" t="s">
        <v>286</v>
      </c>
      <c r="B48" s="427"/>
      <c r="C48" s="427"/>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6" t="s">
        <v>289</v>
      </c>
      <c r="C51" s="426"/>
      <c r="D51" s="49"/>
      <c r="E51" s="49"/>
      <c r="F51" s="49"/>
      <c r="G51" s="49"/>
      <c r="H51" s="49"/>
      <c r="I51" s="49"/>
      <c r="J51" s="48" t="str">
        <f>D18</f>
        <v>CM Zarzis</v>
      </c>
    </row>
    <row r="52" spans="1:10" ht="33" customHeight="1" x14ac:dyDescent="0.25">
      <c r="A52" s="57" t="s">
        <v>281</v>
      </c>
      <c r="B52" s="429">
        <f>'A1 Exploitation'!D48</f>
        <v>0.63888888888888884</v>
      </c>
      <c r="C52" s="429"/>
      <c r="D52" s="49"/>
      <c r="E52" s="49"/>
      <c r="F52" s="49"/>
      <c r="G52" s="49"/>
      <c r="H52" s="49"/>
      <c r="I52" s="49"/>
    </row>
    <row r="53" spans="1:10" ht="33" customHeight="1" x14ac:dyDescent="0.25">
      <c r="A53" s="56" t="s">
        <v>282</v>
      </c>
      <c r="B53" s="429">
        <f>'A2 Exploitation'!D48</f>
        <v>0</v>
      </c>
      <c r="C53" s="429"/>
      <c r="D53" s="49"/>
      <c r="E53" s="49"/>
      <c r="F53" s="49"/>
      <c r="G53" s="49"/>
      <c r="H53" s="49"/>
      <c r="I53" s="49"/>
    </row>
    <row r="54" spans="1:10" ht="33" customHeight="1" x14ac:dyDescent="0.25">
      <c r="A54" s="57" t="s">
        <v>283</v>
      </c>
      <c r="B54" s="429" t="e">
        <f>'A3 Exploitation'!D48</f>
        <v>#DIV/0!</v>
      </c>
      <c r="C54" s="429"/>
      <c r="D54" s="49"/>
      <c r="E54" s="49"/>
      <c r="F54" s="49"/>
      <c r="G54" s="49"/>
      <c r="H54" s="49"/>
      <c r="I54" s="49"/>
    </row>
    <row r="55" spans="1:10" ht="33" customHeight="1" x14ac:dyDescent="0.25">
      <c r="A55" s="57" t="s">
        <v>284</v>
      </c>
      <c r="B55" s="429">
        <f>'A4 Exploitation'!D48</f>
        <v>0</v>
      </c>
      <c r="C55" s="429"/>
      <c r="D55" s="49"/>
      <c r="E55" s="49"/>
      <c r="F55" s="49"/>
      <c r="G55" s="49"/>
      <c r="H55" s="49"/>
      <c r="I55" s="49"/>
    </row>
    <row r="56" spans="1:10" ht="33" customHeight="1" x14ac:dyDescent="0.25">
      <c r="A56" s="56" t="s">
        <v>285</v>
      </c>
      <c r="B56" s="429"/>
      <c r="C56" s="429"/>
      <c r="D56" s="49"/>
      <c r="E56" s="49"/>
      <c r="F56" s="49"/>
      <c r="G56" s="49"/>
      <c r="H56" s="49"/>
      <c r="I56" s="49"/>
    </row>
    <row r="57" spans="1:10" ht="33" customHeight="1" x14ac:dyDescent="0.25">
      <c r="A57" s="56" t="s">
        <v>286</v>
      </c>
      <c r="B57" s="429"/>
      <c r="C57" s="429"/>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6" t="s">
        <v>290</v>
      </c>
      <c r="C60" s="426"/>
      <c r="D60" s="49"/>
      <c r="E60" s="49"/>
      <c r="F60" s="49"/>
      <c r="G60" s="49"/>
      <c r="H60" s="49"/>
      <c r="I60" s="49"/>
      <c r="J60" s="48" t="str">
        <f>D18</f>
        <v>CM Zarzis</v>
      </c>
    </row>
    <row r="61" spans="1:10" ht="33" customHeight="1" x14ac:dyDescent="0.25">
      <c r="A61" s="57" t="s">
        <v>281</v>
      </c>
      <c r="B61" s="427" t="e">
        <f>'A1 Exploitation'!D131</f>
        <v>#DIV/0!</v>
      </c>
      <c r="C61" s="427"/>
      <c r="D61" s="49"/>
      <c r="E61" s="49"/>
      <c r="F61" s="49"/>
      <c r="G61" s="49"/>
      <c r="H61" s="49"/>
      <c r="I61" s="49"/>
    </row>
    <row r="62" spans="1:10" ht="33" customHeight="1" x14ac:dyDescent="0.25">
      <c r="A62" s="56" t="s">
        <v>282</v>
      </c>
      <c r="B62" s="427">
        <f>'A2 Exploitation'!D131</f>
        <v>0</v>
      </c>
      <c r="C62" s="427"/>
      <c r="D62" s="49"/>
      <c r="E62" s="49"/>
      <c r="F62" s="49"/>
      <c r="G62" s="49"/>
      <c r="H62" s="49"/>
      <c r="I62" s="49"/>
    </row>
    <row r="63" spans="1:10" ht="33" customHeight="1" x14ac:dyDescent="0.25">
      <c r="A63" s="57" t="s">
        <v>283</v>
      </c>
      <c r="B63" s="427" t="e">
        <f>'A3 Exploitation'!D131</f>
        <v>#DIV/0!</v>
      </c>
      <c r="C63" s="427"/>
      <c r="D63" s="49"/>
      <c r="E63" s="49"/>
      <c r="F63" s="49"/>
      <c r="G63" s="49"/>
      <c r="H63" s="49"/>
      <c r="I63" s="49"/>
    </row>
    <row r="64" spans="1:10" ht="33" customHeight="1" x14ac:dyDescent="0.25">
      <c r="A64" s="57" t="s">
        <v>284</v>
      </c>
      <c r="B64" s="427" t="e">
        <f>'A4 Exploitation'!D131</f>
        <v>#DIV/0!</v>
      </c>
      <c r="C64" s="427"/>
      <c r="D64" s="49"/>
      <c r="E64" s="49"/>
      <c r="F64" s="49"/>
      <c r="G64" s="49"/>
      <c r="H64" s="49"/>
      <c r="I64" s="49"/>
    </row>
    <row r="65" spans="1:10" ht="33" customHeight="1" x14ac:dyDescent="0.25">
      <c r="A65" s="56" t="s">
        <v>285</v>
      </c>
      <c r="B65" s="427"/>
      <c r="C65" s="427"/>
      <c r="D65" s="49"/>
      <c r="E65" s="49"/>
      <c r="F65" s="49"/>
      <c r="G65" s="49"/>
      <c r="H65" s="49"/>
      <c r="I65" s="49"/>
    </row>
    <row r="66" spans="1:10" ht="33" customHeight="1" x14ac:dyDescent="0.25">
      <c r="A66" s="56" t="s">
        <v>286</v>
      </c>
      <c r="B66" s="427"/>
      <c r="C66" s="427"/>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6" t="s">
        <v>464</v>
      </c>
      <c r="C69" s="426"/>
      <c r="D69" s="49"/>
      <c r="E69" s="49"/>
      <c r="F69" s="49"/>
      <c r="G69" s="49"/>
      <c r="H69" s="49"/>
      <c r="I69" s="49"/>
      <c r="J69" s="48" t="str">
        <f>D18</f>
        <v>CM Zarzis</v>
      </c>
    </row>
    <row r="70" spans="1:10" ht="33" customHeight="1" x14ac:dyDescent="0.25">
      <c r="A70" s="57" t="s">
        <v>281</v>
      </c>
      <c r="B70" s="427">
        <f>'A1 Exploitation'!D187</f>
        <v>0.71951219512195119</v>
      </c>
      <c r="C70" s="427"/>
      <c r="D70" s="49"/>
      <c r="E70" s="49"/>
      <c r="F70" s="49"/>
      <c r="G70" s="49"/>
      <c r="H70" s="49"/>
      <c r="I70" s="49"/>
    </row>
    <row r="71" spans="1:10" ht="33" customHeight="1" x14ac:dyDescent="0.25">
      <c r="A71" s="56" t="s">
        <v>282</v>
      </c>
      <c r="B71" s="427">
        <f>'A2 Exploitation'!D187</f>
        <v>0</v>
      </c>
      <c r="C71" s="427"/>
      <c r="D71" s="49"/>
      <c r="E71" s="49"/>
      <c r="F71" s="49"/>
      <c r="G71" s="49"/>
      <c r="H71" s="49"/>
      <c r="I71" s="49"/>
    </row>
    <row r="72" spans="1:10" ht="33" customHeight="1" x14ac:dyDescent="0.25">
      <c r="A72" s="57" t="s">
        <v>283</v>
      </c>
      <c r="B72" s="427" t="e">
        <f>'A3 Exploitation'!D187</f>
        <v>#DIV/0!</v>
      </c>
      <c r="C72" s="427"/>
      <c r="D72" s="49"/>
      <c r="E72" s="49"/>
      <c r="F72" s="49"/>
      <c r="G72" s="49"/>
      <c r="H72" s="49"/>
      <c r="I72" s="49"/>
    </row>
    <row r="73" spans="1:10" ht="33" customHeight="1" x14ac:dyDescent="0.25">
      <c r="A73" s="57" t="s">
        <v>284</v>
      </c>
      <c r="B73" s="427" t="e">
        <f>'A4 Exploitation'!D187</f>
        <v>#DIV/0!</v>
      </c>
      <c r="C73" s="427"/>
      <c r="D73" s="49"/>
      <c r="E73" s="49"/>
      <c r="F73" s="49"/>
      <c r="G73" s="49"/>
      <c r="H73" s="49"/>
      <c r="I73" s="49"/>
    </row>
    <row r="74" spans="1:10" ht="33" customHeight="1" x14ac:dyDescent="0.25">
      <c r="A74" s="56" t="s">
        <v>285</v>
      </c>
      <c r="B74" s="427"/>
      <c r="C74" s="427"/>
      <c r="D74" s="49"/>
      <c r="E74" s="49"/>
      <c r="F74" s="49"/>
      <c r="G74" s="49"/>
      <c r="H74" s="49"/>
      <c r="I74" s="49"/>
    </row>
    <row r="75" spans="1:10" ht="33" customHeight="1" x14ac:dyDescent="0.25">
      <c r="A75" s="56" t="s">
        <v>286</v>
      </c>
      <c r="B75" s="427"/>
      <c r="C75" s="427"/>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6" t="s">
        <v>465</v>
      </c>
      <c r="C78" s="426"/>
      <c r="D78" s="49"/>
      <c r="E78" s="49"/>
      <c r="F78" s="49"/>
      <c r="G78" s="49"/>
      <c r="H78" s="49"/>
      <c r="I78" s="49"/>
      <c r="J78" s="48" t="str">
        <f>D18</f>
        <v>CM Zarzis</v>
      </c>
    </row>
    <row r="79" spans="1:10" ht="33" customHeight="1" x14ac:dyDescent="0.25">
      <c r="A79" s="57" t="s">
        <v>281</v>
      </c>
      <c r="B79" s="427">
        <f>'A1 Exploitation'!D249</f>
        <v>0.28888888888888886</v>
      </c>
      <c r="C79" s="427"/>
      <c r="D79" s="49"/>
      <c r="E79" s="49"/>
      <c r="F79" s="49"/>
      <c r="G79" s="49"/>
      <c r="H79" s="49"/>
      <c r="I79" s="49"/>
    </row>
    <row r="80" spans="1:10" ht="33" customHeight="1" x14ac:dyDescent="0.25">
      <c r="A80" s="56" t="s">
        <v>282</v>
      </c>
      <c r="B80" s="427">
        <f>'A2 Exploitation'!D249</f>
        <v>0</v>
      </c>
      <c r="C80" s="427"/>
      <c r="D80" s="49"/>
      <c r="E80" s="49"/>
      <c r="F80" s="49"/>
      <c r="G80" s="49"/>
      <c r="H80" s="49"/>
      <c r="I80" s="49"/>
    </row>
    <row r="81" spans="1:10" ht="33" customHeight="1" x14ac:dyDescent="0.25">
      <c r="A81" s="57" t="s">
        <v>283</v>
      </c>
      <c r="B81" s="427" t="e">
        <f>'A3 Exploitation'!D249</f>
        <v>#DIV/0!</v>
      </c>
      <c r="C81" s="427"/>
      <c r="D81" s="49"/>
      <c r="E81" s="49"/>
      <c r="F81" s="49"/>
      <c r="G81" s="49"/>
      <c r="H81" s="49"/>
      <c r="I81" s="49"/>
    </row>
    <row r="82" spans="1:10" ht="33" customHeight="1" x14ac:dyDescent="0.25">
      <c r="A82" s="57" t="s">
        <v>284</v>
      </c>
      <c r="B82" s="427" t="e">
        <f>'A4 Exploitation'!D249</f>
        <v>#DIV/0!</v>
      </c>
      <c r="C82" s="427"/>
      <c r="D82" s="49"/>
      <c r="E82" s="49"/>
      <c r="F82" s="49"/>
      <c r="G82" s="49"/>
      <c r="H82" s="49"/>
      <c r="I82" s="49"/>
    </row>
    <row r="83" spans="1:10" ht="33" customHeight="1" x14ac:dyDescent="0.25">
      <c r="A83" s="56" t="s">
        <v>285</v>
      </c>
      <c r="B83" s="427"/>
      <c r="C83" s="427"/>
      <c r="D83" s="49"/>
      <c r="E83" s="49"/>
      <c r="F83" s="49"/>
      <c r="G83" s="49"/>
      <c r="H83" s="49"/>
      <c r="I83" s="49"/>
    </row>
    <row r="84" spans="1:10" ht="33" customHeight="1" x14ac:dyDescent="0.25">
      <c r="A84" s="56" t="s">
        <v>286</v>
      </c>
      <c r="B84" s="427"/>
      <c r="C84" s="427"/>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6" t="s">
        <v>466</v>
      </c>
      <c r="C87" s="426"/>
      <c r="D87" s="49"/>
      <c r="E87" s="49"/>
      <c r="F87" s="49"/>
      <c r="G87" s="49"/>
      <c r="H87" s="49"/>
      <c r="I87" s="49"/>
      <c r="J87" s="48" t="str">
        <f>D18</f>
        <v>CM Zarzis</v>
      </c>
    </row>
    <row r="88" spans="1:10" ht="33" customHeight="1" x14ac:dyDescent="0.25">
      <c r="A88" s="57" t="s">
        <v>281</v>
      </c>
      <c r="B88" s="427">
        <f>'A1 Exploitation'!D304</f>
        <v>0.64473684210526316</v>
      </c>
      <c r="C88" s="427"/>
      <c r="D88" s="49"/>
      <c r="E88" s="49"/>
      <c r="F88" s="49"/>
      <c r="G88" s="49"/>
      <c r="H88" s="49"/>
      <c r="I88" s="49"/>
    </row>
    <row r="89" spans="1:10" ht="33" customHeight="1" x14ac:dyDescent="0.25">
      <c r="A89" s="56" t="s">
        <v>282</v>
      </c>
      <c r="B89" s="427">
        <f>'A2 Exploitation'!D304</f>
        <v>0</v>
      </c>
      <c r="C89" s="427"/>
      <c r="D89" s="49"/>
      <c r="E89" s="49"/>
      <c r="F89" s="49"/>
      <c r="G89" s="49"/>
      <c r="H89" s="49"/>
      <c r="I89" s="49"/>
    </row>
    <row r="90" spans="1:10" ht="33" customHeight="1" x14ac:dyDescent="0.25">
      <c r="A90" s="57" t="s">
        <v>283</v>
      </c>
      <c r="B90" s="427" t="e">
        <f>'A3 Exploitation'!D304</f>
        <v>#DIV/0!</v>
      </c>
      <c r="C90" s="427"/>
      <c r="D90" s="49"/>
      <c r="E90" s="49"/>
      <c r="F90" s="49"/>
      <c r="G90" s="49"/>
      <c r="H90" s="49"/>
      <c r="I90" s="49"/>
    </row>
    <row r="91" spans="1:10" ht="33" customHeight="1" x14ac:dyDescent="0.25">
      <c r="A91" s="57" t="s">
        <v>284</v>
      </c>
      <c r="B91" s="427" t="e">
        <f>'A4 Exploitation'!D304</f>
        <v>#DIV/0!</v>
      </c>
      <c r="C91" s="427"/>
      <c r="D91" s="49"/>
      <c r="E91" s="49"/>
      <c r="F91" s="49"/>
      <c r="G91" s="49"/>
      <c r="H91" s="49"/>
      <c r="I91" s="49"/>
    </row>
    <row r="92" spans="1:10" ht="33" customHeight="1" x14ac:dyDescent="0.25">
      <c r="A92" s="56" t="s">
        <v>285</v>
      </c>
      <c r="B92" s="427"/>
      <c r="C92" s="427"/>
      <c r="D92" s="49"/>
      <c r="E92" s="49"/>
      <c r="F92" s="49"/>
      <c r="G92" s="49"/>
      <c r="H92" s="49"/>
      <c r="I92" s="49"/>
    </row>
    <row r="93" spans="1:10" ht="33" customHeight="1" x14ac:dyDescent="0.25">
      <c r="A93" s="56" t="s">
        <v>286</v>
      </c>
      <c r="B93" s="427"/>
      <c r="C93" s="427"/>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6" t="s">
        <v>467</v>
      </c>
      <c r="C96" s="426"/>
      <c r="D96" s="49"/>
      <c r="E96" s="49"/>
      <c r="F96" s="49"/>
      <c r="G96" s="49"/>
      <c r="H96" s="49"/>
      <c r="I96" s="49"/>
      <c r="J96" s="48" t="str">
        <f>D18</f>
        <v>CM Zarzis</v>
      </c>
    </row>
    <row r="97" spans="1:10" ht="33" customHeight="1" x14ac:dyDescent="0.25">
      <c r="A97" s="57" t="s">
        <v>281</v>
      </c>
      <c r="B97" s="427">
        <f>'A1 Exploitation'!D371</f>
        <v>0.78260869565217395</v>
      </c>
      <c r="C97" s="427"/>
      <c r="D97" s="49"/>
      <c r="E97" s="49"/>
      <c r="F97" s="49"/>
      <c r="G97" s="49"/>
      <c r="H97" s="49"/>
      <c r="I97" s="49"/>
    </row>
    <row r="98" spans="1:10" ht="33" customHeight="1" x14ac:dyDescent="0.25">
      <c r="A98" s="56" t="s">
        <v>282</v>
      </c>
      <c r="B98" s="427">
        <f>'A2 Exploitation'!D371</f>
        <v>0</v>
      </c>
      <c r="C98" s="427"/>
      <c r="D98" s="49"/>
      <c r="E98" s="49"/>
      <c r="F98" s="49"/>
      <c r="G98" s="49"/>
      <c r="H98" s="49"/>
      <c r="I98" s="49"/>
    </row>
    <row r="99" spans="1:10" ht="33" customHeight="1" x14ac:dyDescent="0.25">
      <c r="A99" s="57" t="s">
        <v>283</v>
      </c>
      <c r="B99" s="427" t="e">
        <f>'A3 Exploitation'!D371</f>
        <v>#DIV/0!</v>
      </c>
      <c r="C99" s="427"/>
      <c r="D99" s="49"/>
      <c r="E99" s="49"/>
      <c r="F99" s="49"/>
      <c r="G99" s="49"/>
      <c r="H99" s="49"/>
      <c r="I99" s="49"/>
    </row>
    <row r="100" spans="1:10" ht="33" customHeight="1" x14ac:dyDescent="0.25">
      <c r="A100" s="57" t="s">
        <v>284</v>
      </c>
      <c r="B100" s="427" t="e">
        <f>'A4 Exploitation'!D371</f>
        <v>#DIV/0!</v>
      </c>
      <c r="C100" s="427"/>
      <c r="D100" s="49"/>
      <c r="E100" s="49"/>
      <c r="F100" s="49"/>
      <c r="G100" s="49"/>
      <c r="H100" s="49"/>
      <c r="I100" s="49"/>
    </row>
    <row r="101" spans="1:10" ht="33" customHeight="1" x14ac:dyDescent="0.25">
      <c r="A101" s="56" t="s">
        <v>285</v>
      </c>
      <c r="B101" s="427"/>
      <c r="C101" s="427"/>
      <c r="D101" s="49"/>
      <c r="E101" s="49"/>
      <c r="F101" s="49"/>
      <c r="G101" s="49"/>
      <c r="H101" s="49"/>
      <c r="I101" s="49"/>
    </row>
    <row r="102" spans="1:10" ht="33" customHeight="1" x14ac:dyDescent="0.25">
      <c r="A102" s="56" t="s">
        <v>286</v>
      </c>
      <c r="B102" s="427"/>
      <c r="C102" s="427"/>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6" t="s">
        <v>468</v>
      </c>
      <c r="C105" s="426"/>
      <c r="D105" s="49"/>
      <c r="E105" s="49"/>
      <c r="F105" s="49"/>
      <c r="G105" s="49"/>
      <c r="H105" s="49"/>
      <c r="I105" s="49"/>
      <c r="J105" s="48" t="str">
        <f>D18</f>
        <v>CM Zarzis</v>
      </c>
    </row>
    <row r="106" spans="1:10" ht="33" customHeight="1" x14ac:dyDescent="0.25">
      <c r="A106" s="57" t="s">
        <v>281</v>
      </c>
      <c r="B106" s="427">
        <f>'A1 Exploitation'!D429</f>
        <v>0.58333333333333337</v>
      </c>
      <c r="C106" s="427"/>
      <c r="D106" s="49"/>
      <c r="E106" s="49"/>
      <c r="F106" s="49"/>
      <c r="G106" s="49"/>
      <c r="H106" s="49"/>
      <c r="I106" s="49"/>
    </row>
    <row r="107" spans="1:10" ht="33" customHeight="1" x14ac:dyDescent="0.25">
      <c r="A107" s="56" t="s">
        <v>282</v>
      </c>
      <c r="B107" s="427">
        <f>'A2 Exploitation'!D429</f>
        <v>0</v>
      </c>
      <c r="C107" s="427"/>
      <c r="D107" s="49"/>
      <c r="E107" s="49"/>
      <c r="F107" s="49"/>
      <c r="G107" s="49"/>
      <c r="H107" s="49"/>
      <c r="I107" s="49"/>
    </row>
    <row r="108" spans="1:10" ht="33" customHeight="1" x14ac:dyDescent="0.25">
      <c r="A108" s="57" t="s">
        <v>283</v>
      </c>
      <c r="B108" s="427" t="e">
        <f>'A3 Exploitation'!D429</f>
        <v>#DIV/0!</v>
      </c>
      <c r="C108" s="427"/>
      <c r="D108" s="49"/>
      <c r="E108" s="49"/>
      <c r="F108" s="49"/>
      <c r="G108" s="49"/>
      <c r="H108" s="49"/>
      <c r="I108" s="49"/>
    </row>
    <row r="109" spans="1:10" ht="33" customHeight="1" x14ac:dyDescent="0.25">
      <c r="A109" s="57" t="s">
        <v>284</v>
      </c>
      <c r="B109" s="427" t="e">
        <f>'A4 Exploitation'!D429</f>
        <v>#DIV/0!</v>
      </c>
      <c r="C109" s="427"/>
      <c r="D109" s="49"/>
      <c r="E109" s="49"/>
      <c r="F109" s="49"/>
      <c r="G109" s="49"/>
      <c r="H109" s="49"/>
      <c r="I109" s="49"/>
    </row>
    <row r="110" spans="1:10" ht="33" customHeight="1" x14ac:dyDescent="0.25">
      <c r="A110" s="56" t="s">
        <v>285</v>
      </c>
      <c r="B110" s="427"/>
      <c r="C110" s="427"/>
      <c r="D110" s="49"/>
      <c r="E110" s="49"/>
      <c r="F110" s="49"/>
      <c r="G110" s="49"/>
      <c r="H110" s="49"/>
      <c r="I110" s="49"/>
    </row>
    <row r="111" spans="1:10" ht="33" customHeight="1" x14ac:dyDescent="0.25">
      <c r="A111" s="56" t="s">
        <v>286</v>
      </c>
      <c r="B111" s="427"/>
      <c r="C111" s="427"/>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6" t="s">
        <v>469</v>
      </c>
      <c r="C114" s="426"/>
      <c r="D114" s="49"/>
      <c r="E114" s="49"/>
      <c r="F114" s="49"/>
      <c r="G114" s="49"/>
      <c r="H114" s="49"/>
      <c r="I114" s="49"/>
      <c r="J114" s="48" t="str">
        <f>D18</f>
        <v>CM Zarzis</v>
      </c>
    </row>
    <row r="115" spans="1:10" ht="33" customHeight="1" x14ac:dyDescent="0.25">
      <c r="A115" s="57" t="s">
        <v>281</v>
      </c>
      <c r="B115" s="427">
        <f>'A1 Exploitation'!D476</f>
        <v>0.9285714285714286</v>
      </c>
      <c r="C115" s="427"/>
      <c r="D115" s="49"/>
      <c r="E115" s="49"/>
      <c r="F115" s="49"/>
      <c r="G115" s="49"/>
      <c r="H115" s="49"/>
      <c r="I115" s="49"/>
    </row>
    <row r="116" spans="1:10" ht="33" customHeight="1" x14ac:dyDescent="0.25">
      <c r="A116" s="56" t="s">
        <v>282</v>
      </c>
      <c r="B116" s="427">
        <f>'A2 Exploitation'!D476</f>
        <v>0</v>
      </c>
      <c r="C116" s="427"/>
      <c r="D116" s="49"/>
      <c r="E116" s="49"/>
      <c r="F116" s="49"/>
      <c r="G116" s="49"/>
      <c r="H116" s="49"/>
      <c r="I116" s="49"/>
    </row>
    <row r="117" spans="1:10" ht="33" customHeight="1" x14ac:dyDescent="0.25">
      <c r="A117" s="57" t="s">
        <v>283</v>
      </c>
      <c r="B117" s="427" t="e">
        <f>'A3 Exploitation'!D476</f>
        <v>#DIV/0!</v>
      </c>
      <c r="C117" s="427"/>
      <c r="D117" s="49"/>
      <c r="E117" s="49"/>
      <c r="F117" s="49"/>
      <c r="G117" s="49"/>
      <c r="H117" s="49"/>
      <c r="I117" s="49"/>
    </row>
    <row r="118" spans="1:10" ht="33" customHeight="1" x14ac:dyDescent="0.25">
      <c r="A118" s="57" t="s">
        <v>284</v>
      </c>
      <c r="B118" s="427" t="e">
        <f>'A4 Exploitation'!D476</f>
        <v>#DIV/0!</v>
      </c>
      <c r="C118" s="427"/>
      <c r="D118" s="49"/>
      <c r="E118" s="49"/>
      <c r="F118" s="49"/>
      <c r="G118" s="49"/>
      <c r="H118" s="49"/>
      <c r="I118" s="49"/>
    </row>
    <row r="119" spans="1:10" ht="33" customHeight="1" x14ac:dyDescent="0.25">
      <c r="A119" s="56" t="s">
        <v>285</v>
      </c>
      <c r="B119" s="427"/>
      <c r="C119" s="427"/>
      <c r="D119" s="49"/>
      <c r="E119" s="49"/>
      <c r="F119" s="49"/>
      <c r="G119" s="49"/>
      <c r="H119" s="49"/>
      <c r="I119" s="49"/>
    </row>
    <row r="120" spans="1:10" ht="33" customHeight="1" x14ac:dyDescent="0.25">
      <c r="A120" s="56" t="s">
        <v>286</v>
      </c>
      <c r="B120" s="427"/>
      <c r="C120" s="427"/>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6" t="s">
        <v>470</v>
      </c>
      <c r="C123" s="426"/>
      <c r="D123" s="49"/>
      <c r="E123" s="49"/>
      <c r="F123" s="49"/>
      <c r="G123" s="49"/>
      <c r="H123" s="49"/>
      <c r="I123" s="49"/>
      <c r="J123" s="48" t="str">
        <f>D18</f>
        <v>CM Zarzis</v>
      </c>
    </row>
    <row r="124" spans="1:10" ht="33" customHeight="1" x14ac:dyDescent="0.25">
      <c r="A124" s="57" t="s">
        <v>281</v>
      </c>
      <c r="B124" s="427">
        <f>'A1 Exploitation'!D527</f>
        <v>0.66666666666666663</v>
      </c>
      <c r="C124" s="427"/>
      <c r="D124" s="49"/>
      <c r="E124" s="49"/>
      <c r="F124" s="49"/>
      <c r="G124" s="49"/>
      <c r="H124" s="49"/>
      <c r="I124" s="49"/>
    </row>
    <row r="125" spans="1:10" ht="33" customHeight="1" x14ac:dyDescent="0.25">
      <c r="A125" s="56" t="s">
        <v>282</v>
      </c>
      <c r="B125" s="427">
        <f>'A2 Exploitation'!D527</f>
        <v>0</v>
      </c>
      <c r="C125" s="427"/>
      <c r="D125" s="49"/>
      <c r="E125" s="49"/>
      <c r="F125" s="49"/>
      <c r="G125" s="49"/>
      <c r="H125" s="49"/>
      <c r="I125" s="49"/>
    </row>
    <row r="126" spans="1:10" ht="33" customHeight="1" x14ac:dyDescent="0.25">
      <c r="A126" s="57" t="s">
        <v>283</v>
      </c>
      <c r="B126" s="427" t="e">
        <f>'A3 Exploitation'!D527</f>
        <v>#DIV/0!</v>
      </c>
      <c r="C126" s="427"/>
      <c r="D126" s="49"/>
      <c r="E126" s="49"/>
      <c r="F126" s="49"/>
      <c r="G126" s="49"/>
      <c r="H126" s="49"/>
      <c r="I126" s="49"/>
    </row>
    <row r="127" spans="1:10" ht="33" customHeight="1" x14ac:dyDescent="0.25">
      <c r="A127" s="57" t="s">
        <v>284</v>
      </c>
      <c r="B127" s="427" t="e">
        <f>'A4 Exploitation'!D527</f>
        <v>#DIV/0!</v>
      </c>
      <c r="C127" s="427"/>
      <c r="D127" s="49"/>
      <c r="E127" s="49"/>
      <c r="F127" s="49"/>
      <c r="G127" s="49"/>
      <c r="H127" s="49"/>
      <c r="I127" s="49"/>
    </row>
    <row r="128" spans="1:10" ht="33" customHeight="1" x14ac:dyDescent="0.25">
      <c r="A128" s="56" t="s">
        <v>285</v>
      </c>
      <c r="B128" s="427"/>
      <c r="C128" s="427"/>
      <c r="D128" s="49"/>
      <c r="E128" s="49"/>
      <c r="F128" s="49"/>
      <c r="G128" s="49"/>
      <c r="H128" s="49"/>
      <c r="I128" s="49"/>
    </row>
    <row r="129" spans="1:10" ht="33" customHeight="1" x14ac:dyDescent="0.25">
      <c r="A129" s="56" t="s">
        <v>286</v>
      </c>
      <c r="B129" s="427"/>
      <c r="C129" s="427"/>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6" t="s">
        <v>471</v>
      </c>
      <c r="C132" s="426"/>
      <c r="D132" s="49"/>
      <c r="E132" s="49"/>
      <c r="F132" s="49"/>
      <c r="G132" s="49"/>
      <c r="H132" s="49"/>
      <c r="I132" s="49"/>
      <c r="J132" s="48" t="str">
        <f>D18</f>
        <v>CM Zarzis</v>
      </c>
    </row>
    <row r="133" spans="1:10" ht="33" customHeight="1" x14ac:dyDescent="0.25">
      <c r="A133" s="57" t="s">
        <v>281</v>
      </c>
      <c r="B133" s="427">
        <f>'A1 Exploitation'!D570</f>
        <v>1</v>
      </c>
      <c r="C133" s="427"/>
      <c r="D133" s="49"/>
      <c r="E133" s="49"/>
      <c r="F133" s="49"/>
      <c r="G133" s="49"/>
      <c r="H133" s="49"/>
      <c r="I133" s="49"/>
    </row>
    <row r="134" spans="1:10" ht="33" customHeight="1" x14ac:dyDescent="0.25">
      <c r="A134" s="56" t="s">
        <v>282</v>
      </c>
      <c r="B134" s="427">
        <f>'A2 Exploitation'!D570</f>
        <v>0</v>
      </c>
      <c r="C134" s="427"/>
      <c r="D134" s="49"/>
      <c r="E134" s="49"/>
      <c r="F134" s="49"/>
      <c r="G134" s="49"/>
      <c r="H134" s="49"/>
      <c r="I134" s="49"/>
    </row>
    <row r="135" spans="1:10" ht="33" customHeight="1" x14ac:dyDescent="0.25">
      <c r="A135" s="57" t="s">
        <v>283</v>
      </c>
      <c r="B135" s="427" t="e">
        <f>'A3 Exploitation'!D570</f>
        <v>#DIV/0!</v>
      </c>
      <c r="C135" s="427"/>
      <c r="D135" s="49"/>
      <c r="E135" s="49"/>
      <c r="F135" s="49"/>
      <c r="G135" s="49"/>
      <c r="H135" s="49"/>
      <c r="I135" s="49"/>
    </row>
    <row r="136" spans="1:10" ht="33" customHeight="1" x14ac:dyDescent="0.25">
      <c r="A136" s="57" t="s">
        <v>284</v>
      </c>
      <c r="B136" s="427" t="e">
        <f>'A4 Exploitation'!D570</f>
        <v>#DIV/0!</v>
      </c>
      <c r="C136" s="427"/>
      <c r="D136" s="49"/>
      <c r="E136" s="49"/>
      <c r="F136" s="49"/>
      <c r="G136" s="49"/>
      <c r="H136" s="49"/>
      <c r="I136" s="49"/>
    </row>
    <row r="137" spans="1:10" ht="33" customHeight="1" x14ac:dyDescent="0.25">
      <c r="A137" s="56" t="s">
        <v>285</v>
      </c>
      <c r="B137" s="427"/>
      <c r="C137" s="427"/>
      <c r="D137" s="49"/>
      <c r="E137" s="49"/>
      <c r="F137" s="49"/>
      <c r="G137" s="49"/>
      <c r="H137" s="49"/>
      <c r="I137" s="49"/>
    </row>
    <row r="138" spans="1:10" ht="33" customHeight="1" x14ac:dyDescent="0.25">
      <c r="A138" s="56" t="s">
        <v>286</v>
      </c>
      <c r="B138" s="427"/>
      <c r="C138" s="427"/>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6" t="s">
        <v>291</v>
      </c>
      <c r="C141" s="426"/>
      <c r="D141" s="49"/>
      <c r="E141" s="49"/>
      <c r="F141" s="49"/>
      <c r="G141" s="49"/>
      <c r="H141" s="49"/>
      <c r="I141" s="49"/>
      <c r="J141" s="48" t="str">
        <f>D18</f>
        <v>CM Zarzis</v>
      </c>
    </row>
    <row r="142" spans="1:10" ht="33" customHeight="1" x14ac:dyDescent="0.25">
      <c r="A142" s="57" t="s">
        <v>281</v>
      </c>
      <c r="B142" s="427">
        <f>'A1 Exploitation'!D610</f>
        <v>0.72916666666666663</v>
      </c>
      <c r="C142" s="427"/>
      <c r="D142" s="49"/>
      <c r="E142" s="49"/>
      <c r="F142" s="49"/>
      <c r="G142" s="49"/>
      <c r="H142" s="49"/>
      <c r="I142" s="49"/>
    </row>
    <row r="143" spans="1:10" ht="33" customHeight="1" x14ac:dyDescent="0.25">
      <c r="A143" s="56" t="s">
        <v>282</v>
      </c>
      <c r="B143" s="427">
        <f>'A2 Exploitation'!D610</f>
        <v>0</v>
      </c>
      <c r="C143" s="427"/>
      <c r="D143" s="49"/>
      <c r="E143" s="49"/>
      <c r="F143" s="49"/>
      <c r="G143" s="49"/>
      <c r="H143" s="49"/>
      <c r="I143" s="49"/>
    </row>
    <row r="144" spans="1:10" ht="33" customHeight="1" x14ac:dyDescent="0.25">
      <c r="A144" s="57" t="s">
        <v>283</v>
      </c>
      <c r="B144" s="427" t="e">
        <f>'A3 Exploitation'!D610</f>
        <v>#DIV/0!</v>
      </c>
      <c r="C144" s="427"/>
      <c r="D144" s="49"/>
      <c r="E144" s="49"/>
      <c r="F144" s="49"/>
      <c r="G144" s="49"/>
      <c r="H144" s="49"/>
      <c r="I144" s="49"/>
    </row>
    <row r="145" spans="1:10" ht="33" customHeight="1" x14ac:dyDescent="0.25">
      <c r="A145" s="57" t="s">
        <v>284</v>
      </c>
      <c r="B145" s="427" t="e">
        <f>'A4 Exploitation'!D610</f>
        <v>#DIV/0!</v>
      </c>
      <c r="C145" s="427"/>
      <c r="D145" s="49"/>
      <c r="E145" s="49"/>
      <c r="F145" s="49"/>
      <c r="G145" s="49"/>
      <c r="H145" s="49"/>
      <c r="I145" s="49"/>
    </row>
    <row r="146" spans="1:10" ht="33" customHeight="1" x14ac:dyDescent="0.25">
      <c r="A146" s="56" t="s">
        <v>285</v>
      </c>
      <c r="B146" s="427"/>
      <c r="C146" s="427"/>
      <c r="D146" s="49"/>
      <c r="E146" s="49"/>
      <c r="F146" s="49"/>
      <c r="G146" s="49"/>
      <c r="H146" s="49"/>
      <c r="I146" s="49"/>
    </row>
    <row r="147" spans="1:10" ht="33" customHeight="1" x14ac:dyDescent="0.25">
      <c r="A147" s="56" t="s">
        <v>286</v>
      </c>
      <c r="B147" s="427"/>
      <c r="C147" s="427"/>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6" t="s">
        <v>292</v>
      </c>
      <c r="C150" s="426"/>
      <c r="D150" s="49"/>
      <c r="E150" s="49"/>
      <c r="F150" s="49"/>
      <c r="G150" s="49"/>
      <c r="H150" s="49"/>
      <c r="I150" s="49"/>
      <c r="J150" s="48" t="str">
        <f>D18</f>
        <v>CM Zarzis</v>
      </c>
    </row>
    <row r="151" spans="1:10" ht="33" customHeight="1" x14ac:dyDescent="0.25">
      <c r="A151" s="57" t="s">
        <v>281</v>
      </c>
      <c r="B151" s="427">
        <f>'A1 Exploitation'!D673</f>
        <v>0.80263157894736847</v>
      </c>
      <c r="C151" s="427"/>
      <c r="D151" s="49"/>
      <c r="E151" s="49"/>
      <c r="F151" s="49"/>
      <c r="G151" s="49"/>
      <c r="H151" s="49"/>
      <c r="I151" s="49"/>
    </row>
    <row r="152" spans="1:10" ht="33" customHeight="1" x14ac:dyDescent="0.25">
      <c r="A152" s="56" t="s">
        <v>282</v>
      </c>
      <c r="B152" s="427">
        <f>'A2 Exploitation'!D673</f>
        <v>0</v>
      </c>
      <c r="C152" s="427"/>
      <c r="D152" s="49"/>
      <c r="E152" s="49"/>
      <c r="F152" s="49"/>
      <c r="G152" s="49"/>
      <c r="H152" s="49"/>
      <c r="I152" s="49"/>
    </row>
    <row r="153" spans="1:10" ht="33" customHeight="1" x14ac:dyDescent="0.25">
      <c r="A153" s="57" t="s">
        <v>283</v>
      </c>
      <c r="B153" s="427" t="e">
        <f>'A3 Exploitation'!D673</f>
        <v>#DIV/0!</v>
      </c>
      <c r="C153" s="427"/>
      <c r="D153" s="49"/>
      <c r="E153" s="49"/>
      <c r="F153" s="49"/>
      <c r="G153" s="49"/>
      <c r="H153" s="49"/>
      <c r="I153" s="49"/>
    </row>
    <row r="154" spans="1:10" ht="33" customHeight="1" x14ac:dyDescent="0.25">
      <c r="A154" s="57" t="s">
        <v>284</v>
      </c>
      <c r="B154" s="427" t="e">
        <f>'A4 Exploitation'!D673</f>
        <v>#DIV/0!</v>
      </c>
      <c r="C154" s="427"/>
      <c r="D154" s="49"/>
      <c r="E154" s="49"/>
      <c r="F154" s="49"/>
      <c r="G154" s="49"/>
      <c r="H154" s="49"/>
      <c r="I154" s="49"/>
    </row>
    <row r="155" spans="1:10" ht="33" customHeight="1" x14ac:dyDescent="0.25">
      <c r="A155" s="56" t="s">
        <v>285</v>
      </c>
      <c r="B155" s="427"/>
      <c r="C155" s="427"/>
      <c r="D155" s="49"/>
      <c r="E155" s="49"/>
      <c r="F155" s="49"/>
      <c r="G155" s="49"/>
      <c r="H155" s="49"/>
      <c r="I155" s="49"/>
    </row>
    <row r="156" spans="1:10" ht="33" customHeight="1" x14ac:dyDescent="0.25">
      <c r="A156" s="56" t="s">
        <v>286</v>
      </c>
      <c r="B156" s="427"/>
      <c r="C156" s="427"/>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0"/>
      <c r="C159" s="430"/>
      <c r="D159" s="49"/>
      <c r="E159" s="49"/>
      <c r="F159" s="49"/>
      <c r="G159" s="49"/>
      <c r="H159" s="49"/>
      <c r="I159" s="49"/>
    </row>
    <row r="160" spans="1:10" ht="33" customHeight="1" x14ac:dyDescent="0.25">
      <c r="A160" s="56" t="s">
        <v>279</v>
      </c>
      <c r="B160" s="426" t="s">
        <v>472</v>
      </c>
      <c r="C160" s="426"/>
      <c r="D160" s="49"/>
      <c r="E160" s="49"/>
      <c r="F160" s="49"/>
      <c r="G160" s="49"/>
      <c r="H160" s="49"/>
      <c r="I160" s="49"/>
      <c r="J160" s="48" t="str">
        <f>D18</f>
        <v>CM Zarzis</v>
      </c>
    </row>
    <row r="161" spans="1:10" ht="33" customHeight="1" x14ac:dyDescent="0.25">
      <c r="A161" s="57" t="s">
        <v>281</v>
      </c>
      <c r="B161" s="427">
        <f>'A1 Exploitation'!D702</f>
        <v>1</v>
      </c>
      <c r="C161" s="427"/>
      <c r="D161" s="49"/>
      <c r="E161" s="49"/>
      <c r="F161" s="49"/>
      <c r="G161" s="49"/>
      <c r="H161" s="49"/>
      <c r="I161" s="49"/>
    </row>
    <row r="162" spans="1:10" ht="33" customHeight="1" x14ac:dyDescent="0.25">
      <c r="A162" s="56" t="s">
        <v>282</v>
      </c>
      <c r="B162" s="427">
        <f>'A2 Exploitation'!D702</f>
        <v>0</v>
      </c>
      <c r="C162" s="427"/>
      <c r="D162" s="49"/>
      <c r="E162" s="49"/>
      <c r="F162" s="49"/>
      <c r="G162" s="49"/>
      <c r="H162" s="49"/>
      <c r="I162" s="49"/>
    </row>
    <row r="163" spans="1:10" ht="33" customHeight="1" x14ac:dyDescent="0.25">
      <c r="A163" s="57" t="s">
        <v>283</v>
      </c>
      <c r="B163" s="427" t="e">
        <f>'A3 Exploitation'!D702</f>
        <v>#DIV/0!</v>
      </c>
      <c r="C163" s="427"/>
      <c r="D163" s="49"/>
      <c r="E163" s="49"/>
      <c r="F163" s="49"/>
      <c r="G163" s="49"/>
      <c r="H163" s="49"/>
      <c r="I163" s="49"/>
    </row>
    <row r="164" spans="1:10" ht="33" customHeight="1" x14ac:dyDescent="0.25">
      <c r="A164" s="57" t="s">
        <v>284</v>
      </c>
      <c r="B164" s="427" t="e">
        <f>'A4 Exploitation'!D702</f>
        <v>#DIV/0!</v>
      </c>
      <c r="C164" s="427"/>
    </row>
    <row r="165" spans="1:10" ht="33" customHeight="1" x14ac:dyDescent="0.25">
      <c r="A165" s="56" t="s">
        <v>285</v>
      </c>
      <c r="B165" s="427"/>
      <c r="C165" s="427"/>
    </row>
    <row r="166" spans="1:10" ht="18" x14ac:dyDescent="0.25">
      <c r="A166" s="56" t="s">
        <v>286</v>
      </c>
      <c r="B166" s="427"/>
      <c r="C166" s="427"/>
    </row>
    <row r="167" spans="1:10" ht="18.75" x14ac:dyDescent="0.25">
      <c r="A167" s="60"/>
      <c r="B167" s="53"/>
      <c r="C167" s="53"/>
    </row>
    <row r="168" spans="1:10" ht="33" customHeight="1" x14ac:dyDescent="0.25">
      <c r="A168" s="60"/>
      <c r="B168" s="53"/>
      <c r="C168" s="53"/>
    </row>
    <row r="169" spans="1:10" ht="33" customHeight="1" x14ac:dyDescent="0.25">
      <c r="A169" s="56" t="s">
        <v>279</v>
      </c>
      <c r="B169" s="426" t="s">
        <v>473</v>
      </c>
      <c r="C169" s="426"/>
      <c r="J169" s="48" t="str">
        <f>D18</f>
        <v>CM Zarzis</v>
      </c>
    </row>
    <row r="170" spans="1:10" ht="33" customHeight="1" x14ac:dyDescent="0.25">
      <c r="A170" s="57" t="s">
        <v>281</v>
      </c>
      <c r="B170" s="427">
        <f>'A1 Exploitation'!D726</f>
        <v>0.8125</v>
      </c>
      <c r="C170" s="427"/>
    </row>
    <row r="171" spans="1:10" ht="33" customHeight="1" x14ac:dyDescent="0.25">
      <c r="A171" s="56" t="s">
        <v>282</v>
      </c>
      <c r="B171" s="427">
        <f>'A2 Exploitation'!D726</f>
        <v>0</v>
      </c>
      <c r="C171" s="427"/>
    </row>
    <row r="172" spans="1:10" ht="33" customHeight="1" x14ac:dyDescent="0.25">
      <c r="A172" s="57" t="s">
        <v>283</v>
      </c>
      <c r="B172" s="427" t="e">
        <f>'A3 Exploitation'!D726</f>
        <v>#DIV/0!</v>
      </c>
      <c r="C172" s="427"/>
    </row>
    <row r="173" spans="1:10" ht="33" customHeight="1" x14ac:dyDescent="0.25">
      <c r="A173" s="57" t="s">
        <v>284</v>
      </c>
      <c r="B173" s="427" t="e">
        <f>'A4 Exploitation'!D726</f>
        <v>#DIV/0!</v>
      </c>
      <c r="C173" s="427"/>
    </row>
    <row r="174" spans="1:10" ht="33" customHeight="1" x14ac:dyDescent="0.25">
      <c r="A174" s="56" t="s">
        <v>285</v>
      </c>
      <c r="B174" s="427"/>
      <c r="C174" s="427"/>
    </row>
    <row r="175" spans="1:10" ht="18" x14ac:dyDescent="0.25">
      <c r="A175" s="56" t="s">
        <v>286</v>
      </c>
      <c r="B175" s="427"/>
      <c r="C175" s="427"/>
    </row>
    <row r="176" spans="1:10" ht="18.75" x14ac:dyDescent="0.25">
      <c r="A176" s="60"/>
      <c r="B176" s="53"/>
      <c r="C176" s="53"/>
    </row>
    <row r="177" spans="1:10" ht="33" customHeight="1" x14ac:dyDescent="0.25">
      <c r="A177" s="60"/>
      <c r="B177" s="53"/>
      <c r="C177" s="53"/>
    </row>
    <row r="178" spans="1:10" ht="33" customHeight="1" x14ac:dyDescent="0.25">
      <c r="A178" s="56" t="s">
        <v>279</v>
      </c>
      <c r="B178" s="426" t="s">
        <v>293</v>
      </c>
      <c r="C178" s="426"/>
      <c r="J178" s="48" t="str">
        <f>D18</f>
        <v>CM Zarzis</v>
      </c>
    </row>
    <row r="179" spans="1:10" ht="33" customHeight="1" x14ac:dyDescent="0.25">
      <c r="A179" s="57" t="s">
        <v>281</v>
      </c>
      <c r="B179" s="427">
        <f>'A1 Technique'!D199</f>
        <v>0.82894736842105265</v>
      </c>
      <c r="C179" s="427"/>
    </row>
    <row r="180" spans="1:10" ht="33" customHeight="1" x14ac:dyDescent="0.25">
      <c r="A180" s="56" t="s">
        <v>282</v>
      </c>
      <c r="B180" s="427" t="e">
        <f>'A2 Technique'!D199</f>
        <v>#DIV/0!</v>
      </c>
      <c r="C180" s="427"/>
    </row>
    <row r="181" spans="1:10" ht="33" customHeight="1" x14ac:dyDescent="0.25">
      <c r="A181" s="57" t="s">
        <v>283</v>
      </c>
      <c r="B181" s="427" t="e">
        <f>'A3 Technique'!D199</f>
        <v>#DIV/0!</v>
      </c>
      <c r="C181" s="427"/>
    </row>
    <row r="182" spans="1:10" ht="33" customHeight="1" x14ac:dyDescent="0.25">
      <c r="A182" s="57" t="s">
        <v>284</v>
      </c>
      <c r="B182" s="427" t="e">
        <f>'A4 Technique'!D199</f>
        <v>#DIV/0!</v>
      </c>
      <c r="C182" s="427"/>
    </row>
    <row r="183" spans="1:10" ht="33" customHeight="1" x14ac:dyDescent="0.25">
      <c r="A183" s="56" t="s">
        <v>285</v>
      </c>
      <c r="B183" s="427"/>
      <c r="C183" s="427"/>
    </row>
    <row r="184" spans="1:10" ht="18" x14ac:dyDescent="0.25">
      <c r="A184" s="56" t="s">
        <v>286</v>
      </c>
      <c r="B184" s="427"/>
      <c r="C184" s="42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730"/>
  <sheetViews>
    <sheetView view="pageBreakPreview" topLeftCell="A712" zoomScale="60" zoomScaleNormal="100" workbookViewId="0">
      <selection activeCell="D733" sqref="D73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7"/>
      <c r="E1" s="457"/>
      <c r="F1" s="457"/>
      <c r="G1" s="45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8" t="s">
        <v>151</v>
      </c>
      <c r="B7" s="458"/>
      <c r="C7" s="458"/>
      <c r="D7" s="458"/>
      <c r="E7" s="458"/>
      <c r="F7" s="458"/>
      <c r="G7" s="111"/>
    </row>
    <row r="8" spans="1:7" ht="22.5" x14ac:dyDescent="0.45">
      <c r="A8" s="459" t="str">
        <f>'Page de garde'!D18</f>
        <v>CM Zarzis</v>
      </c>
      <c r="B8" s="459"/>
      <c r="C8" s="459"/>
      <c r="D8" s="459"/>
      <c r="E8" s="459"/>
      <c r="F8" s="459"/>
      <c r="G8" s="111"/>
    </row>
    <row r="9" spans="1:7" ht="22.5" x14ac:dyDescent="0.45">
      <c r="A9" s="112" t="s">
        <v>39</v>
      </c>
      <c r="B9" s="460" t="s">
        <v>536</v>
      </c>
      <c r="C9" s="460"/>
      <c r="D9" s="460"/>
      <c r="E9" s="460"/>
      <c r="F9" s="460"/>
      <c r="G9" s="111"/>
    </row>
    <row r="10" spans="1:7" ht="22.5" x14ac:dyDescent="0.45">
      <c r="A10" s="113" t="s">
        <v>41</v>
      </c>
      <c r="B10" s="461" t="s">
        <v>537</v>
      </c>
      <c r="C10" s="461"/>
      <c r="D10" s="461"/>
      <c r="E10" s="461"/>
      <c r="F10" s="461"/>
      <c r="G10" s="111"/>
    </row>
    <row r="11" spans="1:7" ht="22.5" x14ac:dyDescent="0.45">
      <c r="A11" s="112" t="s">
        <v>40</v>
      </c>
      <c r="B11" s="456">
        <v>43510</v>
      </c>
      <c r="C11" s="456"/>
      <c r="D11" s="456"/>
      <c r="E11" s="456"/>
      <c r="F11" s="456"/>
      <c r="G11" s="111"/>
    </row>
    <row r="12" spans="1:7" ht="22.5" x14ac:dyDescent="0.45">
      <c r="A12" s="112" t="s">
        <v>200</v>
      </c>
      <c r="B12" s="462">
        <f>D730</f>
        <v>0.70365535248041777</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43510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84" x14ac:dyDescent="0.4">
      <c r="A31" s="121" t="s">
        <v>323</v>
      </c>
      <c r="B31" s="122">
        <v>0</v>
      </c>
      <c r="C31" s="122"/>
      <c r="D31" s="123" t="s">
        <v>476</v>
      </c>
      <c r="E31" s="123" t="s">
        <v>477</v>
      </c>
      <c r="F31" s="123"/>
      <c r="G31" s="114"/>
    </row>
    <row r="32" spans="1:8" ht="84" x14ac:dyDescent="0.4">
      <c r="A32" s="121" t="s">
        <v>130</v>
      </c>
      <c r="B32" s="122">
        <v>0</v>
      </c>
      <c r="C32" s="122"/>
      <c r="D32" s="139" t="s">
        <v>478</v>
      </c>
      <c r="E32" s="123" t="s">
        <v>479</v>
      </c>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11.75" customHeight="1" x14ac:dyDescent="0.4">
      <c r="A35" s="141" t="s">
        <v>400</v>
      </c>
      <c r="B35" s="122">
        <v>0</v>
      </c>
      <c r="C35" s="142">
        <f>IF(B35=0, -5, "0")</f>
        <v>-5</v>
      </c>
      <c r="D35" s="170" t="s">
        <v>594</v>
      </c>
      <c r="E35" s="123" t="s">
        <v>480</v>
      </c>
      <c r="F35" s="123"/>
      <c r="G35" s="129"/>
    </row>
    <row r="36" spans="1:7" ht="22.5" x14ac:dyDescent="0.4">
      <c r="A36" s="397"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4">
        <v>2</v>
      </c>
      <c r="C43" s="122"/>
      <c r="D43" s="410">
        <v>1</v>
      </c>
      <c r="E43" s="147"/>
      <c r="F43" s="411"/>
      <c r="G43" s="114"/>
    </row>
    <row r="44" spans="1:7" ht="21" x14ac:dyDescent="0.4">
      <c r="A44" s="148" t="s">
        <v>34</v>
      </c>
      <c r="B44" s="148"/>
      <c r="C44" s="148"/>
      <c r="D44" s="148">
        <f>SUM(B30:C37,B39:C43)</f>
        <v>15</v>
      </c>
      <c r="E44" s="108"/>
      <c r="F44" s="114"/>
      <c r="G44" s="114"/>
    </row>
    <row r="45" spans="1:7" ht="21" x14ac:dyDescent="0.4">
      <c r="A45" s="130" t="s">
        <v>33</v>
      </c>
      <c r="B45" s="131"/>
      <c r="C45" s="132"/>
      <c r="D45" s="133">
        <f>D44/(COUNT(B30:C37,B39:C43)*2)</f>
        <v>0.5357142857142857</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23</v>
      </c>
      <c r="E47" s="108"/>
      <c r="F47" s="114"/>
      <c r="G47" s="114"/>
    </row>
    <row r="48" spans="1:7" ht="22.5" x14ac:dyDescent="0.45">
      <c r="A48" s="150" t="s">
        <v>168</v>
      </c>
      <c r="B48" s="151"/>
      <c r="C48" s="152"/>
      <c r="D48" s="154">
        <f>D47/(COUNT(B30:C37,B21:C25,B39:C43)*2)</f>
        <v>0.63888888888888884</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43510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s="258" customFormat="1"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s="258" customFormat="1"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s="258" customFormat="1"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474</v>
      </c>
      <c r="B99" s="317" t="s">
        <v>30</v>
      </c>
      <c r="C99" s="143"/>
      <c r="D99" s="128"/>
      <c r="E99" s="124"/>
      <c r="F99" s="321"/>
      <c r="G99" s="173"/>
    </row>
    <row r="100" spans="1:7" s="258" customFormat="1"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s="258" customFormat="1"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147"/>
      <c r="F129" s="321"/>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s="258" customFormat="1"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s="258" customFormat="1"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s="258" customFormat="1"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452" t="s">
        <v>461</v>
      </c>
      <c r="B139" s="452"/>
      <c r="C139" s="452"/>
      <c r="D139" s="452"/>
      <c r="E139" s="452"/>
      <c r="F139" s="452"/>
      <c r="G139" s="114"/>
    </row>
    <row r="140" spans="1:16384" ht="22.5" x14ac:dyDescent="0.4">
      <c r="A140" s="348" t="s">
        <v>50</v>
      </c>
      <c r="B140" s="122">
        <v>2</v>
      </c>
      <c r="C140" s="143" t="str">
        <f>IF(B140=0, -10, IF(B140=1, -5, "0"))</f>
        <v>0</v>
      </c>
      <c r="D140" s="265"/>
      <c r="E140" s="265"/>
      <c r="F140" s="123"/>
      <c r="G140" s="114"/>
    </row>
    <row r="141" spans="1:16384" ht="21" x14ac:dyDescent="0.4">
      <c r="A141" s="125" t="s">
        <v>334</v>
      </c>
      <c r="B141" s="122">
        <v>2</v>
      </c>
      <c r="C141" s="121"/>
      <c r="D141" s="121"/>
      <c r="E141" s="121"/>
      <c r="F141" s="321"/>
      <c r="G141" s="114"/>
    </row>
    <row r="142" spans="1:16384" ht="21" x14ac:dyDescent="0.4">
      <c r="A142" s="125" t="s">
        <v>335</v>
      </c>
      <c r="B142" s="122">
        <v>2</v>
      </c>
      <c r="C142" s="121"/>
      <c r="D142" s="121"/>
      <c r="E142" s="121"/>
      <c r="F142" s="321"/>
      <c r="G142" s="114"/>
    </row>
    <row r="143" spans="1:16384" ht="21" x14ac:dyDescent="0.4">
      <c r="A143" s="125" t="s">
        <v>370</v>
      </c>
      <c r="B143" s="122">
        <v>2</v>
      </c>
      <c r="C143" s="121"/>
      <c r="D143" s="121"/>
      <c r="E143" s="121"/>
      <c r="F143" s="321"/>
      <c r="G143" s="114"/>
    </row>
    <row r="144" spans="1:16384" ht="22.5" x14ac:dyDescent="0.4">
      <c r="A144" s="171" t="s">
        <v>407</v>
      </c>
      <c r="B144" s="122">
        <v>2</v>
      </c>
      <c r="C144" s="143" t="str">
        <f>IF(B144=0, -10, "0")</f>
        <v>0</v>
      </c>
      <c r="D144" s="121"/>
      <c r="E144" s="121"/>
      <c r="F144" s="321"/>
      <c r="G144" s="114"/>
    </row>
    <row r="145" spans="1:7" ht="126" x14ac:dyDescent="0.4">
      <c r="A145" s="125" t="s">
        <v>332</v>
      </c>
      <c r="B145" s="122">
        <v>0</v>
      </c>
      <c r="C145" s="121"/>
      <c r="D145" s="420" t="s">
        <v>548</v>
      </c>
      <c r="E145" s="270" t="s">
        <v>549</v>
      </c>
      <c r="F145" s="321"/>
      <c r="G145" s="114"/>
    </row>
    <row r="146" spans="1:7" s="258" customFormat="1"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63" x14ac:dyDescent="0.4">
      <c r="A148" s="305" t="s">
        <v>334</v>
      </c>
      <c r="B148" s="317">
        <v>1</v>
      </c>
      <c r="C148" s="305"/>
      <c r="D148" s="305" t="s">
        <v>556</v>
      </c>
      <c r="E148" s="305" t="s">
        <v>557</v>
      </c>
      <c r="F148" s="321"/>
      <c r="G148" s="114"/>
    </row>
    <row r="149" spans="1:7" ht="21" x14ac:dyDescent="0.4">
      <c r="A149" s="125" t="s">
        <v>421</v>
      </c>
      <c r="B149" s="317">
        <v>2</v>
      </c>
      <c r="C149" s="125"/>
      <c r="D149" s="125"/>
      <c r="E149" s="125"/>
      <c r="F149" s="321"/>
      <c r="G149" s="114"/>
    </row>
    <row r="150" spans="1:7" ht="21" x14ac:dyDescent="0.4">
      <c r="A150" s="125" t="s">
        <v>546</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131.25" customHeight="1" x14ac:dyDescent="0.4">
      <c r="A153" s="293" t="s">
        <v>312</v>
      </c>
      <c r="B153" s="317">
        <v>0</v>
      </c>
      <c r="C153" s="169">
        <f>IF(B153=0, -5, "0")</f>
        <v>-5</v>
      </c>
      <c r="D153" s="125" t="s">
        <v>547</v>
      </c>
      <c r="E153" s="125" t="s">
        <v>583</v>
      </c>
      <c r="F153" s="321"/>
      <c r="G153" s="114"/>
    </row>
    <row r="154" spans="1:7" ht="21" x14ac:dyDescent="0.4">
      <c r="A154" s="125" t="s">
        <v>338</v>
      </c>
      <c r="B154" s="317">
        <v>2</v>
      </c>
      <c r="C154" s="125"/>
      <c r="D154" s="125"/>
      <c r="E154" s="125"/>
      <c r="F154" s="321"/>
      <c r="G154" s="114"/>
    </row>
    <row r="155" spans="1:7" ht="21" x14ac:dyDescent="0.4">
      <c r="A155" s="283" t="s">
        <v>371</v>
      </c>
      <c r="B155" s="317">
        <v>2</v>
      </c>
      <c r="C155" s="143" t="str">
        <f>IF(B155=0, -10, "0")</f>
        <v>0</v>
      </c>
      <c r="D155" s="125"/>
      <c r="E155" s="125"/>
      <c r="F155" s="321"/>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105" x14ac:dyDescent="0.4">
      <c r="A159" s="289" t="s">
        <v>354</v>
      </c>
      <c r="B159" s="317">
        <v>1</v>
      </c>
      <c r="C159" s="142" t="str">
        <f>IF(B159=0, -2, "0")</f>
        <v>0</v>
      </c>
      <c r="D159" s="125" t="s">
        <v>584</v>
      </c>
      <c r="E159" s="125" t="s">
        <v>550</v>
      </c>
      <c r="F159" s="321"/>
      <c r="G159" s="114"/>
    </row>
    <row r="160" spans="1:7" ht="63" x14ac:dyDescent="0.4">
      <c r="A160" s="289" t="s">
        <v>63</v>
      </c>
      <c r="B160" s="317">
        <v>0</v>
      </c>
      <c r="C160" s="142">
        <f>IF(B160=0, -2, "0")</f>
        <v>-2</v>
      </c>
      <c r="D160" s="125" t="s">
        <v>585</v>
      </c>
      <c r="E160" s="125" t="s">
        <v>551</v>
      </c>
      <c r="F160" s="321"/>
      <c r="G160" s="114"/>
    </row>
    <row r="161" spans="1:7" ht="21" x14ac:dyDescent="0.4">
      <c r="A161" s="289" t="s">
        <v>331</v>
      </c>
      <c r="B161" s="317">
        <v>2</v>
      </c>
      <c r="C161" s="142" t="str">
        <f>IF(B161=0, -2, "0")</f>
        <v>0</v>
      </c>
      <c r="D161" s="125"/>
      <c r="E161" s="125"/>
      <c r="F161" s="321"/>
      <c r="G161" s="114"/>
    </row>
    <row r="162" spans="1:7" s="258" customFormat="1" ht="63" x14ac:dyDescent="0.4">
      <c r="A162" s="121" t="s">
        <v>402</v>
      </c>
      <c r="B162" s="317">
        <v>1</v>
      </c>
      <c r="C162" s="295"/>
      <c r="D162" s="121" t="s">
        <v>554</v>
      </c>
      <c r="E162" s="125" t="s">
        <v>555</v>
      </c>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s="258" customFormat="1" ht="21" x14ac:dyDescent="0.4">
      <c r="A165" s="518"/>
      <c r="B165" s="516"/>
      <c r="C165" s="516"/>
      <c r="D165" s="516"/>
      <c r="E165" s="516"/>
      <c r="F165" s="516"/>
      <c r="G165" s="114"/>
    </row>
    <row r="166" spans="1:7" s="258" customFormat="1" ht="32.25" customHeight="1" x14ac:dyDescent="0.4">
      <c r="A166" s="452" t="s">
        <v>462</v>
      </c>
      <c r="B166" s="452"/>
      <c r="C166" s="452"/>
      <c r="D166" s="452"/>
      <c r="E166" s="452"/>
      <c r="F166" s="452"/>
      <c r="G166" s="114"/>
    </row>
    <row r="167" spans="1:7" s="258" customFormat="1" ht="63" x14ac:dyDescent="0.4">
      <c r="A167" s="403" t="s">
        <v>316</v>
      </c>
      <c r="B167" s="122">
        <v>2</v>
      </c>
      <c r="C167" s="143" t="str">
        <f>IF(B167=0, -10, "0")</f>
        <v>0</v>
      </c>
      <c r="D167" s="286"/>
      <c r="E167" s="286"/>
      <c r="F167" s="321"/>
      <c r="G167" s="114"/>
    </row>
    <row r="168" spans="1:7" ht="21" x14ac:dyDescent="0.4">
      <c r="A168" s="125" t="s">
        <v>342</v>
      </c>
      <c r="B168" s="122">
        <v>2</v>
      </c>
      <c r="C168" s="125"/>
      <c r="D168" s="125"/>
      <c r="E168" s="124"/>
      <c r="F168" s="321"/>
      <c r="G168" s="114"/>
    </row>
    <row r="169" spans="1:7" ht="21" x14ac:dyDescent="0.4">
      <c r="A169" s="125" t="s">
        <v>397</v>
      </c>
      <c r="B169" s="122">
        <v>2</v>
      </c>
      <c r="C169" s="125"/>
      <c r="D169" s="125"/>
      <c r="E169" s="124"/>
      <c r="F169" s="321"/>
      <c r="G169" s="114"/>
    </row>
    <row r="170" spans="1:7" ht="21" x14ac:dyDescent="0.4">
      <c r="A170" s="125" t="s">
        <v>343</v>
      </c>
      <c r="B170" s="122">
        <v>2</v>
      </c>
      <c r="C170" s="125"/>
      <c r="D170" s="125"/>
      <c r="E170" s="124"/>
      <c r="F170" s="321"/>
      <c r="G170" s="114"/>
    </row>
    <row r="171" spans="1:7" s="258" customFormat="1" ht="21" x14ac:dyDescent="0.4">
      <c r="A171" s="294" t="s">
        <v>379</v>
      </c>
      <c r="B171" s="122">
        <v>2</v>
      </c>
      <c r="C171" s="143" t="str">
        <f>IF(B171=0, -10, "0")</f>
        <v>0</v>
      </c>
      <c r="D171" s="125"/>
      <c r="E171" s="124"/>
      <c r="F171" s="321"/>
      <c r="G171" s="114"/>
    </row>
    <row r="172" spans="1:7" ht="83.25" customHeight="1" x14ac:dyDescent="0.4">
      <c r="A172" s="125" t="s">
        <v>409</v>
      </c>
      <c r="B172" s="122">
        <v>0</v>
      </c>
      <c r="C172" s="125"/>
      <c r="D172" s="125" t="s">
        <v>553</v>
      </c>
      <c r="E172" s="123" t="s">
        <v>552</v>
      </c>
      <c r="F172" s="321"/>
      <c r="G172" s="114"/>
    </row>
    <row r="173" spans="1:7" ht="21" x14ac:dyDescent="0.4">
      <c r="A173" s="125" t="s">
        <v>345</v>
      </c>
      <c r="B173" s="122">
        <v>2</v>
      </c>
      <c r="C173" s="125"/>
      <c r="D173" s="125"/>
      <c r="E173" s="124"/>
      <c r="F173" s="321"/>
      <c r="G173" s="114"/>
    </row>
    <row r="174" spans="1:7" ht="21" x14ac:dyDescent="0.4">
      <c r="A174" s="125" t="s">
        <v>346</v>
      </c>
      <c r="B174" s="122">
        <v>2</v>
      </c>
      <c r="C174" s="125"/>
      <c r="D174" s="125"/>
      <c r="E174" s="124"/>
      <c r="F174" s="321"/>
      <c r="G174" s="114"/>
    </row>
    <row r="175" spans="1:7" ht="21" x14ac:dyDescent="0.4">
      <c r="A175" s="201" t="s">
        <v>410</v>
      </c>
      <c r="B175" s="122">
        <v>2</v>
      </c>
      <c r="C175" s="125"/>
      <c r="D175" s="125"/>
      <c r="E175" s="124"/>
      <c r="F175" s="321"/>
      <c r="G175" s="114"/>
    </row>
    <row r="176" spans="1:7" s="258" customFormat="1"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v>2</v>
      </c>
      <c r="C178" s="121"/>
      <c r="D178" s="121"/>
      <c r="E178" s="121"/>
      <c r="F178" s="321"/>
      <c r="G178" s="114"/>
    </row>
    <row r="179" spans="1:7" ht="21" x14ac:dyDescent="0.4">
      <c r="A179" s="125" t="s">
        <v>369</v>
      </c>
      <c r="B179" s="122">
        <v>2</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s="258" customFormat="1" ht="80.25" customHeight="1" x14ac:dyDescent="0.4">
      <c r="A185" s="125" t="s">
        <v>422</v>
      </c>
      <c r="B185" s="122">
        <v>1</v>
      </c>
      <c r="C185" s="121"/>
      <c r="D185" s="410">
        <v>0.66700000000000004</v>
      </c>
      <c r="E185" s="121"/>
      <c r="F185" s="321"/>
      <c r="G185" s="114"/>
    </row>
    <row r="186" spans="1:7" s="258" customFormat="1" ht="22.5" x14ac:dyDescent="0.4">
      <c r="A186" s="291" t="s">
        <v>438</v>
      </c>
      <c r="B186" s="478"/>
      <c r="C186" s="479"/>
      <c r="D186" s="308">
        <f>SUM(B148:C164,B178:C185,B167:C175,B140:C145)</f>
        <v>59</v>
      </c>
      <c r="E186" s="108"/>
      <c r="F186" s="114"/>
      <c r="G186" s="114"/>
    </row>
    <row r="187" spans="1:7" s="258" customFormat="1" ht="22.5" x14ac:dyDescent="0.4">
      <c r="A187" s="291" t="s">
        <v>439</v>
      </c>
      <c r="B187" s="278"/>
      <c r="C187" s="279"/>
      <c r="D187" s="280">
        <f>D186/(COUNT(B140:C145,B148:C164,B167:C175,B178:C185)*2)</f>
        <v>0.71951219512195119</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43510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42" x14ac:dyDescent="0.4">
      <c r="A198" s="157" t="s">
        <v>332</v>
      </c>
      <c r="B198" s="122">
        <v>1</v>
      </c>
      <c r="C198" s="122"/>
      <c r="D198" s="123" t="s">
        <v>481</v>
      </c>
      <c r="E198" s="123" t="s">
        <v>491</v>
      </c>
      <c r="F198" s="123"/>
      <c r="G198" s="114"/>
    </row>
    <row r="199" spans="1:7" ht="22.5" x14ac:dyDescent="0.4">
      <c r="A199" s="398" t="s">
        <v>380</v>
      </c>
      <c r="B199" s="122">
        <v>2</v>
      </c>
      <c r="C199" s="142" t="str">
        <f>IF(B199=0, -2, "0")</f>
        <v>0</v>
      </c>
      <c r="D199" s="191"/>
      <c r="E199" s="124"/>
      <c r="F199" s="123"/>
      <c r="G199" s="114"/>
    </row>
    <row r="200" spans="1:7" ht="84" x14ac:dyDescent="0.4">
      <c r="A200" s="157" t="s">
        <v>134</v>
      </c>
      <c r="B200" s="122">
        <v>0</v>
      </c>
      <c r="C200" s="122"/>
      <c r="D200" s="144" t="s">
        <v>482</v>
      </c>
      <c r="E200" s="123" t="s">
        <v>483</v>
      </c>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3" t="s">
        <v>34</v>
      </c>
      <c r="B203" s="454"/>
      <c r="C203" s="455"/>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105" x14ac:dyDescent="0.4">
      <c r="A207" s="138" t="s">
        <v>210</v>
      </c>
      <c r="B207" s="122">
        <v>1</v>
      </c>
      <c r="C207" s="122"/>
      <c r="D207" s="172" t="s">
        <v>529</v>
      </c>
      <c r="E207" s="172" t="s">
        <v>484</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56" customHeight="1" x14ac:dyDescent="0.4">
      <c r="A211" s="290" t="s">
        <v>440</v>
      </c>
      <c r="B211" s="122">
        <v>0</v>
      </c>
      <c r="C211" s="143">
        <f>IF(B211=0, -10, "0")</f>
        <v>-10</v>
      </c>
      <c r="D211" s="196" t="s">
        <v>540</v>
      </c>
      <c r="E211" s="123" t="s">
        <v>485</v>
      </c>
      <c r="F211" s="123"/>
      <c r="G211" s="114"/>
    </row>
    <row r="212" spans="1:7" ht="130.5" customHeight="1" x14ac:dyDescent="0.4">
      <c r="A212" s="121" t="s">
        <v>209</v>
      </c>
      <c r="B212" s="122">
        <v>0</v>
      </c>
      <c r="C212" s="122"/>
      <c r="D212" s="194" t="s">
        <v>530</v>
      </c>
      <c r="E212" s="172" t="s">
        <v>486</v>
      </c>
      <c r="F212" s="123"/>
      <c r="G212" s="114"/>
    </row>
    <row r="213" spans="1:7" ht="21" x14ac:dyDescent="0.4">
      <c r="A213" s="417" t="s">
        <v>337</v>
      </c>
      <c r="B213" s="122">
        <v>2</v>
      </c>
      <c r="C213" s="166"/>
      <c r="D213" s="194"/>
      <c r="E213" s="124"/>
      <c r="F213" s="123"/>
      <c r="G213" s="114"/>
    </row>
    <row r="214" spans="1:7" ht="21" x14ac:dyDescent="0.4">
      <c r="A214" s="416" t="s">
        <v>411</v>
      </c>
      <c r="B214" s="122">
        <v>2</v>
      </c>
      <c r="C214" s="183"/>
      <c r="D214" s="128"/>
      <c r="E214" s="124"/>
      <c r="F214" s="123"/>
      <c r="G214" s="114"/>
    </row>
    <row r="215" spans="1:7" ht="84" x14ac:dyDescent="0.4">
      <c r="A215" s="138" t="s">
        <v>142</v>
      </c>
      <c r="B215" s="122">
        <v>0</v>
      </c>
      <c r="C215" s="126"/>
      <c r="D215" s="123" t="s">
        <v>488</v>
      </c>
      <c r="E215" s="123" t="s">
        <v>487</v>
      </c>
      <c r="F215" s="123"/>
      <c r="G215" s="114"/>
    </row>
    <row r="216" spans="1:7" s="80" customFormat="1" ht="24.75" customHeight="1" x14ac:dyDescent="0.4">
      <c r="A216" s="197" t="s">
        <v>412</v>
      </c>
      <c r="B216" s="122">
        <v>2</v>
      </c>
      <c r="C216" s="198" t="str">
        <f>IF(B216=0, -5, "0")</f>
        <v>0</v>
      </c>
      <c r="D216" s="128"/>
      <c r="E216" s="128"/>
      <c r="F216" s="123"/>
      <c r="G216" s="129"/>
    </row>
    <row r="217" spans="1:7" ht="42" x14ac:dyDescent="0.4">
      <c r="A217" s="121" t="s">
        <v>201</v>
      </c>
      <c r="B217" s="122">
        <v>1</v>
      </c>
      <c r="C217" s="126"/>
      <c r="D217" s="123" t="s">
        <v>500</v>
      </c>
      <c r="E217" s="128" t="s">
        <v>501</v>
      </c>
      <c r="F217" s="123"/>
      <c r="G217" s="114"/>
    </row>
    <row r="218" spans="1:7" ht="42" x14ac:dyDescent="0.4">
      <c r="A218" s="168" t="s">
        <v>393</v>
      </c>
      <c r="B218" s="122">
        <v>2</v>
      </c>
      <c r="C218" s="198" t="str">
        <f>IF(B218=0, -5, "0")</f>
        <v>0</v>
      </c>
      <c r="D218" s="123"/>
      <c r="E218" s="123"/>
      <c r="F218" s="123"/>
      <c r="G218" s="129"/>
    </row>
    <row r="219" spans="1:7" ht="252" x14ac:dyDescent="0.4">
      <c r="A219" s="199" t="s">
        <v>133</v>
      </c>
      <c r="B219" s="122">
        <v>0</v>
      </c>
      <c r="C219" s="174">
        <f>IF(B219=0, -5, "0")</f>
        <v>-5</v>
      </c>
      <c r="D219" s="418" t="s">
        <v>531</v>
      </c>
      <c r="E219" s="123" t="s">
        <v>496</v>
      </c>
      <c r="F219" s="123"/>
      <c r="G219" s="129"/>
    </row>
    <row r="220" spans="1:7" ht="40.5" customHeight="1" x14ac:dyDescent="0.45">
      <c r="A220" s="289" t="s">
        <v>354</v>
      </c>
      <c r="B220" s="122">
        <v>2</v>
      </c>
      <c r="C220" s="142" t="str">
        <f>IF(B220=0, -2, "0")</f>
        <v>0</v>
      </c>
      <c r="D220" s="128"/>
      <c r="E220" s="180"/>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05" x14ac:dyDescent="0.4">
      <c r="A226" s="202" t="s">
        <v>316</v>
      </c>
      <c r="B226" s="122">
        <v>0</v>
      </c>
      <c r="C226" s="143">
        <f>IF(B226=0, -10, "0")</f>
        <v>-10</v>
      </c>
      <c r="D226" s="128" t="s">
        <v>492</v>
      </c>
      <c r="E226" s="128" t="s">
        <v>493</v>
      </c>
      <c r="F226" s="123"/>
      <c r="G226" s="129"/>
    </row>
    <row r="227" spans="1:7" ht="21" x14ac:dyDescent="0.4">
      <c r="A227" s="453" t="s">
        <v>34</v>
      </c>
      <c r="B227" s="454"/>
      <c r="C227" s="455"/>
      <c r="D227" s="148">
        <f>SUM(B207:C226)</f>
        <v>3</v>
      </c>
      <c r="E227" s="108"/>
      <c r="F227" s="114"/>
      <c r="G227" s="114"/>
    </row>
    <row r="228" spans="1:7" ht="21" x14ac:dyDescent="0.4">
      <c r="A228" s="130" t="s">
        <v>33</v>
      </c>
      <c r="B228" s="131"/>
      <c r="C228" s="132"/>
      <c r="D228" s="133">
        <f>D227/(COUNT(B207:C226)*2)</f>
        <v>6.5217391304347824E-2</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05" x14ac:dyDescent="0.4">
      <c r="A235" s="197" t="s">
        <v>413</v>
      </c>
      <c r="B235" s="122">
        <v>0</v>
      </c>
      <c r="C235" s="143">
        <f>IF(B235=0, -10, IF(B235=1, -5, "0"))</f>
        <v>-10</v>
      </c>
      <c r="D235" s="128" t="s">
        <v>489</v>
      </c>
      <c r="E235" s="128" t="s">
        <v>490</v>
      </c>
      <c r="F235" s="123"/>
      <c r="G235" s="129"/>
    </row>
    <row r="236" spans="1:7" s="80" customFormat="1" ht="20.25" customHeight="1" x14ac:dyDescent="0.45">
      <c r="A236" s="442" t="s">
        <v>311</v>
      </c>
      <c r="B236" s="443"/>
      <c r="C236" s="443"/>
      <c r="D236" s="444"/>
      <c r="E236" s="128"/>
      <c r="F236" s="123"/>
      <c r="G236" s="129"/>
    </row>
    <row r="237" spans="1:7" s="80" customFormat="1" ht="44.25" customHeight="1" x14ac:dyDescent="0.4">
      <c r="A237" s="125" t="s">
        <v>329</v>
      </c>
      <c r="B237" s="122">
        <v>0</v>
      </c>
      <c r="C237" s="206"/>
      <c r="D237" s="128" t="s">
        <v>595</v>
      </c>
      <c r="E237" s="128" t="s">
        <v>494</v>
      </c>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84" x14ac:dyDescent="0.4">
      <c r="A240" s="188" t="s">
        <v>377</v>
      </c>
      <c r="B240" s="122">
        <v>1</v>
      </c>
      <c r="C240" s="206"/>
      <c r="D240" s="128" t="s">
        <v>532</v>
      </c>
      <c r="E240" s="128" t="s">
        <v>495</v>
      </c>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0">
        <v>0.33300000000000002</v>
      </c>
      <c r="E244" s="147"/>
      <c r="F244" s="123"/>
      <c r="G244" s="114"/>
    </row>
    <row r="245" spans="1:7" ht="21" x14ac:dyDescent="0.4">
      <c r="A245" s="453" t="s">
        <v>34</v>
      </c>
      <c r="B245" s="454"/>
      <c r="C245" s="455"/>
      <c r="D245" s="130">
        <f>SUM(B231:C235,B237:C244)</f>
        <v>10</v>
      </c>
      <c r="E245" s="108"/>
      <c r="F245" s="114"/>
      <c r="G245" s="114"/>
    </row>
    <row r="246" spans="1:7" ht="21" x14ac:dyDescent="0.4">
      <c r="A246" s="130" t="s">
        <v>33</v>
      </c>
      <c r="B246" s="131"/>
      <c r="C246" s="132"/>
      <c r="D246" s="133">
        <f>D245/(COUNT(B231:C235,B237:C244)*2)</f>
        <v>0.35714285714285715</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26</v>
      </c>
      <c r="E248" s="108"/>
      <c r="F248" s="114"/>
      <c r="G248" s="114"/>
    </row>
    <row r="249" spans="1:7" ht="22.5" x14ac:dyDescent="0.45">
      <c r="A249" s="150" t="s">
        <v>442</v>
      </c>
      <c r="B249" s="189"/>
      <c r="C249" s="190"/>
      <c r="D249" s="154">
        <f>D248/(COUNT(B231:C235,B195:C202,B207:C226,B237:C244)*2)</f>
        <v>0.28888888888888886</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43510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105" x14ac:dyDescent="0.4">
      <c r="A257" s="164" t="s">
        <v>103</v>
      </c>
      <c r="B257" s="122">
        <v>0</v>
      </c>
      <c r="C257" s="122"/>
      <c r="D257" s="123" t="s">
        <v>502</v>
      </c>
      <c r="E257" s="123" t="s">
        <v>503</v>
      </c>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42" x14ac:dyDescent="0.4">
      <c r="A260" s="157" t="s">
        <v>386</v>
      </c>
      <c r="B260" s="122">
        <v>1</v>
      </c>
      <c r="C260" s="122"/>
      <c r="D260" s="123" t="s">
        <v>504</v>
      </c>
      <c r="E260" s="123" t="s">
        <v>505</v>
      </c>
      <c r="F260" s="123"/>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3" t="s">
        <v>34</v>
      </c>
      <c r="B265" s="454"/>
      <c r="C265" s="455"/>
      <c r="D265" s="247">
        <f>SUM(B257:C264)</f>
        <v>13</v>
      </c>
      <c r="E265" s="108"/>
      <c r="F265" s="114"/>
      <c r="G265" s="114"/>
    </row>
    <row r="266" spans="1:7" ht="21" x14ac:dyDescent="0.4">
      <c r="A266" s="130" t="s">
        <v>33</v>
      </c>
      <c r="B266" s="131"/>
      <c r="C266" s="132"/>
      <c r="D266" s="133">
        <f>D265/(COUNT(B257:C264)*2)</f>
        <v>0.8125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147" x14ac:dyDescent="0.4">
      <c r="A273" s="121" t="s">
        <v>212</v>
      </c>
      <c r="B273" s="122">
        <v>1</v>
      </c>
      <c r="C273" s="126"/>
      <c r="D273" s="128" t="s">
        <v>596</v>
      </c>
      <c r="E273" s="128" t="s">
        <v>506</v>
      </c>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0" t="s">
        <v>440</v>
      </c>
      <c r="B276" s="122">
        <v>0</v>
      </c>
      <c r="C276" s="143">
        <f>IF(B276=0, -10, "0")</f>
        <v>-10</v>
      </c>
      <c r="D276" s="196" t="s">
        <v>597</v>
      </c>
      <c r="E276" s="123" t="s">
        <v>485</v>
      </c>
      <c r="F276" s="123"/>
      <c r="G276" s="129"/>
    </row>
    <row r="277" spans="1:7" ht="21" x14ac:dyDescent="0.4">
      <c r="A277" s="399" t="s">
        <v>394</v>
      </c>
      <c r="B277" s="122">
        <v>2</v>
      </c>
      <c r="C277" s="142" t="str">
        <f>IF(B277=0, -2, "0")</f>
        <v>0</v>
      </c>
      <c r="D277" s="194"/>
      <c r="E277" s="123"/>
      <c r="F277" s="123"/>
      <c r="G277" s="114"/>
    </row>
    <row r="278" spans="1:7" ht="63" x14ac:dyDescent="0.4">
      <c r="A278" s="121" t="s">
        <v>117</v>
      </c>
      <c r="B278" s="122">
        <v>1</v>
      </c>
      <c r="C278" s="122"/>
      <c r="D278" s="196" t="s">
        <v>507</v>
      </c>
      <c r="E278" s="123" t="s">
        <v>508</v>
      </c>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89" t="s">
        <v>354</v>
      </c>
      <c r="B283" s="122">
        <v>2</v>
      </c>
      <c r="C283" s="142" t="str">
        <f>IF(B283=0, -2, "0")</f>
        <v>0</v>
      </c>
      <c r="D283" s="128"/>
      <c r="E283" s="180"/>
      <c r="F283" s="123"/>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42" x14ac:dyDescent="0.4">
      <c r="A286" s="121" t="s">
        <v>402</v>
      </c>
      <c r="B286" s="122">
        <v>0</v>
      </c>
      <c r="C286" s="295"/>
      <c r="D286" s="128" t="s">
        <v>509</v>
      </c>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48" customHeight="1" x14ac:dyDescent="0.4">
      <c r="A292" s="125" t="s">
        <v>329</v>
      </c>
      <c r="B292" s="122">
        <v>0</v>
      </c>
      <c r="C292" s="126"/>
      <c r="D292" s="128" t="s">
        <v>595</v>
      </c>
      <c r="E292" s="128" t="s">
        <v>494</v>
      </c>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87.75" customHeight="1" x14ac:dyDescent="0.4">
      <c r="A295" s="157" t="s">
        <v>377</v>
      </c>
      <c r="B295" s="122">
        <v>1</v>
      </c>
      <c r="C295" s="126"/>
      <c r="D295" s="170" t="s">
        <v>532</v>
      </c>
      <c r="E295" s="128" t="s">
        <v>495</v>
      </c>
      <c r="F295" s="123"/>
      <c r="G295" s="129"/>
    </row>
    <row r="296" spans="1:7" s="80" customFormat="1" ht="149.25" customHeight="1" x14ac:dyDescent="0.4">
      <c r="A296" s="157" t="s">
        <v>318</v>
      </c>
      <c r="B296" s="122">
        <v>1</v>
      </c>
      <c r="C296" s="174"/>
      <c r="D296" s="170" t="s">
        <v>538</v>
      </c>
      <c r="E296" s="170" t="s">
        <v>539</v>
      </c>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0</v>
      </c>
      <c r="C299" s="122"/>
      <c r="D299" s="410">
        <v>0</v>
      </c>
      <c r="E299" s="147"/>
      <c r="F299" s="123"/>
      <c r="G299" s="129"/>
    </row>
    <row r="300" spans="1:7" ht="21" x14ac:dyDescent="0.4">
      <c r="A300" s="148" t="s">
        <v>34</v>
      </c>
      <c r="B300" s="148"/>
      <c r="C300" s="148"/>
      <c r="D300" s="148">
        <f>SUM(B269:C289,B292:C299)</f>
        <v>36</v>
      </c>
      <c r="E300" s="108"/>
      <c r="F300" s="114"/>
      <c r="G300" s="114"/>
    </row>
    <row r="301" spans="1:7" ht="21" x14ac:dyDescent="0.4">
      <c r="A301" s="130" t="s">
        <v>33</v>
      </c>
      <c r="B301" s="131"/>
      <c r="C301" s="132"/>
      <c r="D301" s="133">
        <f>D300/(COUNT(B269:C289,B292:C299)*2)</f>
        <v>0.6</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49</v>
      </c>
      <c r="E303" s="108"/>
      <c r="F303" s="114"/>
      <c r="G303" s="114"/>
    </row>
    <row r="304" spans="1:7" ht="22.5" x14ac:dyDescent="0.45">
      <c r="A304" s="150" t="s">
        <v>444</v>
      </c>
      <c r="B304" s="189"/>
      <c r="C304" s="190"/>
      <c r="D304" s="154">
        <f>D303/(COUNT(B257:C264,B269:C289,B292:C299)*2)</f>
        <v>0.64473684210526316</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42" x14ac:dyDescent="0.4">
      <c r="A312" s="164" t="s">
        <v>49</v>
      </c>
      <c r="B312" s="122">
        <v>1</v>
      </c>
      <c r="C312" s="122"/>
      <c r="D312" s="123" t="s">
        <v>562</v>
      </c>
      <c r="E312" s="123" t="s">
        <v>563</v>
      </c>
      <c r="F312" s="123"/>
      <c r="G312" s="114"/>
    </row>
    <row r="313" spans="1:7" ht="21" x14ac:dyDescent="0.4">
      <c r="A313" s="157" t="s">
        <v>213</v>
      </c>
      <c r="B313" s="122">
        <v>2</v>
      </c>
      <c r="C313" s="122"/>
      <c r="D313" s="123"/>
      <c r="E313" s="127"/>
      <c r="F313" s="123"/>
      <c r="G313" s="114"/>
    </row>
    <row r="314" spans="1:7" ht="63" x14ac:dyDescent="0.4">
      <c r="A314" s="164" t="s">
        <v>78</v>
      </c>
      <c r="B314" s="122">
        <v>1</v>
      </c>
      <c r="C314" s="122"/>
      <c r="D314" s="123" t="s">
        <v>560</v>
      </c>
      <c r="E314" s="123" t="s">
        <v>561</v>
      </c>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105" x14ac:dyDescent="0.4">
      <c r="A317" s="157" t="s">
        <v>120</v>
      </c>
      <c r="B317" s="122">
        <v>0</v>
      </c>
      <c r="C317" s="122"/>
      <c r="D317" s="164" t="s">
        <v>586</v>
      </c>
      <c r="E317" s="123" t="s">
        <v>587</v>
      </c>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12</v>
      </c>
      <c r="E320" s="108"/>
      <c r="F320" s="114"/>
      <c r="G320" s="114"/>
    </row>
    <row r="321" spans="1:7" ht="21" x14ac:dyDescent="0.4">
      <c r="A321" s="130" t="s">
        <v>33</v>
      </c>
      <c r="B321" s="131"/>
      <c r="C321" s="132"/>
      <c r="D321" s="133">
        <f>D320/(COUNT(B312:C319)*2)</f>
        <v>0.75</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42" x14ac:dyDescent="0.4">
      <c r="A324" s="138" t="s">
        <v>145</v>
      </c>
      <c r="B324" s="122">
        <v>1</v>
      </c>
      <c r="C324" s="143"/>
      <c r="D324" s="138" t="s">
        <v>558</v>
      </c>
      <c r="E324" s="123" t="s">
        <v>559</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89" x14ac:dyDescent="0.4">
      <c r="A337" s="168" t="s">
        <v>58</v>
      </c>
      <c r="B337" s="122">
        <v>0</v>
      </c>
      <c r="C337" s="174">
        <f>IF(B337=0, -5, "0")</f>
        <v>-5</v>
      </c>
      <c r="D337" s="213" t="s">
        <v>588</v>
      </c>
      <c r="E337" s="123" t="s">
        <v>566</v>
      </c>
      <c r="F337" s="123"/>
      <c r="G337" s="129"/>
    </row>
    <row r="338" spans="1:7" ht="38.25" customHeight="1" x14ac:dyDescent="0.45">
      <c r="A338" s="289" t="s">
        <v>354</v>
      </c>
      <c r="B338" s="122">
        <v>2</v>
      </c>
      <c r="C338" s="142" t="str">
        <f>IF(B338=0, -2, "0")</f>
        <v>0</v>
      </c>
      <c r="D338" s="123"/>
      <c r="E338" s="180"/>
      <c r="F338" s="123"/>
      <c r="G338" s="129"/>
    </row>
    <row r="339" spans="1:7" ht="42" customHeight="1" x14ac:dyDescent="0.4">
      <c r="A339" s="289" t="s">
        <v>63</v>
      </c>
      <c r="B339" s="122">
        <v>0</v>
      </c>
      <c r="C339" s="142">
        <f>IF(B339=0, -2, "0")</f>
        <v>-2</v>
      </c>
      <c r="D339" s="128" t="s">
        <v>564</v>
      </c>
      <c r="E339" s="252" t="s">
        <v>565</v>
      </c>
      <c r="F339" s="123"/>
      <c r="G339" s="129"/>
    </row>
    <row r="340" spans="1:7" s="258" customFormat="1" ht="19.5" customHeight="1" x14ac:dyDescent="0.45">
      <c r="A340" s="289" t="s">
        <v>331</v>
      </c>
      <c r="B340" s="122">
        <v>2</v>
      </c>
      <c r="C340" s="142" t="str">
        <f>IF(B340=0, -2, "0")</f>
        <v>0</v>
      </c>
      <c r="D340" s="128"/>
      <c r="E340" s="180"/>
      <c r="F340" s="123"/>
      <c r="G340" s="129"/>
    </row>
    <row r="341" spans="1:7" ht="21" x14ac:dyDescent="0.4">
      <c r="A341" s="121" t="s">
        <v>402</v>
      </c>
      <c r="B341" s="122">
        <v>2</v>
      </c>
      <c r="C341" s="295"/>
      <c r="D341" s="123"/>
      <c r="E341" s="123"/>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28</v>
      </c>
      <c r="E344" s="108"/>
      <c r="F344" s="114"/>
      <c r="G344" s="114"/>
    </row>
    <row r="345" spans="1:7" ht="21" x14ac:dyDescent="0.4">
      <c r="A345" s="130" t="s">
        <v>33</v>
      </c>
      <c r="B345" s="131"/>
      <c r="C345" s="132"/>
      <c r="D345" s="133">
        <f>D344/(COUNT(B324:C343)*2)</f>
        <v>0.63636363636363635</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0">
        <v>1</v>
      </c>
      <c r="E366" s="147"/>
      <c r="F366" s="123"/>
      <c r="G366" s="114"/>
    </row>
    <row r="367" spans="1:7" ht="21" x14ac:dyDescent="0.4">
      <c r="A367" s="130" t="s">
        <v>34</v>
      </c>
      <c r="B367" s="130"/>
      <c r="C367" s="130"/>
      <c r="D367" s="130">
        <f>SUM(B348:C356,B359:C366)</f>
        <v>32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72</v>
      </c>
      <c r="E370" s="108"/>
      <c r="F370" s="114"/>
      <c r="G370" s="114"/>
    </row>
    <row r="371" spans="1:7" ht="22.5" x14ac:dyDescent="0.45">
      <c r="A371" s="218" t="s">
        <v>446</v>
      </c>
      <c r="B371" s="219"/>
      <c r="C371" s="220"/>
      <c r="D371" s="221">
        <f>D370/(COUNT(B324:C343,B348:C356,B312:C319,B359:C366)*2)</f>
        <v>0.78260869565217395</v>
      </c>
      <c r="E371" s="108"/>
      <c r="F371" s="114"/>
      <c r="G371" s="114"/>
    </row>
    <row r="372" spans="1:7" s="6" customFormat="1" ht="22.5" x14ac:dyDescent="0.45">
      <c r="A372" s="222"/>
      <c r="B372" s="223"/>
      <c r="C372" s="223"/>
      <c r="D372" s="224"/>
      <c r="E372" s="225"/>
      <c r="F372" s="173"/>
      <c r="G372" s="173"/>
    </row>
    <row r="373" spans="1:7" s="6" customFormat="1" ht="24.75" x14ac:dyDescent="0.5">
      <c r="A373" s="363" t="s">
        <v>61</v>
      </c>
      <c r="B373" s="115"/>
      <c r="C373" s="115"/>
      <c r="D373" s="115"/>
      <c r="E373" s="115"/>
      <c r="F373" s="115"/>
      <c r="G373" s="173"/>
    </row>
    <row r="374" spans="1:7" s="6" customFormat="1" ht="21" x14ac:dyDescent="0.4">
      <c r="A374" s="156">
        <f>B11</f>
        <v>43510</v>
      </c>
      <c r="B374" s="114"/>
      <c r="C374" s="135"/>
      <c r="D374" s="114"/>
      <c r="E374" s="225"/>
      <c r="F374" s="173"/>
      <c r="G374" s="173"/>
    </row>
    <row r="375" spans="1:7" s="6" customFormat="1" ht="21" x14ac:dyDescent="0.4">
      <c r="A375" s="445" t="s">
        <v>28</v>
      </c>
      <c r="B375" s="446" t="s">
        <v>29</v>
      </c>
      <c r="C375" s="446"/>
      <c r="D375" s="446" t="s">
        <v>42</v>
      </c>
      <c r="E375" s="436" t="s">
        <v>266</v>
      </c>
      <c r="F375" s="436" t="s">
        <v>302</v>
      </c>
      <c r="G375" s="173"/>
    </row>
    <row r="376" spans="1:7" s="6"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6" customFormat="1" ht="35.25" customHeight="1" x14ac:dyDescent="0.4">
      <c r="A378" s="362"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42" x14ac:dyDescent="0.4">
      <c r="A382" s="157" t="s">
        <v>332</v>
      </c>
      <c r="B382" s="122">
        <v>1</v>
      </c>
      <c r="C382" s="122"/>
      <c r="D382" s="128" t="s">
        <v>598</v>
      </c>
      <c r="E382" s="128" t="s">
        <v>505</v>
      </c>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21</v>
      </c>
      <c r="E390" s="225"/>
      <c r="F390" s="173"/>
      <c r="G390" s="173"/>
    </row>
    <row r="391" spans="1:7" s="6" customFormat="1" ht="21" x14ac:dyDescent="0.4">
      <c r="A391" s="130" t="s">
        <v>33</v>
      </c>
      <c r="B391" s="131"/>
      <c r="C391" s="132"/>
      <c r="D391" s="133">
        <f>D390/(COUNT(B379:C389)*2)</f>
        <v>0.95454545454545459</v>
      </c>
      <c r="E391" s="225"/>
      <c r="F391" s="173"/>
      <c r="G391" s="173"/>
    </row>
    <row r="392" spans="1:7" s="6" customFormat="1" ht="21" x14ac:dyDescent="0.4">
      <c r="A392" s="155"/>
      <c r="B392" s="114"/>
      <c r="C392" s="135"/>
      <c r="D392" s="114"/>
      <c r="E392" s="225"/>
      <c r="F392" s="173"/>
      <c r="G392" s="173"/>
    </row>
    <row r="393" spans="1:7" s="6" customFormat="1" ht="24.75" x14ac:dyDescent="0.4">
      <c r="A393" s="362" t="s">
        <v>359</v>
      </c>
      <c r="B393" s="137"/>
      <c r="C393" s="137"/>
      <c r="D393" s="137"/>
      <c r="E393" s="137"/>
      <c r="F393" s="137"/>
      <c r="G393" s="173"/>
    </row>
    <row r="394" spans="1:7" s="6" customFormat="1" ht="85.5" customHeight="1" x14ac:dyDescent="0.4">
      <c r="A394" s="179" t="s">
        <v>368</v>
      </c>
      <c r="B394" s="122">
        <v>0</v>
      </c>
      <c r="C394" s="126"/>
      <c r="D394" s="173" t="s">
        <v>512</v>
      </c>
      <c r="E394" s="128" t="s">
        <v>513</v>
      </c>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0</v>
      </c>
      <c r="C402" s="143">
        <f>IF(B402=0, -10, "0")</f>
        <v>-10</v>
      </c>
      <c r="D402" s="193" t="s">
        <v>514</v>
      </c>
      <c r="E402" s="128" t="s">
        <v>515</v>
      </c>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0" x14ac:dyDescent="0.4">
      <c r="A407" s="168" t="s">
        <v>133</v>
      </c>
      <c r="B407" s="122">
        <v>0</v>
      </c>
      <c r="C407" s="174">
        <f>IF(B407=0, -5, "0")</f>
        <v>-5</v>
      </c>
      <c r="D407" s="229" t="s">
        <v>517</v>
      </c>
      <c r="E407" s="128" t="s">
        <v>533</v>
      </c>
      <c r="F407" s="123"/>
      <c r="G407" s="173"/>
    </row>
    <row r="408" spans="1:7" s="6" customFormat="1" ht="134.25" customHeight="1" x14ac:dyDescent="0.4">
      <c r="A408" s="289" t="s">
        <v>354</v>
      </c>
      <c r="B408" s="122">
        <v>0</v>
      </c>
      <c r="C408" s="142">
        <f>IF(B408=0, -2, "0")</f>
        <v>-2</v>
      </c>
      <c r="D408" s="229" t="s">
        <v>516</v>
      </c>
      <c r="E408" s="229" t="s">
        <v>534</v>
      </c>
      <c r="F408" s="123"/>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63"/>
      <c r="B415" s="464"/>
      <c r="C415" s="464"/>
      <c r="D415" s="464"/>
      <c r="E415" s="464"/>
      <c r="F415" s="464"/>
      <c r="G415" s="464"/>
    </row>
    <row r="416" spans="1:7" s="6" customFormat="1" ht="24.75" x14ac:dyDescent="0.4">
      <c r="A416" s="432" t="s">
        <v>320</v>
      </c>
      <c r="B416" s="432"/>
      <c r="C416" s="432"/>
      <c r="D416" s="432"/>
      <c r="E416" s="432"/>
      <c r="F416" s="432"/>
      <c r="G416" s="173"/>
    </row>
    <row r="417" spans="1:7" s="6" customFormat="1" ht="22.5" x14ac:dyDescent="0.4">
      <c r="A417" s="121" t="s">
        <v>329</v>
      </c>
      <c r="B417" s="122">
        <v>2</v>
      </c>
      <c r="C417" s="334"/>
      <c r="D417" s="334"/>
      <c r="E417" s="334"/>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3" t="s">
        <v>415</v>
      </c>
      <c r="B421" s="122">
        <v>2</v>
      </c>
      <c r="C421" s="126"/>
      <c r="D421" s="229"/>
      <c r="E421" s="127"/>
      <c r="F421" s="123"/>
      <c r="G421" s="173"/>
    </row>
    <row r="422" spans="1:7" s="6" customFormat="1" ht="63" x14ac:dyDescent="0.4">
      <c r="A422" s="188" t="s">
        <v>318</v>
      </c>
      <c r="B422" s="122">
        <v>1</v>
      </c>
      <c r="C422" s="126"/>
      <c r="D422" s="229" t="s">
        <v>518</v>
      </c>
      <c r="E422" s="128" t="s">
        <v>519</v>
      </c>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0</v>
      </c>
      <c r="C424" s="122"/>
      <c r="D424" s="410">
        <v>0</v>
      </c>
      <c r="E424" s="147"/>
      <c r="F424" s="123"/>
      <c r="G424" s="173"/>
    </row>
    <row r="425" spans="1:7" s="6" customFormat="1" ht="21" x14ac:dyDescent="0.4">
      <c r="A425" s="130" t="s">
        <v>34</v>
      </c>
      <c r="B425" s="130"/>
      <c r="C425" s="130"/>
      <c r="D425" s="130">
        <f>SUM(B394:C414,B417:C424)</f>
        <v>28</v>
      </c>
      <c r="E425" s="225"/>
      <c r="F425" s="173"/>
      <c r="G425" s="173"/>
    </row>
    <row r="426" spans="1:7" s="6" customFormat="1" ht="21" x14ac:dyDescent="0.4">
      <c r="A426" s="130" t="s">
        <v>33</v>
      </c>
      <c r="B426" s="131"/>
      <c r="C426" s="132"/>
      <c r="D426" s="133">
        <f>D425/(COUNT(B394:C414,B417:C424)*2)</f>
        <v>0.45161290322580644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49</v>
      </c>
      <c r="E428" s="225"/>
      <c r="F428" s="173"/>
      <c r="G428" s="173"/>
    </row>
    <row r="429" spans="1:7" s="6" customFormat="1" ht="22.5" x14ac:dyDescent="0.45">
      <c r="A429" s="150" t="s">
        <v>449</v>
      </c>
      <c r="B429" s="189"/>
      <c r="C429" s="190"/>
      <c r="D429" s="154">
        <f>D428/(COUNT(B379:C389,B394:C414,B417:C424)*2)</f>
        <v>0.58333333333333337</v>
      </c>
      <c r="E429" s="225"/>
      <c r="F429" s="173"/>
      <c r="G429" s="173"/>
    </row>
    <row r="430" spans="1:7" s="6"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43510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42" x14ac:dyDescent="0.4">
      <c r="A439" s="237" t="s">
        <v>18</v>
      </c>
      <c r="B439" s="122">
        <v>0</v>
      </c>
      <c r="C439" s="122"/>
      <c r="D439" s="237" t="s">
        <v>569</v>
      </c>
      <c r="E439" s="123" t="s">
        <v>570</v>
      </c>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14</v>
      </c>
      <c r="E445" s="108"/>
      <c r="F445" s="114"/>
      <c r="G445" s="114"/>
    </row>
    <row r="446" spans="1:7" ht="21" x14ac:dyDescent="0.4">
      <c r="A446" s="130" t="s">
        <v>33</v>
      </c>
      <c r="B446" s="131"/>
      <c r="C446" s="132"/>
      <c r="D446" s="133">
        <f>D445/(COUNT(B437:C444)*2)</f>
        <v>0.875</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126" x14ac:dyDescent="0.4">
      <c r="A454" s="121" t="s">
        <v>85</v>
      </c>
      <c r="B454" s="122">
        <v>0</v>
      </c>
      <c r="C454" s="126"/>
      <c r="D454" s="158" t="s">
        <v>567</v>
      </c>
      <c r="E454" s="123" t="s">
        <v>568</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89" t="s">
        <v>354</v>
      </c>
      <c r="B457" s="122">
        <v>2</v>
      </c>
      <c r="C457" s="142" t="str">
        <f>IF(B457=0, -2, "0")</f>
        <v>0</v>
      </c>
      <c r="D457" s="299"/>
      <c r="E457" s="124"/>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0">
        <v>1</v>
      </c>
      <c r="E471" s="147"/>
      <c r="F471" s="123"/>
      <c r="G471" s="114"/>
    </row>
    <row r="472" spans="1:7" ht="21" x14ac:dyDescent="0.4">
      <c r="A472" s="130" t="s">
        <v>34</v>
      </c>
      <c r="B472" s="148"/>
      <c r="C472" s="148"/>
      <c r="D472" s="242">
        <f>SUM(B449:C462,B465:C471)</f>
        <v>38</v>
      </c>
      <c r="E472" s="108"/>
      <c r="F472" s="114"/>
      <c r="G472" s="114"/>
    </row>
    <row r="473" spans="1:7" ht="21" x14ac:dyDescent="0.4">
      <c r="A473" s="130" t="s">
        <v>33</v>
      </c>
      <c r="B473" s="131"/>
      <c r="C473" s="132"/>
      <c r="D473" s="133">
        <f>D472/(COUNT(B449:C462,B465:C471)*2)</f>
        <v>0.95</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52</v>
      </c>
      <c r="E475" s="108"/>
      <c r="F475" s="114"/>
      <c r="G475" s="114"/>
    </row>
    <row r="476" spans="1:7" ht="22.5" x14ac:dyDescent="0.45">
      <c r="A476" s="150" t="s">
        <v>452</v>
      </c>
      <c r="B476" s="189"/>
      <c r="C476" s="190"/>
      <c r="D476" s="154">
        <f>D475/(COUNT(B449:C462,B437:C444,B465:C471)*2)</f>
        <v>0.9285714285714286</v>
      </c>
      <c r="E476" s="108"/>
      <c r="F476" s="114"/>
      <c r="G476" s="114"/>
    </row>
    <row r="477" spans="1:7" ht="21" x14ac:dyDescent="0.4">
      <c r="A477" s="155"/>
      <c r="B477" s="114"/>
      <c r="C477" s="135"/>
      <c r="D477" s="114"/>
      <c r="E477" s="108"/>
      <c r="F477" s="114"/>
      <c r="G477" s="114"/>
    </row>
    <row r="478" spans="1:7" s="258" customFormat="1" ht="24.75" x14ac:dyDescent="0.4">
      <c r="A478" s="470" t="s">
        <v>425</v>
      </c>
      <c r="B478" s="470"/>
      <c r="C478" s="470"/>
      <c r="D478" s="470"/>
      <c r="E478" s="470"/>
      <c r="F478" s="470"/>
      <c r="G478" s="114"/>
    </row>
    <row r="479" spans="1:7" s="258" customFormat="1" ht="21" customHeight="1" x14ac:dyDescent="0.4">
      <c r="A479" s="234">
        <f>B11</f>
        <v>43510</v>
      </c>
      <c r="G479" s="114"/>
    </row>
    <row r="480" spans="1:7" s="258" customFormat="1" ht="21" x14ac:dyDescent="0.4">
      <c r="A480" s="433" t="s">
        <v>28</v>
      </c>
      <c r="B480" s="434" t="s">
        <v>29</v>
      </c>
      <c r="C480" s="434"/>
      <c r="D480" s="434" t="s">
        <v>42</v>
      </c>
      <c r="E480" s="435" t="s">
        <v>266</v>
      </c>
      <c r="F480" s="435" t="s">
        <v>302</v>
      </c>
      <c r="G480" s="114"/>
    </row>
    <row r="481" spans="1:7" s="258" customFormat="1"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s="258" customFormat="1" ht="21" x14ac:dyDescent="0.4">
      <c r="A484" s="252" t="s">
        <v>334</v>
      </c>
      <c r="B484" s="122" t="s">
        <v>30</v>
      </c>
      <c r="C484" s="383"/>
      <c r="D484" s="383" t="s">
        <v>599</v>
      </c>
      <c r="E484" s="383"/>
      <c r="F484" s="123"/>
      <c r="G484" s="129"/>
    </row>
    <row r="485" spans="1:7" s="258" customFormat="1" ht="21" x14ac:dyDescent="0.4">
      <c r="A485" s="252" t="s">
        <v>363</v>
      </c>
      <c r="B485" s="122" t="s">
        <v>30</v>
      </c>
      <c r="C485" s="384"/>
      <c r="D485" s="384"/>
      <c r="E485" s="384"/>
      <c r="F485" s="123"/>
      <c r="G485" s="129"/>
    </row>
    <row r="486" spans="1:7" s="258" customFormat="1" ht="21" x14ac:dyDescent="0.4">
      <c r="A486" s="252" t="s">
        <v>364</v>
      </c>
      <c r="B486" s="122" t="s">
        <v>30</v>
      </c>
      <c r="C486" s="385"/>
      <c r="D486" s="385"/>
      <c r="E486" s="385"/>
      <c r="F486" s="123"/>
      <c r="G486" s="129"/>
    </row>
    <row r="487" spans="1:7" s="258" customFormat="1" ht="21" x14ac:dyDescent="0.4">
      <c r="A487" s="252" t="s">
        <v>365</v>
      </c>
      <c r="B487" s="122" t="s">
        <v>30</v>
      </c>
      <c r="C487" s="384"/>
      <c r="D487" s="384"/>
      <c r="E487" s="384"/>
      <c r="F487" s="123"/>
      <c r="G487" s="129"/>
    </row>
    <row r="488" spans="1:7" s="258" customFormat="1" ht="21" x14ac:dyDescent="0.4">
      <c r="A488" s="252" t="s">
        <v>44</v>
      </c>
      <c r="B488" s="122" t="s">
        <v>30</v>
      </c>
      <c r="C488" s="384"/>
      <c r="D488" s="384"/>
      <c r="E488" s="384"/>
      <c r="F488" s="123"/>
      <c r="G488" s="114"/>
    </row>
    <row r="489" spans="1:7" s="258" customFormat="1" ht="21" x14ac:dyDescent="0.4">
      <c r="A489" s="252" t="s">
        <v>18</v>
      </c>
      <c r="B489" s="122" t="s">
        <v>30</v>
      </c>
      <c r="C489" s="384"/>
      <c r="D489" s="384"/>
      <c r="E489" s="384"/>
      <c r="F489" s="123"/>
      <c r="G489" s="114"/>
    </row>
    <row r="490" spans="1:7" s="258" customFormat="1" ht="21" x14ac:dyDescent="0.4">
      <c r="A490" s="300"/>
      <c r="B490" s="301"/>
      <c r="C490" s="302"/>
      <c r="D490" s="302"/>
      <c r="E490" s="302"/>
      <c r="F490" s="302"/>
      <c r="G490" s="114"/>
    </row>
    <row r="491" spans="1:7" s="258" customFormat="1" ht="30" customHeight="1" x14ac:dyDescent="0.5">
      <c r="A491" s="507" t="s">
        <v>463</v>
      </c>
      <c r="B491" s="508"/>
      <c r="C491" s="508"/>
      <c r="D491" s="508"/>
      <c r="E491" s="508"/>
      <c r="F491" s="508"/>
      <c r="G491" s="114"/>
    </row>
    <row r="492" spans="1:7" s="258" customFormat="1" ht="21" x14ac:dyDescent="0.4">
      <c r="A492" s="252" t="s">
        <v>80</v>
      </c>
      <c r="B492" s="122" t="s">
        <v>30</v>
      </c>
      <c r="C492" s="384"/>
      <c r="D492" s="384" t="s">
        <v>600</v>
      </c>
      <c r="E492" s="384"/>
      <c r="F492" s="123"/>
      <c r="G492" s="114"/>
    </row>
    <row r="493" spans="1:7" s="258" customFormat="1" ht="21" x14ac:dyDescent="0.4">
      <c r="A493" s="252" t="s">
        <v>106</v>
      </c>
      <c r="B493" s="122" t="s">
        <v>30</v>
      </c>
      <c r="C493" s="384"/>
      <c r="D493" s="384"/>
      <c r="E493" s="384"/>
      <c r="F493" s="123"/>
      <c r="G493" s="114"/>
    </row>
    <row r="494" spans="1:7" s="258" customFormat="1" ht="21" x14ac:dyDescent="0.4">
      <c r="A494" s="252" t="s">
        <v>366</v>
      </c>
      <c r="B494" s="122" t="s">
        <v>30</v>
      </c>
      <c r="C494" s="384"/>
      <c r="D494" s="384"/>
      <c r="E494" s="384"/>
      <c r="F494" s="123"/>
      <c r="G494" s="114"/>
    </row>
    <row r="495" spans="1:7" s="258" customFormat="1" ht="42" x14ac:dyDescent="0.4">
      <c r="A495" s="252" t="s">
        <v>395</v>
      </c>
      <c r="B495" s="122">
        <v>0</v>
      </c>
      <c r="C495" s="384"/>
      <c r="D495" s="384" t="s">
        <v>601</v>
      </c>
      <c r="E495" s="384"/>
      <c r="F495" s="123"/>
      <c r="G495" s="114"/>
    </row>
    <row r="496" spans="1:7" s="258" customFormat="1" ht="21" x14ac:dyDescent="0.4">
      <c r="A496" s="252" t="s">
        <v>367</v>
      </c>
      <c r="B496" s="122" t="s">
        <v>30</v>
      </c>
      <c r="C496" s="384"/>
      <c r="D496" s="384"/>
      <c r="E496" s="384"/>
      <c r="F496" s="123"/>
      <c r="G496" s="114"/>
    </row>
    <row r="497" spans="1:7" s="258" customFormat="1" ht="21" x14ac:dyDescent="0.4">
      <c r="A497" s="252" t="s">
        <v>142</v>
      </c>
      <c r="B497" s="122" t="s">
        <v>30</v>
      </c>
      <c r="C497" s="384"/>
      <c r="D497" s="384"/>
      <c r="E497" s="384"/>
      <c r="F497" s="123"/>
      <c r="G497" s="114"/>
    </row>
    <row r="498" spans="1:7" s="258" customFormat="1" ht="21" x14ac:dyDescent="0.4">
      <c r="A498" s="252" t="s">
        <v>412</v>
      </c>
      <c r="B498" s="122" t="s">
        <v>30</v>
      </c>
      <c r="C498" s="386"/>
      <c r="D498" s="386"/>
      <c r="E498" s="386"/>
      <c r="F498" s="123"/>
      <c r="G498" s="114"/>
    </row>
    <row r="499" spans="1:7" s="258" customFormat="1" ht="21" x14ac:dyDescent="0.4">
      <c r="A499" s="252" t="s">
        <v>340</v>
      </c>
      <c r="B499" s="122">
        <v>0</v>
      </c>
      <c r="C499" s="384"/>
      <c r="D499" s="384" t="s">
        <v>602</v>
      </c>
      <c r="E499" s="384"/>
      <c r="F499" s="123"/>
      <c r="G499" s="114"/>
    </row>
    <row r="500" spans="1:7" s="258" customFormat="1" ht="42" x14ac:dyDescent="0.4">
      <c r="A500" s="252" t="s">
        <v>341</v>
      </c>
      <c r="B500" s="122" t="s">
        <v>30</v>
      </c>
      <c r="C500" s="384"/>
      <c r="D500" s="384"/>
      <c r="E500" s="384"/>
      <c r="F500" s="123"/>
      <c r="G500" s="114"/>
    </row>
    <row r="501" spans="1:7" s="258" customFormat="1" ht="105" x14ac:dyDescent="0.4">
      <c r="A501" s="252" t="s">
        <v>375</v>
      </c>
      <c r="B501" s="122">
        <v>0</v>
      </c>
      <c r="C501" s="384"/>
      <c r="D501" s="421" t="s">
        <v>591</v>
      </c>
      <c r="E501" s="422" t="s">
        <v>592</v>
      </c>
      <c r="F501" s="123"/>
      <c r="G501" s="114"/>
    </row>
    <row r="502" spans="1:7" s="258" customFormat="1" ht="21" x14ac:dyDescent="0.4">
      <c r="A502" s="201" t="s">
        <v>417</v>
      </c>
      <c r="B502" s="122" t="s">
        <v>30</v>
      </c>
      <c r="C502" s="384"/>
      <c r="D502" s="384"/>
      <c r="E502" s="384"/>
      <c r="F502" s="123"/>
      <c r="G502" s="114"/>
    </row>
    <row r="503" spans="1:7" s="258" customFormat="1" ht="21" x14ac:dyDescent="0.4">
      <c r="A503" s="252" t="s">
        <v>347</v>
      </c>
      <c r="B503" s="122" t="s">
        <v>30</v>
      </c>
      <c r="C503" s="384"/>
      <c r="D503" s="384"/>
      <c r="E503" s="384"/>
      <c r="F503" s="123"/>
      <c r="G503" s="114"/>
    </row>
    <row r="504" spans="1:7" s="258" customFormat="1" ht="21" x14ac:dyDescent="0.4">
      <c r="A504" s="300"/>
      <c r="B504" s="301"/>
      <c r="C504" s="302"/>
      <c r="D504" s="302"/>
      <c r="E504" s="302"/>
      <c r="F504" s="302"/>
      <c r="G504" s="135"/>
    </row>
    <row r="505" spans="1:7" s="258" customFormat="1" ht="39" customHeight="1" x14ac:dyDescent="0.5">
      <c r="A505" s="481" t="s">
        <v>23</v>
      </c>
      <c r="B505" s="482"/>
      <c r="C505" s="482"/>
      <c r="D505" s="482"/>
      <c r="E505" s="482"/>
      <c r="F505" s="483"/>
      <c r="G505" s="114"/>
    </row>
    <row r="506" spans="1:7" s="258" customFormat="1" ht="30" customHeight="1" x14ac:dyDescent="0.4">
      <c r="A506" s="252" t="s">
        <v>80</v>
      </c>
      <c r="B506" s="122">
        <v>2</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v>2</v>
      </c>
      <c r="C508" s="284"/>
      <c r="D508" s="284"/>
      <c r="E508" s="284"/>
      <c r="F508" s="123"/>
      <c r="G508" s="114"/>
    </row>
    <row r="509" spans="1:7" s="258" customFormat="1" ht="36" customHeight="1" x14ac:dyDescent="0.45">
      <c r="A509" s="404" t="s">
        <v>50</v>
      </c>
      <c r="B509" s="122">
        <v>2</v>
      </c>
      <c r="C509" s="143" t="str">
        <f>IF(B509=0, -10, IF(B509=1, -5, "0"))</f>
        <v>0</v>
      </c>
      <c r="D509" s="284"/>
      <c r="E509" s="284"/>
      <c r="F509" s="123"/>
      <c r="G509" s="114"/>
    </row>
    <row r="510" spans="1:7" s="258" customFormat="1" ht="39" customHeight="1" x14ac:dyDescent="0.45">
      <c r="A510" s="404" t="s">
        <v>379</v>
      </c>
      <c r="B510" s="122">
        <v>2</v>
      </c>
      <c r="C510" s="143" t="str">
        <f>IF(B510=0, -10, "0")</f>
        <v>0</v>
      </c>
      <c r="D510" s="284"/>
      <c r="E510" s="284"/>
      <c r="F510" s="123"/>
      <c r="G510" s="114"/>
    </row>
    <row r="511" spans="1:7" s="258" customFormat="1" ht="30" customHeight="1" x14ac:dyDescent="0.4">
      <c r="A511" s="252" t="s">
        <v>344</v>
      </c>
      <c r="B511" s="122">
        <v>2</v>
      </c>
      <c r="C511" s="284"/>
      <c r="D511" s="284"/>
      <c r="E511" s="284"/>
      <c r="F511" s="123"/>
      <c r="G511" s="114"/>
    </row>
    <row r="512" spans="1:7" s="258" customFormat="1" ht="42" x14ac:dyDescent="0.4">
      <c r="A512" s="289" t="s">
        <v>354</v>
      </c>
      <c r="B512" s="122">
        <v>2</v>
      </c>
      <c r="C512" s="142" t="str">
        <f>IF(B512=0, -2, "0")</f>
        <v>0</v>
      </c>
      <c r="D512" s="284"/>
      <c r="E512" s="284"/>
      <c r="F512" s="123"/>
      <c r="G512" s="114"/>
    </row>
    <row r="513" spans="1:7" s="258" customFormat="1" ht="30.75" customHeight="1" x14ac:dyDescent="0.4">
      <c r="A513" s="289" t="s">
        <v>63</v>
      </c>
      <c r="B513" s="122">
        <v>2</v>
      </c>
      <c r="C513" s="142" t="str">
        <f>IF(B513=0, -2, "0")</f>
        <v>0</v>
      </c>
      <c r="D513" s="284"/>
      <c r="E513" s="284"/>
      <c r="F513" s="123"/>
      <c r="G513" s="114"/>
    </row>
    <row r="514" spans="1:7" s="258" customFormat="1" ht="30" customHeight="1" x14ac:dyDescent="0.4">
      <c r="A514" s="289" t="s">
        <v>331</v>
      </c>
      <c r="B514" s="122">
        <v>2</v>
      </c>
      <c r="C514" s="142" t="str">
        <f>IF(B514=0, -2, "0")</f>
        <v>0</v>
      </c>
      <c r="D514" s="284"/>
      <c r="E514" s="284"/>
      <c r="F514" s="123"/>
      <c r="G514" s="114"/>
    </row>
    <row r="515" spans="1:7" s="258" customFormat="1" ht="34.5" customHeight="1" x14ac:dyDescent="0.4">
      <c r="A515" s="201" t="s">
        <v>417</v>
      </c>
      <c r="B515" s="122">
        <v>2</v>
      </c>
      <c r="C515" s="122"/>
      <c r="D515" s="284"/>
      <c r="E515" s="284"/>
      <c r="F515" s="123"/>
      <c r="G515" s="114"/>
    </row>
    <row r="516" spans="1:7" s="258" customFormat="1" ht="61.5" customHeight="1" x14ac:dyDescent="0.4">
      <c r="A516" s="240" t="s">
        <v>316</v>
      </c>
      <c r="B516" s="122">
        <v>2</v>
      </c>
      <c r="C516" s="143" t="str">
        <f>IF(B516=0, -10, "0")</f>
        <v>0</v>
      </c>
      <c r="D516" s="284"/>
      <c r="E516" s="284"/>
      <c r="F516" s="123"/>
      <c r="G516" s="114"/>
    </row>
    <row r="517" spans="1:7" s="258" customFormat="1" ht="24" customHeight="1" x14ac:dyDescent="0.3">
      <c r="A517" s="465"/>
      <c r="B517" s="465"/>
      <c r="C517" s="465"/>
      <c r="D517" s="465"/>
      <c r="E517" s="465"/>
      <c r="F517" s="465"/>
      <c r="G517" s="465"/>
    </row>
    <row r="518" spans="1:7" s="258" customFormat="1" ht="26.25" customHeight="1" x14ac:dyDescent="0.5">
      <c r="A518" s="368" t="s">
        <v>311</v>
      </c>
      <c r="B518" s="466"/>
      <c r="C518" s="466"/>
      <c r="D518" s="466"/>
      <c r="E518" s="466"/>
      <c r="F518" s="466"/>
      <c r="G518" s="114"/>
    </row>
    <row r="519" spans="1:7" s="258" customFormat="1" ht="42" customHeight="1" x14ac:dyDescent="0.4">
      <c r="A519" s="252" t="s">
        <v>348</v>
      </c>
      <c r="B519" s="122">
        <v>0</v>
      </c>
      <c r="C519" s="287"/>
      <c r="D519" s="422" t="s">
        <v>595</v>
      </c>
      <c r="E519" s="421" t="s">
        <v>593</v>
      </c>
      <c r="F519" s="123"/>
      <c r="G519" s="114"/>
    </row>
    <row r="520" spans="1:7" s="258" customFormat="1" ht="63.75" customHeight="1" x14ac:dyDescent="0.4">
      <c r="A520" s="252" t="s">
        <v>369</v>
      </c>
      <c r="B520" s="122">
        <v>0</v>
      </c>
      <c r="C520" s="285"/>
      <c r="D520" s="421" t="s">
        <v>589</v>
      </c>
      <c r="E520" s="421" t="s">
        <v>590</v>
      </c>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3"/>
      <c r="E524" s="157"/>
      <c r="F524" s="123"/>
      <c r="G524" s="114"/>
    </row>
    <row r="525" spans="1:7" s="258" customFormat="1" ht="92.25" customHeight="1" x14ac:dyDescent="0.4">
      <c r="A525" s="121" t="s">
        <v>422</v>
      </c>
      <c r="B525" s="122" t="str">
        <f>IF(D525=1, 2, IF(AND(D525&lt;1,D525&gt;0), 1, IF(D525=0,"0","NA")))</f>
        <v>NA</v>
      </c>
      <c r="C525" s="356"/>
      <c r="D525" s="410" t="str">
        <f>IFERROR(E525/F525,"N.A")</f>
        <v>N.A</v>
      </c>
      <c r="E525" s="157"/>
      <c r="F525" s="123"/>
      <c r="G525" s="114"/>
    </row>
    <row r="526" spans="1:7" s="258" customFormat="1" ht="21" customHeight="1" x14ac:dyDescent="0.45">
      <c r="A526" s="407" t="s">
        <v>453</v>
      </c>
      <c r="B526" s="408"/>
      <c r="C526" s="409"/>
      <c r="D526" s="312">
        <f>SUM(B519:C525,B492:C503,B484:C489,B506:C516)</f>
        <v>20</v>
      </c>
      <c r="E526" s="108"/>
      <c r="F526" s="114"/>
      <c r="G526" s="129"/>
    </row>
    <row r="527" spans="1:7" s="258" customFormat="1" ht="21" customHeight="1" x14ac:dyDescent="0.45">
      <c r="A527" s="150" t="s">
        <v>454</v>
      </c>
      <c r="B527" s="189"/>
      <c r="C527" s="190"/>
      <c r="D527" s="154">
        <f>D526/(COUNT(B506:C516,B492:C503,B519:C525,B484:C489)*2)</f>
        <v>0.66666666666666663</v>
      </c>
      <c r="E527" s="108"/>
      <c r="F527" s="114"/>
      <c r="G527" s="129"/>
    </row>
    <row r="528" spans="1:7" s="258" customFormat="1" ht="21" x14ac:dyDescent="0.4">
      <c r="A528" s="300"/>
      <c r="B528" s="301"/>
      <c r="C528" s="302"/>
      <c r="D528" s="310"/>
      <c r="E528" s="311"/>
      <c r="F528" s="311"/>
      <c r="G528" s="114"/>
    </row>
    <row r="529" spans="1:7" s="258" customFormat="1" ht="21" x14ac:dyDescent="0.4">
      <c r="A529" s="300"/>
      <c r="B529" s="301"/>
      <c r="C529" s="302"/>
      <c r="D529" s="310"/>
      <c r="E529" s="311"/>
      <c r="F529" s="311"/>
      <c r="G529" s="114"/>
    </row>
    <row r="530" spans="1:7" s="258" customFormat="1" ht="21" customHeight="1" x14ac:dyDescent="0.5">
      <c r="A530" s="471" t="s">
        <v>97</v>
      </c>
      <c r="B530" s="471"/>
      <c r="C530" s="471"/>
      <c r="D530" s="471"/>
      <c r="E530" s="471"/>
      <c r="F530" s="471"/>
      <c r="G530" s="114"/>
    </row>
    <row r="531" spans="1:7" s="258" customFormat="1" ht="22.5" customHeight="1" x14ac:dyDescent="0.4">
      <c r="A531" s="234">
        <f>B11</f>
        <v>43510</v>
      </c>
      <c r="B531" s="114"/>
      <c r="C531" s="135"/>
      <c r="D531" s="137"/>
      <c r="E531" s="137"/>
      <c r="F531" s="137"/>
      <c r="G531" s="114"/>
    </row>
    <row r="532" spans="1:7" s="258" customFormat="1" ht="21" x14ac:dyDescent="0.4">
      <c r="A532" s="484" t="s">
        <v>28</v>
      </c>
      <c r="B532" s="472" t="s">
        <v>29</v>
      </c>
      <c r="C532" s="486"/>
      <c r="D532" s="446" t="s">
        <v>42</v>
      </c>
      <c r="E532" s="436" t="s">
        <v>266</v>
      </c>
      <c r="F532" s="436" t="s">
        <v>302</v>
      </c>
      <c r="G532" s="114"/>
    </row>
    <row r="533" spans="1:7" s="258" customFormat="1"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s="258" customFormat="1" ht="24.75" x14ac:dyDescent="0.4">
      <c r="A535" s="369" t="s">
        <v>17</v>
      </c>
      <c r="B535" s="316"/>
      <c r="C535" s="468"/>
      <c r="D535" s="468"/>
      <c r="E535" s="468"/>
      <c r="F535" s="469"/>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4"/>
      <c r="E540" s="34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3" t="s">
        <v>34</v>
      </c>
      <c r="B542" s="454"/>
      <c r="C542" s="455"/>
      <c r="D542" s="406">
        <f>SUM(B536:C541)</f>
        <v>12</v>
      </c>
      <c r="E542" s="248"/>
      <c r="F542" s="248"/>
      <c r="G542" s="114"/>
    </row>
    <row r="543" spans="1:7" s="258" customFormat="1" ht="21" customHeight="1" x14ac:dyDescent="0.4">
      <c r="A543" s="453" t="s">
        <v>33</v>
      </c>
      <c r="B543" s="454"/>
      <c r="C543" s="455"/>
      <c r="D543" s="387">
        <f>D542/(COUNT(B536:C541)*2)</f>
        <v>1</v>
      </c>
      <c r="E543" s="248"/>
      <c r="F543" s="248"/>
      <c r="G543" s="114"/>
    </row>
    <row r="544" spans="1:7" s="258" customFormat="1" ht="21" x14ac:dyDescent="0.4">
      <c r="A544" s="439"/>
      <c r="B544" s="439"/>
      <c r="C544" s="439"/>
      <c r="D544" s="439"/>
      <c r="E544" s="439"/>
      <c r="F544" s="439"/>
      <c r="G544" s="135"/>
    </row>
    <row r="545" spans="1:7" s="258" customFormat="1" ht="24.75" x14ac:dyDescent="0.4">
      <c r="A545" s="362"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440"/>
      <c r="B556" s="441"/>
      <c r="C556" s="441"/>
      <c r="D556" s="441"/>
      <c r="E556" s="441"/>
      <c r="F556" s="441"/>
      <c r="G556" s="441"/>
    </row>
    <row r="557" spans="1:7" s="258" customFormat="1" ht="35.25" customHeight="1" x14ac:dyDescent="0.4">
      <c r="A557" s="370" t="s">
        <v>311</v>
      </c>
      <c r="B557" s="336"/>
      <c r="C557" s="505"/>
      <c r="D557" s="505"/>
      <c r="E557" s="505"/>
      <c r="F557" s="506"/>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102" customHeight="1" x14ac:dyDescent="0.4">
      <c r="A565" s="125" t="s">
        <v>422</v>
      </c>
      <c r="B565" s="122">
        <v>2</v>
      </c>
      <c r="C565" s="122"/>
      <c r="D565" s="410">
        <v>1</v>
      </c>
      <c r="E565" s="124"/>
      <c r="F565" s="123"/>
      <c r="G565" s="114"/>
    </row>
    <row r="566" spans="1:7" s="258" customFormat="1" ht="21" x14ac:dyDescent="0.4">
      <c r="A566" s="437" t="s">
        <v>34</v>
      </c>
      <c r="B566" s="437"/>
      <c r="C566" s="438"/>
      <c r="D566" s="357">
        <f>SUM(B558:C565,B546:C555)</f>
        <v>36</v>
      </c>
      <c r="E566" s="108"/>
      <c r="F566" s="114"/>
      <c r="G566" s="114"/>
    </row>
    <row r="567" spans="1:7" s="258" customFormat="1" ht="21" x14ac:dyDescent="0.4">
      <c r="A567" s="437" t="s">
        <v>33</v>
      </c>
      <c r="B567" s="437"/>
      <c r="C567" s="437"/>
      <c r="D567" s="387">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43510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63" x14ac:dyDescent="0.4">
      <c r="A579" s="121" t="s">
        <v>86</v>
      </c>
      <c r="B579" s="122">
        <v>1</v>
      </c>
      <c r="C579" s="122"/>
      <c r="D579" s="123" t="s">
        <v>520</v>
      </c>
      <c r="E579" s="123" t="s">
        <v>521</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9"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37" t="s">
        <v>34</v>
      </c>
      <c r="B588" s="437"/>
      <c r="C588" s="438"/>
      <c r="D588" s="357">
        <f>SUM(B579:C587)</f>
        <v>17</v>
      </c>
      <c r="E588" s="108"/>
      <c r="F588" s="114"/>
      <c r="G588" s="114"/>
    </row>
    <row r="589" spans="1:7" s="258" customFormat="1" ht="21" x14ac:dyDescent="0.4">
      <c r="A589" s="437" t="s">
        <v>33</v>
      </c>
      <c r="B589" s="437"/>
      <c r="C589" s="437"/>
      <c r="D589" s="387">
        <f>D588/(COUNT(B579:C587)*2)</f>
        <v>0.94444444444444442</v>
      </c>
      <c r="E589" s="108"/>
      <c r="F589" s="114"/>
      <c r="G589" s="114"/>
    </row>
    <row r="590" spans="1:7" s="258" customFormat="1"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105" x14ac:dyDescent="0.4">
      <c r="A592" s="121" t="s">
        <v>87</v>
      </c>
      <c r="B592" s="122">
        <v>0</v>
      </c>
      <c r="C592" s="122"/>
      <c r="D592" s="123" t="s">
        <v>535</v>
      </c>
      <c r="E592" s="123" t="s">
        <v>522</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105" x14ac:dyDescent="0.4">
      <c r="A596" s="400" t="s">
        <v>88</v>
      </c>
      <c r="B596" s="122">
        <v>0</v>
      </c>
      <c r="C596" s="195">
        <f>IF(B596=0, -5, "0")</f>
        <v>-5</v>
      </c>
      <c r="D596" s="271" t="s">
        <v>603</v>
      </c>
      <c r="E596" s="271" t="s">
        <v>523</v>
      </c>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v>2</v>
      </c>
      <c r="C598" s="306"/>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v>1</v>
      </c>
      <c r="C605" s="122"/>
      <c r="D605" s="410">
        <v>0.33300000000000002</v>
      </c>
      <c r="E605" s="124"/>
      <c r="F605" s="123"/>
      <c r="G605" s="129"/>
    </row>
    <row r="606" spans="1:7" s="258" customFormat="1" ht="21" x14ac:dyDescent="0.4">
      <c r="A606" s="437" t="s">
        <v>34</v>
      </c>
      <c r="B606" s="437"/>
      <c r="C606" s="438"/>
      <c r="D606" s="357">
        <f>SUM(B592:C605)</f>
        <v>18</v>
      </c>
      <c r="E606" s="108"/>
      <c r="F606" s="114"/>
      <c r="G606" s="114"/>
    </row>
    <row r="607" spans="1:7" s="258" customFormat="1" ht="21" x14ac:dyDescent="0.4">
      <c r="A607" s="437" t="s">
        <v>33</v>
      </c>
      <c r="B607" s="437"/>
      <c r="C607" s="437"/>
      <c r="D607" s="387">
        <f>D606/(COUNT(B592:C605)*2)</f>
        <v>0.6</v>
      </c>
      <c r="E607" s="108"/>
      <c r="F607" s="114"/>
      <c r="G607" s="114"/>
    </row>
    <row r="608" spans="1:7" s="258" customFormat="1" ht="21" x14ac:dyDescent="0.4">
      <c r="A608" s="388"/>
      <c r="B608" s="389"/>
      <c r="C608" s="391"/>
      <c r="D608" s="392"/>
      <c r="E608" s="108"/>
      <c r="F608" s="114"/>
      <c r="G608" s="114"/>
    </row>
    <row r="609" spans="1:7" s="80" customFormat="1" ht="22.5" x14ac:dyDescent="0.45">
      <c r="A609" s="150" t="s">
        <v>37</v>
      </c>
      <c r="B609" s="151"/>
      <c r="C609" s="152"/>
      <c r="D609" s="153">
        <f>SUM(B579:C587,B592:C605)</f>
        <v>35</v>
      </c>
      <c r="E609" s="303"/>
      <c r="F609" s="303"/>
      <c r="G609" s="129"/>
    </row>
    <row r="610" spans="1:7" ht="22.5" x14ac:dyDescent="0.45">
      <c r="A610" s="502" t="s">
        <v>170</v>
      </c>
      <c r="B610" s="503"/>
      <c r="C610" s="504"/>
      <c r="D610" s="154">
        <f>D609/(COUNT(B579:C587,B592:C605)*2)</f>
        <v>0.72916666666666663</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43510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37" t="s">
        <v>34</v>
      </c>
      <c r="B627" s="437"/>
      <c r="C627" s="437"/>
      <c r="D627" s="357">
        <f>SUM(B618:C626)</f>
        <v>18</v>
      </c>
      <c r="E627" s="488"/>
      <c r="F627" s="489"/>
      <c r="G627" s="129"/>
    </row>
    <row r="628" spans="1:7" ht="21" x14ac:dyDescent="0.4">
      <c r="A628" s="437" t="s">
        <v>33</v>
      </c>
      <c r="B628" s="437"/>
      <c r="C628" s="437"/>
      <c r="D628" s="387">
        <f>D627/(COUNT(B618:C626)*2)</f>
        <v>1</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90" customHeight="1" x14ac:dyDescent="0.4">
      <c r="A634" s="138" t="s">
        <v>12</v>
      </c>
      <c r="B634" s="122">
        <v>1</v>
      </c>
      <c r="C634" s="122"/>
      <c r="D634" s="128" t="s">
        <v>524</v>
      </c>
      <c r="E634" s="172" t="s">
        <v>604</v>
      </c>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3"/>
      <c r="E638" s="124"/>
      <c r="F638" s="123"/>
      <c r="G638" s="114"/>
    </row>
    <row r="639" spans="1:7" ht="22.5" x14ac:dyDescent="0.4">
      <c r="A639" s="453" t="s">
        <v>34</v>
      </c>
      <c r="B639" s="454"/>
      <c r="C639" s="455"/>
      <c r="D639" s="247">
        <f>SUM(B631:C638)</f>
        <v>15</v>
      </c>
      <c r="E639" s="325"/>
      <c r="F639" s="325"/>
      <c r="G639" s="322"/>
    </row>
    <row r="640" spans="1:7" ht="22.5" x14ac:dyDescent="0.4">
      <c r="A640" s="130" t="s">
        <v>33</v>
      </c>
      <c r="B640" s="131"/>
      <c r="C640" s="131"/>
      <c r="D640" s="133">
        <f>D639/(COUNT(B631:C638)*2)</f>
        <v>0.9375</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3" t="s">
        <v>34</v>
      </c>
      <c r="B650" s="454"/>
      <c r="C650" s="455"/>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168" x14ac:dyDescent="0.4">
      <c r="A659" s="244" t="s">
        <v>326</v>
      </c>
      <c r="B659" s="122">
        <v>0</v>
      </c>
      <c r="C659" s="143">
        <f>IF(B659=0, -10, "0")</f>
        <v>-10</v>
      </c>
      <c r="D659" s="121" t="s">
        <v>605</v>
      </c>
      <c r="E659" s="306" t="s">
        <v>571</v>
      </c>
      <c r="F659" s="123"/>
      <c r="G659" s="108"/>
    </row>
    <row r="660" spans="1:7" ht="42" x14ac:dyDescent="0.4">
      <c r="A660" s="121" t="s">
        <v>150</v>
      </c>
      <c r="B660" s="122">
        <v>2</v>
      </c>
      <c r="C660" s="122"/>
      <c r="D660" s="179"/>
      <c r="E660" s="127"/>
      <c r="F660" s="123"/>
      <c r="G660" s="108"/>
    </row>
    <row r="661" spans="1:7" ht="21" x14ac:dyDescent="0.4">
      <c r="A661" s="473" t="s">
        <v>311</v>
      </c>
      <c r="B661" s="474"/>
      <c r="C661" s="474"/>
      <c r="D661" s="474"/>
      <c r="E661" s="474"/>
      <c r="F661" s="475"/>
      <c r="G661" s="108"/>
    </row>
    <row r="662" spans="1:7" s="258" customFormat="1" ht="21" x14ac:dyDescent="0.4">
      <c r="A662" s="125" t="s">
        <v>329</v>
      </c>
      <c r="B662" s="122">
        <v>2</v>
      </c>
      <c r="C662" s="306"/>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1" t="s">
        <v>318</v>
      </c>
      <c r="B665" s="122">
        <v>2</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v>2</v>
      </c>
      <c r="C667" s="174"/>
      <c r="D667" s="330"/>
      <c r="E667" s="330"/>
      <c r="F667" s="128"/>
      <c r="G667" s="114"/>
    </row>
    <row r="668" spans="1:7" ht="88.5" customHeight="1" x14ac:dyDescent="0.4">
      <c r="A668" s="121" t="s">
        <v>422</v>
      </c>
      <c r="B668" s="122">
        <v>2</v>
      </c>
      <c r="C668" s="122"/>
      <c r="D668" s="410">
        <v>1</v>
      </c>
      <c r="E668" s="330"/>
      <c r="F668" s="128"/>
      <c r="G668" s="114"/>
    </row>
    <row r="669" spans="1:7" ht="21" x14ac:dyDescent="0.4">
      <c r="A669" s="148" t="s">
        <v>34</v>
      </c>
      <c r="B669" s="148"/>
      <c r="C669" s="148"/>
      <c r="D669" s="148">
        <f>SUM(B654:C668)</f>
        <v>14</v>
      </c>
      <c r="E669" s="108"/>
      <c r="F669" s="114"/>
      <c r="G669" s="114"/>
    </row>
    <row r="670" spans="1:7" ht="21" x14ac:dyDescent="0.4">
      <c r="A670" s="130" t="s">
        <v>33</v>
      </c>
      <c r="B670" s="131"/>
      <c r="C670" s="132"/>
      <c r="D670" s="133">
        <f>D669/(COUNT(B654:C668)*2)</f>
        <v>0.5</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61</v>
      </c>
      <c r="E672" s="108"/>
      <c r="F672" s="114"/>
      <c r="G672" s="114"/>
    </row>
    <row r="673" spans="1:7" ht="22.5" x14ac:dyDescent="0.45">
      <c r="A673" s="150" t="s">
        <v>171</v>
      </c>
      <c r="B673" s="189"/>
      <c r="C673" s="190"/>
      <c r="D673" s="154">
        <f>D672/(COUNT(B654:C668,B631:C638,B643:C649,B618:C626)*2)</f>
        <v>0.80263157894736847</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43510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4"/>
      <c r="E699" s="124"/>
      <c r="F699" s="123"/>
      <c r="G699" s="114"/>
    </row>
    <row r="700" spans="1:7" s="258" customFormat="1" ht="89.25" customHeight="1" x14ac:dyDescent="0.45">
      <c r="A700" s="125" t="s">
        <v>422</v>
      </c>
      <c r="B700" s="122">
        <v>2</v>
      </c>
      <c r="C700" s="122"/>
      <c r="D700" s="410">
        <v>1</v>
      </c>
      <c r="E700" s="307"/>
      <c r="F700" s="123"/>
      <c r="G700" s="114"/>
    </row>
    <row r="701" spans="1:7" s="80" customFormat="1" ht="22.5" x14ac:dyDescent="0.45">
      <c r="A701" s="150" t="s">
        <v>427</v>
      </c>
      <c r="B701" s="189"/>
      <c r="C701" s="190"/>
      <c r="D701" s="393">
        <f>SUM(B681:C700)</f>
        <v>32</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43510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105" x14ac:dyDescent="0.4">
      <c r="A710" s="160" t="s">
        <v>220</v>
      </c>
      <c r="B710" s="275">
        <v>0</v>
      </c>
      <c r="C710" s="275"/>
      <c r="D710" s="200" t="s">
        <v>581</v>
      </c>
      <c r="E710" s="200" t="s">
        <v>528</v>
      </c>
      <c r="F710" s="200"/>
      <c r="G710" s="274"/>
    </row>
    <row r="711" spans="1:7" ht="21" x14ac:dyDescent="0.4">
      <c r="A711" s="160" t="s">
        <v>317</v>
      </c>
      <c r="B711" s="275">
        <v>2</v>
      </c>
      <c r="C711" s="275"/>
      <c r="D711" s="200"/>
      <c r="E711" s="269"/>
      <c r="F711" s="200"/>
      <c r="G711" s="274"/>
    </row>
    <row r="712" spans="1:7" ht="105" x14ac:dyDescent="0.4">
      <c r="A712" s="400" t="s">
        <v>273</v>
      </c>
      <c r="B712" s="275">
        <v>1</v>
      </c>
      <c r="C712" s="231" t="str">
        <f>IF(B712=0, -5, "0")</f>
        <v>0</v>
      </c>
      <c r="D712" s="200" t="s">
        <v>572</v>
      </c>
      <c r="E712" s="200" t="s">
        <v>573</v>
      </c>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0"/>
      <c r="C715" s="511"/>
      <c r="D715" s="247">
        <f>SUM(B710:C714)</f>
        <v>7</v>
      </c>
      <c r="E715" s="225"/>
      <c r="F715" s="173"/>
      <c r="G715" s="114"/>
    </row>
    <row r="716" spans="1:7" ht="21" x14ac:dyDescent="0.4">
      <c r="A716" s="130" t="s">
        <v>33</v>
      </c>
      <c r="B716" s="510"/>
      <c r="C716" s="511"/>
      <c r="D716" s="396">
        <f>D715/(COUNT(B710:C714)*2)</f>
        <v>0.7</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0">
        <v>1</v>
      </c>
      <c r="E721" s="265"/>
      <c r="F721" s="200"/>
    </row>
    <row r="722" spans="1:7" s="258" customFormat="1" ht="21" x14ac:dyDescent="0.3">
      <c r="A722" s="130" t="s">
        <v>34</v>
      </c>
      <c r="B722" s="130"/>
      <c r="C722" s="148"/>
      <c r="D722" s="358">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13</v>
      </c>
      <c r="E725" s="260"/>
      <c r="F725" s="329"/>
      <c r="G725" s="114"/>
    </row>
    <row r="726" spans="1:7" s="258" customFormat="1" ht="22.5" x14ac:dyDescent="0.45">
      <c r="A726" s="150" t="s">
        <v>430</v>
      </c>
      <c r="B726" s="189"/>
      <c r="C726" s="190"/>
      <c r="D726" s="154">
        <f>D725/(COUNT(B719:C721,B710:C714)*2)</f>
        <v>0.8125</v>
      </c>
      <c r="E726" s="108"/>
      <c r="F726" s="114"/>
      <c r="G726" s="267"/>
    </row>
    <row r="727" spans="1:7" x14ac:dyDescent="0.3">
      <c r="A727" s="258"/>
      <c r="B727" s="258"/>
      <c r="C727" s="258"/>
      <c r="D727" s="258"/>
      <c r="E727" s="258"/>
      <c r="F727" s="268"/>
    </row>
    <row r="728" spans="1:7" s="259" customFormat="1" ht="22.5" x14ac:dyDescent="0.45">
      <c r="A728" s="375" t="s">
        <v>422</v>
      </c>
      <c r="B728" s="264"/>
      <c r="C728" s="264"/>
      <c r="D728" s="412">
        <f>AVERAGE(D721,D700,D668,D605,D565,D525,D471,D424,D366,D299,D244,D185,D129,D43)</f>
        <v>0.69441666666666668</v>
      </c>
      <c r="E728" s="101"/>
      <c r="F728" s="102"/>
      <c r="G728" s="93"/>
    </row>
    <row r="729" spans="1:7" ht="22.5" x14ac:dyDescent="0.3">
      <c r="A729" s="261" t="s">
        <v>423</v>
      </c>
      <c r="B729" s="262"/>
      <c r="C729" s="263"/>
      <c r="D729" s="26">
        <f>SUM(D725,D701,D672,D609,D569,D526,D475,D428,D370,D303,D248,D186,D130,D47)</f>
        <v>539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0.70365535248041777</v>
      </c>
      <c r="E730" s="259"/>
      <c r="F730" s="259"/>
    </row>
  </sheetData>
  <sheetProtection algorithmName="SHA-512" hashValue="CoUX91uX9nwALAdak+eVw4We42b77R+X7/2bPpvhqU8Z8KBreq9j9jYJICJz3v3AiCz5bd1iL1FX1w3CAwHGOw==" saltValue="goLf15G6DIJhJl9DtIhYsw=="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78:B185 B21:B25 B195:B202 B207:B226 B113:B119 B140:B146 B394:B414 B348:B356 B56:B63 B312:B319 B39:B42 B536:B541 B558:B565 B546:B555 B662:B668 B631:B638 B122:B128 B681:B700 B579:B587 B719:B721 B167:B175 B379:B389 B449:B463 B519:B525 B417:B424 B492:B504 B292:B299 B592:B605 B654:B660 B359:B366 B66:B82 B257:B264 B324:B343 B148:B164 B465:B471 B618:B626 B269:B289 B231:B235 B710:B714 B105:B110 B85:B102 B237:B244 B437:B444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9" orientation="portrait" r:id="rId1"/>
  <rowBreaks count="7" manualBreakCount="7">
    <brk id="175" max="6" man="1"/>
    <brk id="277" max="6" man="1"/>
    <brk id="346" max="6" man="1"/>
    <brk id="372" max="6" man="1"/>
    <brk id="447" max="6" man="1"/>
    <brk id="529" max="6" man="1"/>
    <brk id="604" max="6"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B201" sqref="B20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7"/>
      <c r="E1" s="527"/>
      <c r="F1" s="527"/>
      <c r="G1" s="527"/>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8" t="s">
        <v>46</v>
      </c>
      <c r="B6" s="528"/>
      <c r="C6" s="528"/>
      <c r="D6" s="528"/>
      <c r="E6" s="528"/>
      <c r="F6" s="528"/>
      <c r="G6" s="92"/>
    </row>
    <row r="7" spans="1:7" s="2" customFormat="1" ht="21.75" customHeight="1" x14ac:dyDescent="0.45">
      <c r="A7" s="529" t="str">
        <f>'Page de garde'!D18</f>
        <v>CM Zarzis</v>
      </c>
      <c r="B7" s="529"/>
      <c r="C7" s="529"/>
      <c r="D7" s="529"/>
      <c r="E7" s="529"/>
      <c r="F7" s="529"/>
      <c r="G7" s="92"/>
    </row>
    <row r="8" spans="1:7" s="2" customFormat="1" ht="24" x14ac:dyDescent="0.45">
      <c r="A8" s="4" t="s">
        <v>39</v>
      </c>
      <c r="B8" s="530" t="str">
        <f>'A1 Exploitation'!B9:F9</f>
        <v>M Souheil DRAOUI et M Dhia MECHLAOUI</v>
      </c>
      <c r="C8" s="530"/>
      <c r="D8" s="530"/>
      <c r="E8" s="530"/>
      <c r="F8" s="530"/>
      <c r="G8" s="92"/>
    </row>
    <row r="9" spans="1:7" s="2" customFormat="1" ht="24" x14ac:dyDescent="0.45">
      <c r="A9" s="5" t="s">
        <v>41</v>
      </c>
      <c r="B9" s="531" t="str">
        <f>'A1 Exploitation'!B10:F10</f>
        <v>Directeur magasin et les chefs rayons.</v>
      </c>
      <c r="C9" s="531"/>
      <c r="D9" s="531"/>
      <c r="E9" s="531"/>
      <c r="F9" s="531"/>
      <c r="G9" s="92"/>
    </row>
    <row r="10" spans="1:7" s="2" customFormat="1" ht="24" x14ac:dyDescent="0.45">
      <c r="A10" s="4" t="s">
        <v>40</v>
      </c>
      <c r="B10" s="526">
        <f>'A1 Exploitation'!B11:F11</f>
        <v>43510</v>
      </c>
      <c r="C10" s="526"/>
      <c r="D10" s="526"/>
      <c r="E10" s="526"/>
      <c r="F10" s="526"/>
      <c r="G10" s="92"/>
    </row>
    <row r="11" spans="1:7" s="2" customFormat="1" ht="24" x14ac:dyDescent="0.45">
      <c r="A11" s="4" t="s">
        <v>250</v>
      </c>
      <c r="B11" s="532">
        <f>D199</f>
        <v>0.82894736842105265</v>
      </c>
      <c r="C11" s="532"/>
      <c r="D11" s="532"/>
      <c r="E11" s="532"/>
      <c r="F11" s="532"/>
      <c r="G11" s="92"/>
    </row>
    <row r="12" spans="1:7" s="2" customFormat="1" ht="22.5" x14ac:dyDescent="0.45">
      <c r="A12" s="1"/>
      <c r="D12" s="457"/>
      <c r="E12" s="457"/>
      <c r="F12" s="457"/>
      <c r="G12" s="457"/>
    </row>
    <row r="13" spans="1:7" s="2" customFormat="1" ht="11.25" customHeight="1" x14ac:dyDescent="0.3">
      <c r="A13" s="533" t="s">
        <v>28</v>
      </c>
      <c r="B13" s="534" t="s">
        <v>29</v>
      </c>
      <c r="C13" s="534"/>
      <c r="D13" s="534" t="s">
        <v>42</v>
      </c>
      <c r="E13" s="534" t="s">
        <v>160</v>
      </c>
      <c r="F13" s="534" t="s">
        <v>161</v>
      </c>
      <c r="G13" s="80"/>
    </row>
    <row r="14" spans="1:7" s="2"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ht="49.5" x14ac:dyDescent="0.3">
      <c r="A17" s="7" t="s">
        <v>225</v>
      </c>
      <c r="B17" s="62">
        <v>1</v>
      </c>
      <c r="C17" s="62"/>
      <c r="D17" s="63" t="s">
        <v>606</v>
      </c>
      <c r="E17" s="62" t="s">
        <v>541</v>
      </c>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2" t="s">
        <v>34</v>
      </c>
      <c r="B22" s="536"/>
      <c r="C22" s="537"/>
      <c r="D22" s="99">
        <f>SUM(B17:C21)</f>
        <v>9</v>
      </c>
    </row>
    <row r="23" spans="1:7" x14ac:dyDescent="0.3">
      <c r="A23" s="535" t="s">
        <v>251</v>
      </c>
      <c r="B23" s="538"/>
      <c r="C23" s="539"/>
      <c r="D23" s="21">
        <f>D22/(COUNT(B17:C21)*2)</f>
        <v>0.9</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5" t="s">
        <v>34</v>
      </c>
      <c r="B33" s="538"/>
      <c r="C33" s="539"/>
      <c r="D33" s="97">
        <f>SUM(B26:C32)</f>
        <v>14</v>
      </c>
    </row>
    <row r="34" spans="1:7" x14ac:dyDescent="0.3">
      <c r="A34" s="535" t="s">
        <v>251</v>
      </c>
      <c r="B34" s="538"/>
      <c r="C34" s="539"/>
      <c r="D34" s="21">
        <f>D33/(COUNT(B26:C32)*2)</f>
        <v>1</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5" t="s">
        <v>34</v>
      </c>
      <c r="B42" s="538"/>
      <c r="C42" s="539"/>
      <c r="D42" s="97">
        <f>SUM(B37:C41)</f>
        <v>10</v>
      </c>
      <c r="E42" s="3"/>
      <c r="F42" s="3"/>
      <c r="G42" s="93"/>
    </row>
    <row r="43" spans="1:7" s="10" customFormat="1" x14ac:dyDescent="0.3">
      <c r="A43" s="535" t="s">
        <v>251</v>
      </c>
      <c r="B43" s="538"/>
      <c r="C43" s="539"/>
      <c r="D43" s="21">
        <f>D42/(COUNT(B37:C41)*2)</f>
        <v>1</v>
      </c>
      <c r="E43" s="3"/>
      <c r="F43" s="3"/>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ht="33" x14ac:dyDescent="0.3">
      <c r="A50" s="7" t="s">
        <v>71</v>
      </c>
      <c r="B50" s="265">
        <v>2</v>
      </c>
      <c r="C50" s="62"/>
      <c r="D50" s="105" t="s">
        <v>526</v>
      </c>
      <c r="E50" s="62"/>
      <c r="F50" s="62"/>
    </row>
    <row r="51" spans="1:7" ht="18" x14ac:dyDescent="0.35">
      <c r="A51" s="28" t="s">
        <v>252</v>
      </c>
      <c r="B51" s="265" t="s">
        <v>30</v>
      </c>
      <c r="C51" s="88" t="str">
        <f>IF(B51=0, -5, "0")</f>
        <v>0</v>
      </c>
      <c r="D51" s="66"/>
      <c r="E51" s="62"/>
      <c r="F51" s="62"/>
    </row>
    <row r="52" spans="1:7" x14ac:dyDescent="0.3">
      <c r="A52" s="535" t="s">
        <v>34</v>
      </c>
      <c r="B52" s="538"/>
      <c r="C52" s="539"/>
      <c r="D52" s="97">
        <f>SUM(B46:C51)</f>
        <v>10</v>
      </c>
    </row>
    <row r="53" spans="1:7" x14ac:dyDescent="0.3">
      <c r="A53" s="535" t="s">
        <v>251</v>
      </c>
      <c r="B53" s="538"/>
      <c r="C53" s="539"/>
      <c r="D53" s="21">
        <f>D52/(COUNT(B46:C51)*2)</f>
        <v>1</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49.5" x14ac:dyDescent="0.3">
      <c r="A58" s="11" t="s">
        <v>205</v>
      </c>
      <c r="B58" s="265">
        <v>0</v>
      </c>
      <c r="C58" s="62"/>
      <c r="D58" s="63" t="s">
        <v>575</v>
      </c>
      <c r="E58" s="63" t="s">
        <v>576</v>
      </c>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5" t="s">
        <v>34</v>
      </c>
      <c r="B63" s="538"/>
      <c r="C63" s="539"/>
      <c r="D63" s="97">
        <f>SUM(B56:C62)</f>
        <v>12</v>
      </c>
    </row>
    <row r="64" spans="1:7" x14ac:dyDescent="0.3">
      <c r="A64" s="535" t="s">
        <v>251</v>
      </c>
      <c r="B64" s="538"/>
      <c r="C64" s="539"/>
      <c r="D64" s="21">
        <f>D63/(COUNT(B56:C62)*2)</f>
        <v>0.8571428571428571</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9"/>
      <c r="E78" s="9"/>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5" t="s">
        <v>34</v>
      </c>
      <c r="B84" s="538"/>
      <c r="C84" s="539"/>
      <c r="D84" s="97">
        <f>SUM(B67:C83)</f>
        <v>26</v>
      </c>
    </row>
    <row r="85" spans="1:7" x14ac:dyDescent="0.3">
      <c r="A85" s="535" t="s">
        <v>251</v>
      </c>
      <c r="B85" s="538"/>
      <c r="C85" s="539"/>
      <c r="D85" s="21">
        <f>D84/(COUNT(B67:C83)*2)</f>
        <v>1</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65"/>
      <c r="E93" s="419"/>
      <c r="F93" s="62"/>
    </row>
    <row r="94" spans="1:7" ht="18" x14ac:dyDescent="0.35">
      <c r="A94" s="28" t="s">
        <v>196</v>
      </c>
      <c r="B94" s="78">
        <v>2</v>
      </c>
      <c r="C94" s="88" t="str">
        <f>IF(B94=0, -5, "0")</f>
        <v>0</v>
      </c>
      <c r="D94" s="63"/>
      <c r="E94" s="62"/>
      <c r="F94" s="62"/>
    </row>
    <row r="95" spans="1:7" ht="49.5" x14ac:dyDescent="0.3">
      <c r="A95" s="8" t="s">
        <v>138</v>
      </c>
      <c r="B95" s="78">
        <v>2</v>
      </c>
      <c r="C95" s="62"/>
      <c r="D95" s="63" t="s">
        <v>607</v>
      </c>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0</v>
      </c>
      <c r="C99" s="88">
        <f>IF(B99=0, -5, "0")</f>
        <v>-5</v>
      </c>
      <c r="D99" s="267" t="s">
        <v>497</v>
      </c>
      <c r="E99" s="63" t="s">
        <v>498</v>
      </c>
      <c r="F99" s="62"/>
    </row>
    <row r="100" spans="1:7" ht="50.25" x14ac:dyDescent="0.35">
      <c r="A100" s="31" t="s">
        <v>253</v>
      </c>
      <c r="B100" s="78">
        <v>0</v>
      </c>
      <c r="C100" s="88">
        <f>IF(B100=0, -5, "0")</f>
        <v>-5</v>
      </c>
      <c r="D100" s="63" t="s">
        <v>608</v>
      </c>
      <c r="E100" s="63" t="s">
        <v>499</v>
      </c>
      <c r="F100" s="62"/>
    </row>
    <row r="101" spans="1:7" x14ac:dyDescent="0.3">
      <c r="A101" s="37" t="s">
        <v>193</v>
      </c>
      <c r="B101" s="78">
        <v>2</v>
      </c>
      <c r="C101" s="62"/>
      <c r="D101" s="63"/>
      <c r="E101" s="62"/>
      <c r="F101" s="62"/>
    </row>
    <row r="102" spans="1:7" x14ac:dyDescent="0.3">
      <c r="A102" s="535" t="s">
        <v>34</v>
      </c>
      <c r="B102" s="538"/>
      <c r="C102" s="539"/>
      <c r="D102" s="97">
        <f>SUM(B88:C101)</f>
        <v>14</v>
      </c>
    </row>
    <row r="103" spans="1:7" x14ac:dyDescent="0.3">
      <c r="A103" s="535" t="s">
        <v>251</v>
      </c>
      <c r="B103" s="538"/>
      <c r="C103" s="539"/>
      <c r="D103" s="21">
        <f>D102/(COUNT(B88:C101)*2)</f>
        <v>0.4375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t="s">
        <v>30</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50.25" x14ac:dyDescent="0.35">
      <c r="A115" s="32" t="s">
        <v>268</v>
      </c>
      <c r="B115" s="78">
        <v>1</v>
      </c>
      <c r="C115" s="88" t="str">
        <f>IF(B115=0, -5, "0")</f>
        <v>0</v>
      </c>
      <c r="D115" s="63" t="s">
        <v>510</v>
      </c>
      <c r="E115" s="63" t="s">
        <v>511</v>
      </c>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5" t="s">
        <v>34</v>
      </c>
      <c r="B118" s="538"/>
      <c r="C118" s="539"/>
      <c r="D118" s="97">
        <f>SUM(B107:C117)</f>
        <v>17</v>
      </c>
      <c r="E118" s="3"/>
      <c r="F118" s="3"/>
      <c r="G118" s="93"/>
    </row>
    <row r="119" spans="1:7" s="10" customFormat="1" x14ac:dyDescent="0.3">
      <c r="A119" s="535" t="s">
        <v>251</v>
      </c>
      <c r="B119" s="538"/>
      <c r="C119" s="539"/>
      <c r="D119" s="21">
        <f>D118/(COUNT(B107:C117)*2)</f>
        <v>0.94444444444444442</v>
      </c>
      <c r="E119" s="3"/>
      <c r="F119" s="3"/>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49.5" x14ac:dyDescent="0.3">
      <c r="A129" s="8" t="s">
        <v>139</v>
      </c>
      <c r="B129" s="79">
        <v>0</v>
      </c>
      <c r="C129" s="89"/>
      <c r="D129" s="63" t="s">
        <v>577</v>
      </c>
      <c r="E129" s="63" t="s">
        <v>576</v>
      </c>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5" t="s">
        <v>34</v>
      </c>
      <c r="B133" s="538"/>
      <c r="C133" s="539"/>
      <c r="D133" s="97">
        <f>SUM(B122:C132)</f>
        <v>20</v>
      </c>
    </row>
    <row r="134" spans="1:7" x14ac:dyDescent="0.3">
      <c r="A134" s="535" t="s">
        <v>251</v>
      </c>
      <c r="B134" s="538"/>
      <c r="C134" s="539"/>
      <c r="D134" s="20">
        <f>D133/(COUNT(B122:C132)*2)</f>
        <v>0.90909090909090906</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ht="33" x14ac:dyDescent="0.3">
      <c r="A148" s="7" t="s">
        <v>261</v>
      </c>
      <c r="B148" s="78">
        <v>0</v>
      </c>
      <c r="C148" s="63"/>
      <c r="D148" s="63" t="s">
        <v>527</v>
      </c>
      <c r="E148" s="63" t="s">
        <v>525</v>
      </c>
      <c r="F148" s="62"/>
    </row>
    <row r="149" spans="1:7" x14ac:dyDescent="0.3">
      <c r="A149" s="535" t="s">
        <v>34</v>
      </c>
      <c r="B149" s="538"/>
      <c r="C149" s="539"/>
      <c r="D149" s="97">
        <f>SUM(B137:C148)</f>
        <v>22</v>
      </c>
    </row>
    <row r="150" spans="1:7" x14ac:dyDescent="0.3">
      <c r="A150" s="535" t="s">
        <v>251</v>
      </c>
      <c r="B150" s="538"/>
      <c r="C150" s="539"/>
      <c r="D150" s="21">
        <f>D149/(COUNT(B137:C148)*2)</f>
        <v>0.91666666666666663</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66.75" x14ac:dyDescent="0.35">
      <c r="A157" s="28" t="s">
        <v>264</v>
      </c>
      <c r="B157" s="265">
        <v>0</v>
      </c>
      <c r="C157" s="88">
        <f>IF(B157=0, -5, "0")</f>
        <v>-5</v>
      </c>
      <c r="D157" s="63" t="s">
        <v>542</v>
      </c>
      <c r="E157" s="63" t="s">
        <v>543</v>
      </c>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5" t="s">
        <v>34</v>
      </c>
      <c r="B161" s="536"/>
      <c r="C161" s="537"/>
      <c r="D161" s="99">
        <f>SUM(B153:C160)</f>
        <v>9</v>
      </c>
    </row>
    <row r="162" spans="1:7" x14ac:dyDescent="0.3">
      <c r="A162" s="535" t="s">
        <v>251</v>
      </c>
      <c r="B162" s="538"/>
      <c r="C162" s="539"/>
      <c r="D162" s="21">
        <f>D161/(COUNT(B153:C160)*2)</f>
        <v>0.5</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62">
        <v>2</v>
      </c>
      <c r="C165" s="88" t="str">
        <f>IF(B165=0, -5, "0")</f>
        <v>0</v>
      </c>
      <c r="D165" s="62"/>
      <c r="E165" s="62"/>
      <c r="F165" s="62"/>
    </row>
    <row r="166" spans="1:7" ht="99" x14ac:dyDescent="0.3">
      <c r="A166" s="7" t="s">
        <v>243</v>
      </c>
      <c r="B166" s="265">
        <v>1</v>
      </c>
      <c r="C166" s="62"/>
      <c r="D166" s="63" t="s">
        <v>544</v>
      </c>
      <c r="E166" s="63" t="s">
        <v>545</v>
      </c>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5" t="s">
        <v>34</v>
      </c>
      <c r="B169" s="538"/>
      <c r="C169" s="539"/>
      <c r="D169" s="97">
        <f>SUM(B165:C168)</f>
        <v>7</v>
      </c>
    </row>
    <row r="170" spans="1:7" x14ac:dyDescent="0.3">
      <c r="A170" s="535" t="s">
        <v>251</v>
      </c>
      <c r="B170" s="538"/>
      <c r="C170" s="539"/>
      <c r="D170" s="21">
        <f>D169/(COUNT(B165:C168)*2)</f>
        <v>0.875</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5" t="s">
        <v>34</v>
      </c>
      <c r="B177" s="538"/>
      <c r="C177" s="539"/>
      <c r="D177" s="97">
        <f>SUM(B173:C176)</f>
        <v>8</v>
      </c>
    </row>
    <row r="178" spans="1:7" x14ac:dyDescent="0.3">
      <c r="A178" s="535" t="s">
        <v>251</v>
      </c>
      <c r="B178" s="538"/>
      <c r="C178" s="539"/>
      <c r="D178" s="21">
        <f>D177/(COUNT(B173:C176)*2)</f>
        <v>1</v>
      </c>
    </row>
    <row r="179" spans="1:7" s="10" customFormat="1" x14ac:dyDescent="0.3">
      <c r="A179" s="14"/>
      <c r="B179" s="15"/>
      <c r="C179" s="15"/>
      <c r="D179" s="16"/>
      <c r="G179" s="93"/>
    </row>
    <row r="180" spans="1:7" ht="19.5" x14ac:dyDescent="0.4">
      <c r="A180" s="543" t="s">
        <v>65</v>
      </c>
      <c r="B180" s="544"/>
      <c r="C180" s="544"/>
      <c r="D180" s="544"/>
      <c r="E180" s="544"/>
      <c r="F180" s="544"/>
    </row>
    <row r="181" spans="1:7" ht="49.5" x14ac:dyDescent="0.3">
      <c r="A181" s="30" t="s">
        <v>270</v>
      </c>
      <c r="B181" s="62">
        <v>1</v>
      </c>
      <c r="C181" s="62"/>
      <c r="D181" s="63" t="s">
        <v>578</v>
      </c>
      <c r="E181" s="63" t="s">
        <v>579</v>
      </c>
      <c r="F181" s="62"/>
    </row>
    <row r="182" spans="1:7" ht="33" x14ac:dyDescent="0.3">
      <c r="A182" s="38" t="s">
        <v>181</v>
      </c>
      <c r="B182" s="265">
        <v>0</v>
      </c>
      <c r="C182" s="62"/>
      <c r="D182" s="63" t="s">
        <v>580</v>
      </c>
      <c r="E182" s="63" t="s">
        <v>574</v>
      </c>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5" t="s">
        <v>34</v>
      </c>
      <c r="B186" s="538"/>
      <c r="C186" s="539"/>
      <c r="D186" s="97">
        <f>SUM(B181:C185)</f>
        <v>7</v>
      </c>
    </row>
    <row r="187" spans="1:7" x14ac:dyDescent="0.3">
      <c r="A187" s="535" t="s">
        <v>251</v>
      </c>
      <c r="B187" s="538"/>
      <c r="C187" s="539"/>
      <c r="D187" s="21">
        <f>D186/(COUNT(B181:C185)*2)</f>
        <v>0.7</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35" t="s">
        <v>34</v>
      </c>
      <c r="B194" s="538"/>
      <c r="C194" s="539"/>
      <c r="D194" s="40">
        <f>SUM(B190:C193)</f>
        <v>4</v>
      </c>
    </row>
    <row r="195" spans="1:6" x14ac:dyDescent="0.3">
      <c r="A195" s="535" t="s">
        <v>251</v>
      </c>
      <c r="B195" s="538"/>
      <c r="C195" s="539"/>
      <c r="D195" s="21">
        <f>D194/(COUNT(B190:C193)*2)</f>
        <v>1</v>
      </c>
    </row>
    <row r="197" spans="1:6" ht="18" x14ac:dyDescent="0.35">
      <c r="A197" s="43" t="s">
        <v>422</v>
      </c>
      <c r="B197" s="42"/>
      <c r="C197" s="42"/>
      <c r="D197" s="104">
        <v>0.73</v>
      </c>
      <c r="E197" s="101"/>
      <c r="F197" s="102"/>
    </row>
    <row r="198" spans="1:6" ht="22.5" x14ac:dyDescent="0.3">
      <c r="A198" s="23" t="s">
        <v>423</v>
      </c>
      <c r="B198" s="24"/>
      <c r="C198" s="25"/>
      <c r="D198" s="26">
        <f>SUM(D194,D186,D177,D169,D161,D63,D52,D33,D22,D118,D149,D133,D102,D84,D42)</f>
        <v>189</v>
      </c>
    </row>
    <row r="199" spans="1:6" ht="22.5" x14ac:dyDescent="0.3">
      <c r="A199" s="23" t="s">
        <v>276</v>
      </c>
      <c r="B199" s="24"/>
      <c r="C199" s="25"/>
      <c r="D199" s="27">
        <f>D198/(COUNT(B190:C193,B181:C185,B173:C176,B165:C168,B153:C160,B56:C62,B46:C51,B26:C32,B17:C21,B107:C117,B137:C148,B122:C132,B88:C101,B67:C83,B37:C41)*2)</f>
        <v>0.82894736842105265</v>
      </c>
    </row>
  </sheetData>
  <sheetProtection algorithmName="SHA-512" hashValue="EDiBOaKQFlUsfW54is+q6dDQsDCW4pK6xS7Lj5ZFlrWolVdbyvp8h1SkTdyWNn0ryGlsVvsAjzoXYw8ocNcJPA==" saltValue="IiEgsN2z4LxOiA9C3OSlYg=="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190:B193 B26:B32 B46:B51 B181:B185 B37:B41 B88:B101 B107:B117 B56:B62 B122:B132 B153:B160 B165:B168 B173:B176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D720" sqref="D72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CM Zarzis</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f>D730</f>
        <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0</v>
      </c>
      <c r="C21" s="122"/>
      <c r="D21" s="123"/>
      <c r="E21" s="124"/>
      <c r="F21" s="123"/>
      <c r="G21" s="114"/>
      <c r="H21" s="258" t="s">
        <v>298</v>
      </c>
    </row>
    <row r="22" spans="1:8" ht="21" x14ac:dyDescent="0.4">
      <c r="A22" s="121" t="s">
        <v>158</v>
      </c>
      <c r="B22" s="122">
        <v>0</v>
      </c>
      <c r="C22" s="122"/>
      <c r="D22" s="123"/>
      <c r="E22" s="124"/>
      <c r="F22" s="123"/>
      <c r="G22" s="114"/>
      <c r="H22" s="258" t="s">
        <v>299</v>
      </c>
    </row>
    <row r="23" spans="1:8" ht="21" x14ac:dyDescent="0.4">
      <c r="A23" s="121" t="s">
        <v>76</v>
      </c>
      <c r="B23" s="122">
        <v>0</v>
      </c>
      <c r="C23" s="122"/>
      <c r="D23" s="123"/>
      <c r="E23" s="124"/>
      <c r="F23" s="123"/>
      <c r="G23" s="114"/>
    </row>
    <row r="24" spans="1:8" ht="21" x14ac:dyDescent="0.4">
      <c r="A24" s="125" t="s">
        <v>431</v>
      </c>
      <c r="B24" s="122">
        <v>0</v>
      </c>
      <c r="C24" s="122"/>
      <c r="D24" s="123"/>
      <c r="E24" s="124"/>
      <c r="F24" s="123"/>
      <c r="G24" s="114"/>
    </row>
    <row r="25" spans="1:8" s="80" customFormat="1" ht="21" x14ac:dyDescent="0.4">
      <c r="A25" s="125" t="s">
        <v>374</v>
      </c>
      <c r="B25" s="122">
        <v>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f>D26/(COUNT(B21:C25)*2)</f>
        <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v>0</v>
      </c>
      <c r="C30" s="122"/>
      <c r="D30" s="123"/>
      <c r="E30" s="124"/>
      <c r="F30" s="123"/>
      <c r="G30" s="114"/>
    </row>
    <row r="31" spans="1:8" ht="21" x14ac:dyDescent="0.4">
      <c r="A31" s="121" t="s">
        <v>323</v>
      </c>
      <c r="B31" s="122">
        <v>0</v>
      </c>
      <c r="C31" s="122"/>
      <c r="D31" s="123"/>
      <c r="E31" s="124"/>
      <c r="F31" s="123"/>
      <c r="G31" s="114"/>
    </row>
    <row r="32" spans="1:8" ht="42" x14ac:dyDescent="0.4">
      <c r="A32" s="121" t="s">
        <v>130</v>
      </c>
      <c r="B32" s="122">
        <v>0</v>
      </c>
      <c r="C32" s="122"/>
      <c r="D32" s="139"/>
      <c r="E32" s="124"/>
      <c r="F32" s="123"/>
      <c r="G32" s="114"/>
    </row>
    <row r="33" spans="1:7" ht="21" x14ac:dyDescent="0.4">
      <c r="A33" s="138" t="s">
        <v>47</v>
      </c>
      <c r="B33" s="122">
        <v>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v>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v>0</v>
      </c>
      <c r="C39" s="122"/>
      <c r="D39" s="123"/>
      <c r="E39" s="124"/>
      <c r="F39" s="123"/>
      <c r="G39" s="114"/>
    </row>
    <row r="40" spans="1:7" ht="22.5" customHeight="1" x14ac:dyDescent="0.4">
      <c r="A40" s="138" t="s">
        <v>303</v>
      </c>
      <c r="B40" s="122">
        <v>0</v>
      </c>
      <c r="C40" s="122"/>
      <c r="D40" s="123"/>
      <c r="E40" s="124"/>
      <c r="F40" s="123"/>
      <c r="G40" s="114"/>
    </row>
    <row r="41" spans="1:7" ht="22.5" customHeight="1" x14ac:dyDescent="0.4">
      <c r="A41" s="121" t="s">
        <v>313</v>
      </c>
      <c r="B41" s="122">
        <v>0</v>
      </c>
      <c r="C41" s="122"/>
      <c r="D41" s="123"/>
      <c r="E41" s="124"/>
      <c r="F41" s="123"/>
      <c r="G41" s="114"/>
    </row>
    <row r="42" spans="1:7" ht="24.75" customHeight="1" x14ac:dyDescent="0.4">
      <c r="A42" s="125" t="s">
        <v>406</v>
      </c>
      <c r="B42" s="122">
        <v>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COUNTIF('A1 Exploitation'!F21:F42,"ok")</f>
        <v>0</v>
      </c>
      <c r="F43" s="413">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f>D44/(COUNT(B30:C37,B39:C43)*2)</f>
        <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f>D47/(COUNT(B30:C37,B21:C25,B39:C43)*2)</f>
        <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v>0</v>
      </c>
      <c r="C56" s="122"/>
      <c r="D56" s="158"/>
      <c r="E56" s="124"/>
      <c r="F56" s="123"/>
      <c r="G56" s="114"/>
    </row>
    <row r="57" spans="1:7" ht="42" x14ac:dyDescent="0.4">
      <c r="A57" s="159" t="s">
        <v>190</v>
      </c>
      <c r="B57" s="122">
        <v>0</v>
      </c>
      <c r="C57" s="122"/>
      <c r="D57" s="123"/>
      <c r="E57" s="124"/>
      <c r="F57" s="123"/>
      <c r="G57" s="114"/>
    </row>
    <row r="58" spans="1:7" ht="21" x14ac:dyDescent="0.4">
      <c r="A58" s="160" t="s">
        <v>304</v>
      </c>
      <c r="B58" s="122">
        <v>0</v>
      </c>
      <c r="C58" s="122"/>
      <c r="D58" s="158"/>
      <c r="E58" s="124"/>
      <c r="F58" s="123"/>
      <c r="G58" s="114"/>
    </row>
    <row r="59" spans="1:7" ht="21" x14ac:dyDescent="0.4">
      <c r="A59" s="157" t="s">
        <v>213</v>
      </c>
      <c r="B59" s="122">
        <v>0</v>
      </c>
      <c r="C59" s="126"/>
      <c r="D59" s="161"/>
      <c r="E59" s="127"/>
      <c r="F59" s="123"/>
      <c r="G59" s="114"/>
    </row>
    <row r="60" spans="1:7" ht="21" x14ac:dyDescent="0.4">
      <c r="A60" s="157" t="s">
        <v>332</v>
      </c>
      <c r="B60" s="122">
        <v>0</v>
      </c>
      <c r="C60" s="122"/>
      <c r="D60" s="158"/>
      <c r="E60" s="124"/>
      <c r="F60" s="123"/>
      <c r="G60" s="114"/>
    </row>
    <row r="61" spans="1:7" ht="21" x14ac:dyDescent="0.4">
      <c r="A61" s="159" t="s">
        <v>109</v>
      </c>
      <c r="B61" s="122">
        <v>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v>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v>0</v>
      </c>
      <c r="C67" s="167"/>
      <c r="D67" s="163"/>
      <c r="E67" s="124"/>
      <c r="F67" s="321"/>
      <c r="G67" s="114"/>
    </row>
    <row r="68" spans="1:7" ht="21" x14ac:dyDescent="0.4">
      <c r="A68" s="160" t="s">
        <v>95</v>
      </c>
      <c r="B68" s="122">
        <v>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v>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v>0</v>
      </c>
      <c r="C74" s="167"/>
      <c r="D74" s="163"/>
      <c r="E74" s="124"/>
      <c r="F74" s="321"/>
      <c r="G74" s="114"/>
    </row>
    <row r="75" spans="1:7" ht="21" x14ac:dyDescent="0.4">
      <c r="A75" s="121" t="s">
        <v>336</v>
      </c>
      <c r="B75" s="122">
        <v>0</v>
      </c>
      <c r="C75" s="167"/>
      <c r="D75" s="163"/>
      <c r="E75" s="124"/>
      <c r="F75" s="321"/>
      <c r="G75" s="114"/>
    </row>
    <row r="76" spans="1:7" ht="21" x14ac:dyDescent="0.4">
      <c r="A76" s="121" t="s">
        <v>402</v>
      </c>
      <c r="B76" s="122">
        <v>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v>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v>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v>0</v>
      </c>
      <c r="C87" s="174"/>
      <c r="D87" s="128"/>
      <c r="E87" s="124"/>
      <c r="F87" s="321"/>
      <c r="G87" s="173"/>
    </row>
    <row r="88" spans="1:7" ht="21" x14ac:dyDescent="0.4">
      <c r="A88" s="121" t="s">
        <v>404</v>
      </c>
      <c r="B88" s="317">
        <v>0</v>
      </c>
      <c r="C88" s="143"/>
      <c r="D88" s="128"/>
      <c r="E88" s="124"/>
      <c r="F88" s="321"/>
      <c r="G88" s="173"/>
    </row>
    <row r="89" spans="1:7" ht="21" x14ac:dyDescent="0.4">
      <c r="A89" s="121" t="s">
        <v>304</v>
      </c>
      <c r="B89" s="317">
        <v>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v>0</v>
      </c>
      <c r="C91" s="143"/>
      <c r="D91" s="128"/>
      <c r="E91" s="124"/>
      <c r="F91" s="321"/>
      <c r="G91" s="173"/>
    </row>
    <row r="92" spans="1:7" ht="21" x14ac:dyDescent="0.4">
      <c r="A92" s="121" t="s">
        <v>142</v>
      </c>
      <c r="B92" s="317">
        <v>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v>0</v>
      </c>
      <c r="C96" s="143"/>
      <c r="D96" s="128"/>
      <c r="E96" s="124"/>
      <c r="F96" s="321"/>
      <c r="G96" s="173"/>
    </row>
    <row r="97" spans="1:7" ht="42" x14ac:dyDescent="0.4">
      <c r="A97" s="121" t="s">
        <v>341</v>
      </c>
      <c r="B97" s="317">
        <v>0</v>
      </c>
      <c r="C97" s="143"/>
      <c r="D97" s="128"/>
      <c r="E97" s="124"/>
      <c r="F97" s="321"/>
      <c r="G97" s="173"/>
    </row>
    <row r="98" spans="1:7" ht="42" x14ac:dyDescent="0.4">
      <c r="A98" s="121" t="s">
        <v>375</v>
      </c>
      <c r="B98" s="317">
        <v>0</v>
      </c>
      <c r="C98" s="143"/>
      <c r="D98" s="128"/>
      <c r="E98" s="124"/>
      <c r="F98" s="321"/>
      <c r="G98" s="173"/>
    </row>
    <row r="99" spans="1:7" ht="42" x14ac:dyDescent="0.4">
      <c r="A99" s="121" t="s">
        <v>355</v>
      </c>
      <c r="B99" s="317">
        <v>0</v>
      </c>
      <c r="C99" s="143"/>
      <c r="D99" s="128"/>
      <c r="E99" s="124"/>
      <c r="F99" s="321"/>
      <c r="G99" s="173"/>
    </row>
    <row r="100" spans="1:7" ht="21" x14ac:dyDescent="0.4">
      <c r="A100" s="121" t="s">
        <v>436</v>
      </c>
      <c r="B100" s="317">
        <v>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v>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v>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v>0</v>
      </c>
      <c r="C109" s="175"/>
      <c r="D109" s="179"/>
      <c r="E109" s="127"/>
      <c r="F109" s="321"/>
      <c r="G109" s="173"/>
    </row>
    <row r="110" spans="1:7" s="80" customFormat="1" ht="21" x14ac:dyDescent="0.4">
      <c r="A110" s="138" t="s">
        <v>301</v>
      </c>
      <c r="B110" s="317">
        <v>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v>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v>0</v>
      </c>
      <c r="C115" s="122"/>
      <c r="D115" s="179"/>
      <c r="E115" s="127"/>
      <c r="F115" s="321"/>
      <c r="G115" s="129"/>
    </row>
    <row r="116" spans="1:7" s="80" customFormat="1" ht="21" x14ac:dyDescent="0.4">
      <c r="A116" s="121" t="s">
        <v>117</v>
      </c>
      <c r="B116" s="317">
        <v>0</v>
      </c>
      <c r="C116" s="175"/>
      <c r="D116" s="179"/>
      <c r="E116" s="127"/>
      <c r="F116" s="321"/>
      <c r="G116" s="129"/>
    </row>
    <row r="117" spans="1:7" s="80" customFormat="1" ht="21" x14ac:dyDescent="0.4">
      <c r="A117" s="138" t="s">
        <v>301</v>
      </c>
      <c r="B117" s="317">
        <v>0</v>
      </c>
      <c r="C117" s="122"/>
      <c r="D117" s="179"/>
      <c r="E117" s="127"/>
      <c r="F117" s="321"/>
      <c r="G117" s="129"/>
    </row>
    <row r="118" spans="1:7" s="80" customFormat="1" ht="21" x14ac:dyDescent="0.4">
      <c r="A118" s="121" t="s">
        <v>343</v>
      </c>
      <c r="B118" s="317">
        <v>0</v>
      </c>
      <c r="C118" s="166"/>
      <c r="D118" s="179"/>
      <c r="E118" s="127"/>
      <c r="F118" s="321"/>
      <c r="G118" s="129"/>
    </row>
    <row r="119" spans="1:7" s="80" customFormat="1" ht="21" x14ac:dyDescent="0.4">
      <c r="A119" s="121" t="s">
        <v>345</v>
      </c>
      <c r="B119" s="317">
        <v>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v>0</v>
      </c>
      <c r="C122" s="186"/>
      <c r="D122" s="187"/>
      <c r="E122" s="326"/>
      <c r="F122" s="321"/>
      <c r="G122" s="114"/>
    </row>
    <row r="123" spans="1:7" ht="37.5" customHeight="1" x14ac:dyDescent="0.4">
      <c r="A123" s="185" t="s">
        <v>303</v>
      </c>
      <c r="B123" s="317">
        <v>0</v>
      </c>
      <c r="C123" s="186"/>
      <c r="D123" s="187"/>
      <c r="E123" s="127"/>
      <c r="F123" s="321"/>
      <c r="G123" s="114"/>
    </row>
    <row r="124" spans="1:7" s="80" customFormat="1" ht="31.5" customHeight="1" x14ac:dyDescent="0.4">
      <c r="A124" s="125" t="s">
        <v>376</v>
      </c>
      <c r="B124" s="317">
        <v>0</v>
      </c>
      <c r="C124" s="183"/>
      <c r="D124" s="176"/>
      <c r="E124" s="127"/>
      <c r="F124" s="321"/>
      <c r="G124" s="129"/>
    </row>
    <row r="125" spans="1:7" s="80" customFormat="1" ht="37.5" customHeight="1" x14ac:dyDescent="0.4">
      <c r="A125" s="188" t="s">
        <v>377</v>
      </c>
      <c r="B125" s="317">
        <v>0</v>
      </c>
      <c r="C125" s="183"/>
      <c r="D125" s="176"/>
      <c r="E125" s="127"/>
      <c r="F125" s="321"/>
      <c r="G125" s="129"/>
    </row>
    <row r="126" spans="1:7" s="80" customFormat="1" ht="24" customHeight="1" x14ac:dyDescent="0.4">
      <c r="A126" s="188" t="s">
        <v>318</v>
      </c>
      <c r="B126" s="317">
        <v>0</v>
      </c>
      <c r="C126" s="183"/>
      <c r="D126" s="176"/>
      <c r="E126" s="127"/>
      <c r="F126" s="321"/>
      <c r="G126" s="129"/>
    </row>
    <row r="127" spans="1:7" s="80" customFormat="1" ht="24" customHeight="1" x14ac:dyDescent="0.4">
      <c r="A127" s="188" t="s">
        <v>328</v>
      </c>
      <c r="B127" s="317">
        <v>0</v>
      </c>
      <c r="C127" s="183"/>
      <c r="D127" s="176"/>
      <c r="E127" s="127"/>
      <c r="F127" s="321"/>
      <c r="G127" s="129"/>
    </row>
    <row r="128" spans="1:7" s="80" customFormat="1" ht="24" customHeight="1" x14ac:dyDescent="0.4">
      <c r="A128" s="125" t="s">
        <v>406</v>
      </c>
      <c r="B128" s="317">
        <v>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COUNTIF('A1 Exploitation'!F56:F128,"ok")</f>
        <v>0</v>
      </c>
      <c r="F129" s="413">
        <f>COUNTA('A1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f>D130/(COUNT(B105:C110,B122:C129,B113:C119,B85:C102,B66:C82,B56:C63)*2)</f>
        <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f>B92</f>
        <v>0</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v>0</v>
      </c>
      <c r="C141" s="125"/>
      <c r="D141" s="125"/>
      <c r="E141" s="125"/>
      <c r="F141" s="321"/>
      <c r="G141" s="114"/>
    </row>
    <row r="142" spans="1:16384" ht="21" x14ac:dyDescent="0.4">
      <c r="A142" s="125" t="s">
        <v>335</v>
      </c>
      <c r="B142" s="122">
        <v>0</v>
      </c>
      <c r="C142" s="125"/>
      <c r="D142" s="125"/>
      <c r="E142" s="125"/>
      <c r="F142" s="321"/>
      <c r="G142" s="114"/>
    </row>
    <row r="143" spans="1:16384" ht="21" x14ac:dyDescent="0.4">
      <c r="A143" s="125" t="s">
        <v>370</v>
      </c>
      <c r="B143" s="122">
        <v>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v>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v>0</v>
      </c>
      <c r="C148" s="305"/>
      <c r="D148" s="305"/>
      <c r="E148" s="305"/>
      <c r="F148" s="321"/>
      <c r="G148" s="114"/>
    </row>
    <row r="149" spans="1:7" ht="21" x14ac:dyDescent="0.4">
      <c r="A149" s="125" t="s">
        <v>421</v>
      </c>
      <c r="B149" s="317">
        <v>0</v>
      </c>
      <c r="C149" s="125"/>
      <c r="D149" s="125"/>
      <c r="E149" s="125"/>
      <c r="F149" s="321"/>
      <c r="G149" s="114"/>
    </row>
    <row r="150" spans="1:7" ht="21" x14ac:dyDescent="0.4">
      <c r="A150" s="125" t="s">
        <v>408</v>
      </c>
      <c r="B150" s="317">
        <v>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v>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v>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v>0</v>
      </c>
      <c r="C156" s="125"/>
      <c r="D156" s="125"/>
      <c r="E156" s="125"/>
      <c r="F156" s="321"/>
      <c r="G156" s="114"/>
    </row>
    <row r="157" spans="1:7" ht="21" x14ac:dyDescent="0.4">
      <c r="A157" s="125" t="s">
        <v>142</v>
      </c>
      <c r="B157" s="317">
        <v>0</v>
      </c>
      <c r="C157" s="125"/>
      <c r="D157" s="125"/>
      <c r="E157" s="125"/>
      <c r="F157" s="321"/>
      <c r="G157" s="114"/>
    </row>
    <row r="158" spans="1:7" ht="21" x14ac:dyDescent="0.4">
      <c r="A158" s="125" t="s">
        <v>339</v>
      </c>
      <c r="B158" s="317">
        <v>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v>0</v>
      </c>
      <c r="C162" s="295"/>
      <c r="D162" s="125"/>
      <c r="E162" s="125"/>
      <c r="F162" s="321"/>
      <c r="G162" s="114"/>
    </row>
    <row r="163" spans="1:7" ht="42" x14ac:dyDescent="0.4">
      <c r="A163" s="125" t="s">
        <v>341</v>
      </c>
      <c r="B163" s="317">
        <v>0</v>
      </c>
      <c r="C163" s="125"/>
      <c r="D163" s="125"/>
      <c r="E163" s="125"/>
      <c r="F163" s="321"/>
      <c r="G163" s="114"/>
    </row>
    <row r="164" spans="1:7" ht="42" x14ac:dyDescent="0.4">
      <c r="A164" s="125" t="s">
        <v>375</v>
      </c>
      <c r="B164" s="317">
        <v>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v>0</v>
      </c>
      <c r="C168" s="125"/>
      <c r="D168" s="125"/>
      <c r="E168" s="124"/>
      <c r="F168" s="321"/>
      <c r="G168" s="114"/>
    </row>
    <row r="169" spans="1:7" ht="21" x14ac:dyDescent="0.4">
      <c r="A169" s="125" t="s">
        <v>397</v>
      </c>
      <c r="B169" s="122">
        <v>0</v>
      </c>
      <c r="C169" s="125"/>
      <c r="D169" s="125"/>
      <c r="E169" s="124"/>
      <c r="F169" s="321"/>
      <c r="G169" s="114"/>
    </row>
    <row r="170" spans="1:7" ht="21" x14ac:dyDescent="0.4">
      <c r="A170" s="125" t="s">
        <v>343</v>
      </c>
      <c r="B170" s="122">
        <v>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v>0</v>
      </c>
      <c r="C172" s="125"/>
      <c r="D172" s="125"/>
      <c r="E172" s="124"/>
      <c r="F172" s="321"/>
      <c r="G172" s="114"/>
    </row>
    <row r="173" spans="1:7" ht="21" x14ac:dyDescent="0.4">
      <c r="A173" s="125" t="s">
        <v>345</v>
      </c>
      <c r="B173" s="122">
        <v>0</v>
      </c>
      <c r="C173" s="125"/>
      <c r="D173" s="125"/>
      <c r="E173" s="124"/>
      <c r="F173" s="321"/>
      <c r="G173" s="114"/>
    </row>
    <row r="174" spans="1:7" ht="21" x14ac:dyDescent="0.4">
      <c r="A174" s="125" t="s">
        <v>346</v>
      </c>
      <c r="B174" s="122">
        <v>0</v>
      </c>
      <c r="C174" s="125"/>
      <c r="D174" s="125"/>
      <c r="E174" s="124"/>
      <c r="F174" s="321"/>
      <c r="G174" s="114"/>
    </row>
    <row r="175" spans="1:7" ht="21" x14ac:dyDescent="0.4">
      <c r="A175" s="201" t="s">
        <v>410</v>
      </c>
      <c r="B175" s="122">
        <v>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v>0</v>
      </c>
      <c r="C178" s="121"/>
      <c r="D178" s="121"/>
      <c r="E178" s="121"/>
      <c r="F178" s="123"/>
      <c r="G178" s="114"/>
    </row>
    <row r="179" spans="1:7" ht="21" x14ac:dyDescent="0.4">
      <c r="A179" s="125" t="s">
        <v>369</v>
      </c>
      <c r="B179" s="122">
        <v>0</v>
      </c>
      <c r="C179" s="125"/>
      <c r="D179" s="125"/>
      <c r="E179" s="125"/>
      <c r="F179" s="321"/>
      <c r="G179" s="114"/>
    </row>
    <row r="180" spans="1:7" ht="21" x14ac:dyDescent="0.4">
      <c r="A180" s="125" t="s">
        <v>328</v>
      </c>
      <c r="B180" s="122">
        <v>0</v>
      </c>
      <c r="C180" s="125"/>
      <c r="D180" s="125"/>
      <c r="E180" s="125"/>
      <c r="F180" s="321"/>
      <c r="G180" s="114"/>
    </row>
    <row r="181" spans="1:7" ht="21" x14ac:dyDescent="0.4">
      <c r="A181" s="125" t="s">
        <v>333</v>
      </c>
      <c r="B181" s="122">
        <v>0</v>
      </c>
      <c r="C181" s="125"/>
      <c r="D181" s="125"/>
      <c r="E181" s="125"/>
      <c r="F181" s="321"/>
      <c r="G181" s="114"/>
    </row>
    <row r="182" spans="1:7" ht="21" x14ac:dyDescent="0.4">
      <c r="A182" s="125" t="s">
        <v>392</v>
      </c>
      <c r="B182" s="122">
        <v>0</v>
      </c>
      <c r="C182" s="125"/>
      <c r="D182" s="125"/>
      <c r="E182" s="125"/>
      <c r="F182" s="321"/>
      <c r="G182" s="114"/>
    </row>
    <row r="183" spans="1:7" ht="21" x14ac:dyDescent="0.4">
      <c r="A183" s="125" t="s">
        <v>437</v>
      </c>
      <c r="B183" s="122">
        <v>0</v>
      </c>
      <c r="C183" s="125"/>
      <c r="D183" s="125"/>
      <c r="E183" s="125"/>
      <c r="F183" s="321"/>
      <c r="G183" s="114"/>
    </row>
    <row r="184" spans="1:7" ht="21" x14ac:dyDescent="0.4">
      <c r="A184" s="125" t="s">
        <v>406</v>
      </c>
      <c r="B184" s="122">
        <v>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COUNTIF('A1 Exploitation'!F141:F184,"ok")</f>
        <v>0</v>
      </c>
      <c r="F185" s="413">
        <f>COUNTA('A1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f>D186/(COUNT(B140:C145,B148:C164,B167:C175,B178:C185)*2)</f>
        <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0</v>
      </c>
      <c r="C195" s="122"/>
      <c r="D195" s="123"/>
      <c r="E195" s="123"/>
      <c r="F195" s="123"/>
      <c r="G195" s="114"/>
    </row>
    <row r="196" spans="1:7" ht="21" x14ac:dyDescent="0.4">
      <c r="A196" s="164" t="s">
        <v>213</v>
      </c>
      <c r="B196" s="122">
        <v>0</v>
      </c>
      <c r="C196" s="122"/>
      <c r="D196" s="123"/>
      <c r="E196" s="124"/>
      <c r="F196" s="123"/>
      <c r="G196" s="114"/>
    </row>
    <row r="197" spans="1:7" ht="21" x14ac:dyDescent="0.4">
      <c r="A197" s="157" t="s">
        <v>78</v>
      </c>
      <c r="B197" s="122">
        <v>0</v>
      </c>
      <c r="C197" s="126"/>
      <c r="D197" s="128"/>
      <c r="E197" s="127"/>
      <c r="F197" s="123"/>
      <c r="G197" s="114"/>
    </row>
    <row r="198" spans="1:7" ht="22.5" x14ac:dyDescent="0.4">
      <c r="A198" s="157" t="s">
        <v>332</v>
      </c>
      <c r="B198" s="122">
        <v>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v>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v>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f>D203/(COUNT(B195:C202)*2)</f>
        <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v>0</v>
      </c>
      <c r="C207" s="122"/>
      <c r="D207" s="172"/>
      <c r="E207" s="172"/>
      <c r="F207" s="123"/>
      <c r="G207" s="114"/>
    </row>
    <row r="208" spans="1:7" ht="21" x14ac:dyDescent="0.4">
      <c r="A208" s="138" t="s">
        <v>57</v>
      </c>
      <c r="B208" s="122">
        <v>0</v>
      </c>
      <c r="C208" s="122"/>
      <c r="D208" s="172"/>
      <c r="E208" s="127"/>
      <c r="F208" s="123"/>
      <c r="G208" s="114"/>
    </row>
    <row r="209" spans="1:7" ht="21" x14ac:dyDescent="0.4">
      <c r="A209" s="121" t="s">
        <v>211</v>
      </c>
      <c r="B209" s="122">
        <v>0</v>
      </c>
      <c r="C209" s="122"/>
      <c r="D209" s="193"/>
      <c r="E209" s="127"/>
      <c r="F209" s="123"/>
      <c r="G209" s="114"/>
    </row>
    <row r="210" spans="1:7" ht="21" x14ac:dyDescent="0.4">
      <c r="A210" s="138" t="s">
        <v>53</v>
      </c>
      <c r="B210" s="122">
        <v>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v>0</v>
      </c>
      <c r="C212" s="122"/>
      <c r="D212" s="194"/>
      <c r="E212" s="124"/>
      <c r="F212" s="123"/>
      <c r="G212" s="114"/>
    </row>
    <row r="213" spans="1:7" ht="21" x14ac:dyDescent="0.4">
      <c r="A213" s="297" t="s">
        <v>337</v>
      </c>
      <c r="B213" s="122">
        <v>0</v>
      </c>
      <c r="C213" s="166"/>
      <c r="D213" s="194"/>
      <c r="E213" s="124"/>
      <c r="F213" s="123"/>
      <c r="G213" s="114"/>
    </row>
    <row r="214" spans="1:7" ht="21" x14ac:dyDescent="0.4">
      <c r="A214" s="298" t="s">
        <v>411</v>
      </c>
      <c r="B214" s="122">
        <v>0</v>
      </c>
      <c r="C214" s="183"/>
      <c r="D214" s="128"/>
      <c r="E214" s="124"/>
      <c r="F214" s="123"/>
      <c r="G214" s="114"/>
    </row>
    <row r="215" spans="1:7" ht="21" x14ac:dyDescent="0.4">
      <c r="A215" s="138" t="s">
        <v>142</v>
      </c>
      <c r="B215" s="122">
        <v>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v>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v>0</v>
      </c>
      <c r="C223" s="295"/>
      <c r="D223" s="128"/>
      <c r="E223" s="124"/>
      <c r="F223" s="123"/>
      <c r="G223" s="129"/>
    </row>
    <row r="224" spans="1:7" ht="40.5" customHeight="1" x14ac:dyDescent="0.4">
      <c r="A224" s="121" t="s">
        <v>150</v>
      </c>
      <c r="B224" s="122">
        <v>0</v>
      </c>
      <c r="C224" s="122"/>
      <c r="D224" s="123"/>
      <c r="E224" s="124"/>
      <c r="F224" s="123"/>
      <c r="G224" s="173"/>
    </row>
    <row r="225" spans="1:7" ht="21" x14ac:dyDescent="0.4">
      <c r="A225" s="201" t="s">
        <v>426</v>
      </c>
      <c r="B225" s="122">
        <v>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f>D227/(COUNT(B207:C226)*2)</f>
        <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v>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v>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v>0</v>
      </c>
      <c r="C237" s="206"/>
      <c r="D237" s="128"/>
      <c r="E237" s="128"/>
      <c r="F237" s="123"/>
      <c r="G237" s="129"/>
    </row>
    <row r="238" spans="1:7" s="80" customFormat="1" ht="36" customHeight="1" x14ac:dyDescent="0.4">
      <c r="A238" s="182" t="s">
        <v>303</v>
      </c>
      <c r="B238" s="122">
        <v>0</v>
      </c>
      <c r="C238" s="206"/>
      <c r="D238" s="128"/>
      <c r="E238" s="128"/>
      <c r="F238" s="123"/>
      <c r="G238" s="129"/>
    </row>
    <row r="239" spans="1:7" s="80" customFormat="1" ht="21" x14ac:dyDescent="0.4">
      <c r="A239" s="125" t="s">
        <v>376</v>
      </c>
      <c r="B239" s="122">
        <v>0</v>
      </c>
      <c r="C239" s="206"/>
      <c r="D239" s="207"/>
      <c r="E239" s="128"/>
      <c r="F239" s="123"/>
      <c r="G239" s="129"/>
    </row>
    <row r="240" spans="1:7" s="80" customFormat="1" ht="21" x14ac:dyDescent="0.4">
      <c r="A240" s="188" t="s">
        <v>377</v>
      </c>
      <c r="B240" s="122">
        <v>0</v>
      </c>
      <c r="C240" s="206"/>
      <c r="D240" s="128"/>
      <c r="E240" s="128"/>
      <c r="F240" s="123"/>
      <c r="G240" s="129"/>
    </row>
    <row r="241" spans="1:7" s="80" customFormat="1" ht="21" x14ac:dyDescent="0.4">
      <c r="A241" s="188" t="s">
        <v>318</v>
      </c>
      <c r="B241" s="122">
        <v>0</v>
      </c>
      <c r="C241" s="174"/>
      <c r="D241" s="128"/>
      <c r="E241" s="128"/>
      <c r="F241" s="123"/>
      <c r="G241" s="129"/>
    </row>
    <row r="242" spans="1:7" s="80" customFormat="1" ht="21" x14ac:dyDescent="0.4">
      <c r="A242" s="188" t="s">
        <v>328</v>
      </c>
      <c r="B242" s="122">
        <v>0</v>
      </c>
      <c r="C242" s="206"/>
      <c r="D242" s="128"/>
      <c r="E242" s="128"/>
      <c r="F242" s="123"/>
      <c r="G242" s="129"/>
    </row>
    <row r="243" spans="1:7" s="80" customFormat="1" ht="21" x14ac:dyDescent="0.4">
      <c r="A243" s="125" t="s">
        <v>406</v>
      </c>
      <c r="B243" s="122">
        <v>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COUNTIF('A1 Exploitation'!F195:F244,"ok")</f>
        <v>0</v>
      </c>
      <c r="F244" s="413">
        <f>COUNTA('A1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f>D245/(COUNT(B231:C235,B237:C244)*2)</f>
        <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f>D248/(COUNT(B231:C235,B195:C202,B207:C226,B237:C244)*2)</f>
        <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0</v>
      </c>
      <c r="C257" s="122"/>
      <c r="D257" s="123"/>
      <c r="E257" s="124"/>
      <c r="F257" s="123"/>
      <c r="G257" s="114"/>
    </row>
    <row r="258" spans="1:7" ht="21" x14ac:dyDescent="0.4">
      <c r="A258" s="164" t="s">
        <v>213</v>
      </c>
      <c r="B258" s="122">
        <v>0</v>
      </c>
      <c r="C258" s="122"/>
      <c r="D258" s="123"/>
      <c r="E258" s="124"/>
      <c r="F258" s="123"/>
      <c r="G258" s="114"/>
    </row>
    <row r="259" spans="1:7" ht="21" x14ac:dyDescent="0.4">
      <c r="A259" s="164" t="s">
        <v>56</v>
      </c>
      <c r="B259" s="122">
        <v>0</v>
      </c>
      <c r="C259" s="123"/>
      <c r="D259" s="123"/>
      <c r="E259" s="124"/>
      <c r="F259" s="123"/>
      <c r="G259" s="114"/>
    </row>
    <row r="260" spans="1:7" ht="22.5" x14ac:dyDescent="0.4">
      <c r="A260" s="157" t="s">
        <v>386</v>
      </c>
      <c r="B260" s="122">
        <v>0</v>
      </c>
      <c r="C260" s="122"/>
      <c r="D260" s="191"/>
      <c r="E260" s="124"/>
      <c r="F260" s="123"/>
      <c r="G260" s="114"/>
    </row>
    <row r="261" spans="1:7" ht="22.5" x14ac:dyDescent="0.4">
      <c r="A261" s="296" t="s">
        <v>330</v>
      </c>
      <c r="B261" s="122">
        <v>0</v>
      </c>
      <c r="C261" s="122"/>
      <c r="D261" s="191"/>
      <c r="E261" s="124"/>
      <c r="F261" s="123"/>
      <c r="G261" s="114"/>
    </row>
    <row r="262" spans="1:7" ht="21" x14ac:dyDescent="0.4">
      <c r="A262" s="164" t="s">
        <v>143</v>
      </c>
      <c r="B262" s="122">
        <v>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v>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f>D265/(COUNT(B257:C264)*2)</f>
        <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0</v>
      </c>
      <c r="C269" s="122"/>
      <c r="D269" s="172"/>
      <c r="E269" s="124"/>
      <c r="F269" s="123"/>
      <c r="G269" s="114"/>
    </row>
    <row r="270" spans="1:7" ht="21" x14ac:dyDescent="0.4">
      <c r="A270" s="138" t="s">
        <v>106</v>
      </c>
      <c r="B270" s="122">
        <v>0</v>
      </c>
      <c r="C270" s="122"/>
      <c r="D270" s="172"/>
      <c r="E270" s="124"/>
      <c r="F270" s="123"/>
      <c r="G270" s="114"/>
    </row>
    <row r="271" spans="1:7" ht="21" x14ac:dyDescent="0.4">
      <c r="A271" s="138" t="s">
        <v>53</v>
      </c>
      <c r="B271" s="122">
        <v>0</v>
      </c>
      <c r="C271" s="122"/>
      <c r="D271" s="194"/>
      <c r="E271" s="124"/>
      <c r="F271" s="123"/>
      <c r="G271" s="114"/>
    </row>
    <row r="272" spans="1:7" ht="21" x14ac:dyDescent="0.4">
      <c r="A272" s="138" t="s">
        <v>202</v>
      </c>
      <c r="B272" s="122">
        <v>0</v>
      </c>
      <c r="C272" s="122"/>
      <c r="D272" s="194"/>
      <c r="E272" s="124"/>
      <c r="F272" s="123"/>
      <c r="G272" s="114"/>
    </row>
    <row r="273" spans="1:7" ht="22.5" x14ac:dyDescent="0.4">
      <c r="A273" s="121" t="s">
        <v>212</v>
      </c>
      <c r="B273" s="122">
        <v>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v>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v>0</v>
      </c>
      <c r="C281" s="122"/>
      <c r="D281" s="128"/>
      <c r="E281" s="124"/>
      <c r="F281" s="123"/>
      <c r="G281" s="114"/>
    </row>
    <row r="282" spans="1:7" ht="21" customHeight="1" x14ac:dyDescent="0.4">
      <c r="A282" s="121" t="s">
        <v>142</v>
      </c>
      <c r="B282" s="122">
        <v>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v>0</v>
      </c>
      <c r="C286" s="295"/>
      <c r="D286" s="128"/>
      <c r="E286" s="124"/>
      <c r="F286" s="123"/>
      <c r="G286" s="114"/>
    </row>
    <row r="287" spans="1:7" ht="39" customHeight="1" x14ac:dyDescent="0.4">
      <c r="A287" s="121" t="s">
        <v>150</v>
      </c>
      <c r="B287" s="122">
        <v>0</v>
      </c>
      <c r="C287" s="122"/>
      <c r="D287" s="128"/>
      <c r="E287" s="124"/>
      <c r="F287" s="123"/>
      <c r="G287" s="114"/>
    </row>
    <row r="288" spans="1:7" ht="21.75" customHeight="1" x14ac:dyDescent="0.4">
      <c r="A288" s="201" t="s">
        <v>426</v>
      </c>
      <c r="B288" s="122">
        <v>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v>0</v>
      </c>
      <c r="C292" s="126"/>
      <c r="D292" s="128"/>
      <c r="E292" s="127"/>
      <c r="F292" s="123"/>
      <c r="G292" s="129"/>
    </row>
    <row r="293" spans="1:7" s="80" customFormat="1" ht="35.25" customHeight="1" x14ac:dyDescent="0.4">
      <c r="A293" s="138" t="s">
        <v>303</v>
      </c>
      <c r="B293" s="122">
        <v>0</v>
      </c>
      <c r="C293" s="126"/>
      <c r="D293" s="128"/>
      <c r="E293" s="127"/>
      <c r="F293" s="123"/>
      <c r="G293" s="129"/>
    </row>
    <row r="294" spans="1:7" s="80" customFormat="1" ht="39.75" customHeight="1" x14ac:dyDescent="0.4">
      <c r="A294" s="121" t="s">
        <v>376</v>
      </c>
      <c r="B294" s="122">
        <v>0</v>
      </c>
      <c r="C294" s="126"/>
      <c r="D294" s="207"/>
      <c r="E294" s="127"/>
      <c r="F294" s="123"/>
      <c r="G294" s="129"/>
    </row>
    <row r="295" spans="1:7" s="80" customFormat="1" ht="33" customHeight="1" x14ac:dyDescent="0.4">
      <c r="A295" s="157" t="s">
        <v>377</v>
      </c>
      <c r="B295" s="122">
        <v>0</v>
      </c>
      <c r="C295" s="126"/>
      <c r="D295" s="128"/>
      <c r="E295" s="127"/>
      <c r="F295" s="123"/>
      <c r="G295" s="129"/>
    </row>
    <row r="296" spans="1:7" s="80" customFormat="1" ht="22.5" customHeight="1" x14ac:dyDescent="0.4">
      <c r="A296" s="157" t="s">
        <v>318</v>
      </c>
      <c r="B296" s="122">
        <v>0</v>
      </c>
      <c r="C296" s="174"/>
      <c r="D296" s="128"/>
      <c r="E296" s="127"/>
      <c r="F296" s="123"/>
      <c r="G296" s="129"/>
    </row>
    <row r="297" spans="1:7" s="80" customFormat="1" ht="22.5" customHeight="1" x14ac:dyDescent="0.4">
      <c r="A297" s="188" t="s">
        <v>328</v>
      </c>
      <c r="B297" s="122">
        <v>0</v>
      </c>
      <c r="C297" s="174"/>
      <c r="D297" s="128"/>
      <c r="E297" s="127"/>
      <c r="F297" s="123"/>
      <c r="G297" s="129"/>
    </row>
    <row r="298" spans="1:7" s="80" customFormat="1" ht="22.5" customHeight="1" x14ac:dyDescent="0.4">
      <c r="A298" s="125" t="s">
        <v>406</v>
      </c>
      <c r="B298" s="122">
        <v>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COUNTIF('A1 Exploitation'!F257:F298,"ok")</f>
        <v>0</v>
      </c>
      <c r="F299" s="413">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f>D300/(COUNT(B269:C289,B292:C299)*2)</f>
        <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f>D303/(COUNT(B257:C264,B269:C289,B292:C299)*2)</f>
        <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v>0</v>
      </c>
      <c r="C312" s="122"/>
      <c r="D312" s="123"/>
      <c r="E312" s="124"/>
      <c r="F312" s="123"/>
      <c r="G312" s="114"/>
    </row>
    <row r="313" spans="1:7" ht="21" x14ac:dyDescent="0.4">
      <c r="A313" s="157" t="s">
        <v>213</v>
      </c>
      <c r="B313" s="122">
        <v>0</v>
      </c>
      <c r="C313" s="122"/>
      <c r="D313" s="123"/>
      <c r="E313" s="127"/>
      <c r="F313" s="123"/>
      <c r="G313" s="114"/>
    </row>
    <row r="314" spans="1:7" ht="21" x14ac:dyDescent="0.4">
      <c r="A314" s="164" t="s">
        <v>78</v>
      </c>
      <c r="B314" s="122">
        <v>0</v>
      </c>
      <c r="C314" s="122"/>
      <c r="D314" s="123"/>
      <c r="E314" s="124"/>
      <c r="F314" s="123"/>
      <c r="G314" s="114"/>
    </row>
    <row r="315" spans="1:7" ht="21" x14ac:dyDescent="0.4">
      <c r="A315" s="164" t="s">
        <v>119</v>
      </c>
      <c r="B315" s="122">
        <v>0</v>
      </c>
      <c r="C315" s="122"/>
      <c r="D315" s="123"/>
      <c r="E315" s="124"/>
      <c r="F315" s="123"/>
      <c r="G315" s="114"/>
    </row>
    <row r="316" spans="1:7" ht="21" x14ac:dyDescent="0.4">
      <c r="A316" s="157" t="s">
        <v>332</v>
      </c>
      <c r="B316" s="122">
        <v>0</v>
      </c>
      <c r="C316" s="122"/>
      <c r="D316" s="123"/>
      <c r="E316" s="124"/>
      <c r="F316" s="123"/>
      <c r="G316" s="114"/>
    </row>
    <row r="317" spans="1:7" ht="22.5" x14ac:dyDescent="0.4">
      <c r="A317" s="157" t="s">
        <v>120</v>
      </c>
      <c r="B317" s="122">
        <v>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v>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f>D320/(COUNT(B312:C319)*2)</f>
        <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v>0</v>
      </c>
      <c r="C324" s="143"/>
      <c r="D324" s="172"/>
      <c r="E324" s="124"/>
      <c r="F324" s="123"/>
      <c r="G324" s="114"/>
    </row>
    <row r="325" spans="1:7" ht="42" x14ac:dyDescent="0.4">
      <c r="A325" s="121" t="s">
        <v>135</v>
      </c>
      <c r="B325" s="122">
        <v>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v>0</v>
      </c>
      <c r="C327" s="122"/>
      <c r="D327" s="191"/>
      <c r="E327" s="124"/>
      <c r="F327" s="123"/>
      <c r="G327" s="114"/>
    </row>
    <row r="328" spans="1:7" ht="45" x14ac:dyDescent="0.4">
      <c r="A328" s="290" t="s">
        <v>440</v>
      </c>
      <c r="B328" s="122" t="s">
        <v>30</v>
      </c>
      <c r="C328" s="143" t="str">
        <f>IF(B328=0, -10, IF(B328=1, -5, "0"))</f>
        <v>0</v>
      </c>
      <c r="D328" s="196"/>
      <c r="E328" s="123"/>
      <c r="F328" s="123"/>
      <c r="G328" s="114"/>
    </row>
    <row r="329" spans="1:7" ht="21" x14ac:dyDescent="0.4">
      <c r="A329" s="121" t="s">
        <v>209</v>
      </c>
      <c r="B329" s="122">
        <v>0</v>
      </c>
      <c r="C329" s="122"/>
      <c r="D329" s="194"/>
      <c r="E329" s="124"/>
      <c r="F329" s="123"/>
      <c r="G329" s="114"/>
    </row>
    <row r="330" spans="1:7" ht="21" x14ac:dyDescent="0.4">
      <c r="A330" s="138" t="s">
        <v>142</v>
      </c>
      <c r="B330" s="122">
        <v>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v>0</v>
      </c>
      <c r="C332" s="122"/>
      <c r="D332" s="191"/>
      <c r="E332" s="124"/>
      <c r="F332" s="123"/>
      <c r="G332" s="114"/>
    </row>
    <row r="333" spans="1:7" ht="22.5" x14ac:dyDescent="0.4">
      <c r="A333" s="121" t="s">
        <v>414</v>
      </c>
      <c r="B333" s="122">
        <v>0</v>
      </c>
      <c r="C333" s="122"/>
      <c r="D333" s="191"/>
      <c r="E333" s="124"/>
      <c r="F333" s="123"/>
      <c r="G333" s="114"/>
    </row>
    <row r="334" spans="1:7" ht="22.5" x14ac:dyDescent="0.4">
      <c r="A334" s="159" t="s">
        <v>118</v>
      </c>
      <c r="B334" s="122">
        <v>0</v>
      </c>
      <c r="C334" s="122"/>
      <c r="D334" s="191"/>
      <c r="E334" s="124"/>
      <c r="F334" s="123"/>
      <c r="G334" s="114"/>
    </row>
    <row r="335" spans="1:7" ht="42" x14ac:dyDescent="0.4">
      <c r="A335" s="252" t="s">
        <v>357</v>
      </c>
      <c r="B335" s="122">
        <v>0</v>
      </c>
      <c r="C335" s="122"/>
      <c r="D335" s="158"/>
      <c r="E335" s="124"/>
      <c r="F335" s="123"/>
      <c r="G335" s="114"/>
    </row>
    <row r="336" spans="1:7" ht="21" customHeight="1" x14ac:dyDescent="0.4">
      <c r="A336" s="160" t="s">
        <v>124</v>
      </c>
      <c r="B336" s="122">
        <v>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v>0</v>
      </c>
      <c r="C341" s="295"/>
      <c r="D341" s="123"/>
      <c r="E341" s="124"/>
      <c r="F341" s="123"/>
      <c r="G341" s="129"/>
    </row>
    <row r="342" spans="1:7" ht="65.25" customHeight="1" x14ac:dyDescent="0.4">
      <c r="A342" s="121" t="s">
        <v>381</v>
      </c>
      <c r="B342" s="122">
        <v>0</v>
      </c>
      <c r="C342" s="122"/>
      <c r="D342" s="124"/>
      <c r="E342" s="124"/>
      <c r="F342" s="123"/>
      <c r="G342" s="129"/>
    </row>
    <row r="343" spans="1:7" s="80" customFormat="1" ht="21" x14ac:dyDescent="0.4">
      <c r="A343" s="201" t="s">
        <v>426</v>
      </c>
      <c r="B343" s="122">
        <v>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f>D344/(COUNT(B324:C343)*2)</f>
        <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0</v>
      </c>
      <c r="C352" s="122"/>
      <c r="D352" s="163"/>
      <c r="E352" s="124"/>
      <c r="F352" s="123"/>
      <c r="G352" s="114"/>
    </row>
    <row r="353" spans="1:7" ht="21" x14ac:dyDescent="0.4">
      <c r="A353" s="121" t="s">
        <v>214</v>
      </c>
      <c r="B353" s="122">
        <v>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v>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v>0</v>
      </c>
      <c r="C359" s="306"/>
      <c r="D359" s="306"/>
      <c r="E359" s="306"/>
      <c r="F359" s="123"/>
      <c r="G359" s="114"/>
    </row>
    <row r="360" spans="1:7" ht="22.5" x14ac:dyDescent="0.4">
      <c r="A360" s="182" t="s">
        <v>303</v>
      </c>
      <c r="B360" s="122">
        <v>0</v>
      </c>
      <c r="C360" s="217"/>
      <c r="D360" s="217"/>
      <c r="E360" s="217"/>
      <c r="F360" s="123"/>
      <c r="G360" s="129"/>
    </row>
    <row r="361" spans="1:7" ht="21" x14ac:dyDescent="0.4">
      <c r="A361" s="125" t="s">
        <v>376</v>
      </c>
      <c r="B361" s="122">
        <v>0</v>
      </c>
      <c r="C361" s="126"/>
      <c r="D361" s="207"/>
      <c r="E361" s="127"/>
      <c r="F361" s="123"/>
      <c r="G361" s="129"/>
    </row>
    <row r="362" spans="1:7" ht="21" x14ac:dyDescent="0.4">
      <c r="A362" s="188" t="s">
        <v>377</v>
      </c>
      <c r="B362" s="122">
        <v>0</v>
      </c>
      <c r="C362" s="126"/>
      <c r="D362" s="161"/>
      <c r="E362" s="127"/>
      <c r="F362" s="123"/>
      <c r="G362" s="129"/>
    </row>
    <row r="363" spans="1:7" ht="21" x14ac:dyDescent="0.4">
      <c r="A363" s="188" t="s">
        <v>318</v>
      </c>
      <c r="B363" s="122">
        <v>0</v>
      </c>
      <c r="C363" s="126"/>
      <c r="D363" s="161"/>
      <c r="E363" s="127"/>
      <c r="F363" s="123"/>
      <c r="G363" s="129"/>
    </row>
    <row r="364" spans="1:7" ht="21" x14ac:dyDescent="0.4">
      <c r="A364" s="188" t="s">
        <v>328</v>
      </c>
      <c r="B364" s="122">
        <v>0</v>
      </c>
      <c r="C364" s="183"/>
      <c r="D364" s="161"/>
      <c r="E364" s="127"/>
      <c r="F364" s="123"/>
      <c r="G364" s="129"/>
    </row>
    <row r="365" spans="1:7" ht="21" x14ac:dyDescent="0.4">
      <c r="A365" s="125" t="s">
        <v>415</v>
      </c>
      <c r="B365" s="122">
        <v>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COUNTIF('A1 Exploitation'!F312:F365,"ok")</f>
        <v>0</v>
      </c>
      <c r="F366" s="413">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f>D367/(COUNT(B348:C356,B359:C366)*2)</f>
        <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f>D370/(COUNT(B324:C343,B348:C356,B312:C319,B359:C366)*2)</f>
        <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v>0</v>
      </c>
      <c r="C379" s="122"/>
      <c r="D379" s="158"/>
      <c r="E379" s="127"/>
      <c r="F379" s="123"/>
      <c r="G379" s="173"/>
    </row>
    <row r="380" spans="1:7" s="260" customFormat="1" ht="22.5" x14ac:dyDescent="0.4">
      <c r="A380" s="157" t="s">
        <v>215</v>
      </c>
      <c r="B380" s="122">
        <v>0</v>
      </c>
      <c r="C380" s="122"/>
      <c r="D380" s="191"/>
      <c r="E380" s="127"/>
      <c r="F380" s="123"/>
      <c r="G380" s="173"/>
    </row>
    <row r="381" spans="1:7" s="260" customFormat="1" ht="21" x14ac:dyDescent="0.4">
      <c r="A381" s="157" t="s">
        <v>216</v>
      </c>
      <c r="B381" s="122">
        <v>0</v>
      </c>
      <c r="C381" s="122"/>
      <c r="D381" s="123"/>
      <c r="E381" s="127"/>
      <c r="F381" s="123"/>
      <c r="G381" s="173"/>
    </row>
    <row r="382" spans="1:7" s="260" customFormat="1" ht="22.5" x14ac:dyDescent="0.4">
      <c r="A382" s="157" t="s">
        <v>332</v>
      </c>
      <c r="B382" s="122">
        <v>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v>0</v>
      </c>
      <c r="C384" s="122"/>
      <c r="D384" s="127"/>
      <c r="E384" s="127"/>
      <c r="F384" s="123"/>
      <c r="G384" s="173"/>
    </row>
    <row r="385" spans="1:7" s="260" customFormat="1" ht="21" x14ac:dyDescent="0.4">
      <c r="A385" s="157" t="s">
        <v>125</v>
      </c>
      <c r="B385" s="122">
        <v>0</v>
      </c>
      <c r="C385" s="174"/>
      <c r="D385" s="127"/>
      <c r="E385" s="127"/>
      <c r="F385" s="123"/>
      <c r="G385" s="173"/>
    </row>
    <row r="386" spans="1:7" s="260" customFormat="1" ht="21" x14ac:dyDescent="0.4">
      <c r="A386" s="164" t="s">
        <v>55</v>
      </c>
      <c r="B386" s="122">
        <v>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v>0</v>
      </c>
      <c r="C388" s="122"/>
      <c r="D388" s="123"/>
      <c r="E388" s="127"/>
      <c r="F388" s="123"/>
      <c r="G388" s="173"/>
    </row>
    <row r="389" spans="1:7" s="260" customFormat="1" ht="21" x14ac:dyDescent="0.4">
      <c r="A389" s="164" t="s">
        <v>118</v>
      </c>
      <c r="B389" s="122">
        <v>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f>D390/(COUNT(B379:C389)*2)</f>
        <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v>0</v>
      </c>
      <c r="C394" s="126"/>
      <c r="D394" s="225"/>
      <c r="E394" s="127"/>
      <c r="F394" s="123"/>
      <c r="G394" s="173"/>
    </row>
    <row r="395" spans="1:7" s="260" customFormat="1" ht="21" x14ac:dyDescent="0.4">
      <c r="A395" s="138" t="s">
        <v>154</v>
      </c>
      <c r="B395" s="122">
        <v>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0</v>
      </c>
      <c r="C397" s="122"/>
      <c r="D397" s="229"/>
      <c r="E397" s="127"/>
      <c r="F397" s="123"/>
      <c r="G397" s="173"/>
    </row>
    <row r="398" spans="1:7" s="260" customFormat="1" ht="21" x14ac:dyDescent="0.4">
      <c r="A398" s="121" t="s">
        <v>117</v>
      </c>
      <c r="B398" s="122">
        <v>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v>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v>0</v>
      </c>
      <c r="C403" s="122"/>
      <c r="D403" s="193"/>
      <c r="E403" s="127"/>
      <c r="F403" s="123"/>
      <c r="G403" s="173"/>
    </row>
    <row r="404" spans="1:7" s="260" customFormat="1" ht="21" x14ac:dyDescent="0.4">
      <c r="A404" s="121" t="s">
        <v>142</v>
      </c>
      <c r="B404" s="122">
        <v>0</v>
      </c>
      <c r="C404" s="122"/>
      <c r="D404" s="193"/>
      <c r="E404" s="128"/>
      <c r="F404" s="123"/>
      <c r="G404" s="173"/>
    </row>
    <row r="405" spans="1:7" s="260" customFormat="1" ht="21" x14ac:dyDescent="0.4">
      <c r="A405" s="121" t="s">
        <v>310</v>
      </c>
      <c r="B405" s="122">
        <v>0</v>
      </c>
      <c r="C405" s="231"/>
      <c r="D405" s="196"/>
      <c r="E405" s="128"/>
      <c r="F405" s="123"/>
      <c r="G405" s="129"/>
    </row>
    <row r="406" spans="1:7" s="260" customFormat="1" ht="21" x14ac:dyDescent="0.4">
      <c r="A406" s="121" t="s">
        <v>416</v>
      </c>
      <c r="B406" s="122">
        <v>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v>0</v>
      </c>
      <c r="C411" s="295"/>
      <c r="D411" s="229"/>
      <c r="E411" s="127"/>
      <c r="F411" s="123"/>
      <c r="G411" s="173"/>
    </row>
    <row r="412" spans="1:7" s="260" customFormat="1" ht="42" x14ac:dyDescent="0.4">
      <c r="A412" s="121" t="s">
        <v>150</v>
      </c>
      <c r="B412" s="122">
        <v>0</v>
      </c>
      <c r="C412" s="126"/>
      <c r="D412" s="229"/>
      <c r="E412" s="127"/>
      <c r="F412" s="123"/>
      <c r="G412" s="173"/>
    </row>
    <row r="413" spans="1:7" s="260" customFormat="1" ht="21" x14ac:dyDescent="0.4">
      <c r="A413" s="125" t="s">
        <v>360</v>
      </c>
      <c r="B413" s="122">
        <v>0</v>
      </c>
      <c r="C413" s="126"/>
      <c r="D413" s="232"/>
      <c r="E413" s="127"/>
      <c r="F413" s="123"/>
      <c r="G413" s="173"/>
    </row>
    <row r="414" spans="1:7" s="260" customFormat="1" ht="21" x14ac:dyDescent="0.4">
      <c r="A414" s="201" t="s">
        <v>426</v>
      </c>
      <c r="B414" s="122">
        <v>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v>0</v>
      </c>
      <c r="C417" s="334"/>
      <c r="D417" s="334"/>
      <c r="E417" s="334"/>
      <c r="F417" s="123"/>
      <c r="G417" s="173"/>
    </row>
    <row r="418" spans="1:7" s="260" customFormat="1" ht="21" x14ac:dyDescent="0.4">
      <c r="A418" s="185" t="s">
        <v>303</v>
      </c>
      <c r="B418" s="122">
        <v>0</v>
      </c>
      <c r="C418" s="345"/>
      <c r="D418" s="196"/>
      <c r="E418" s="326"/>
      <c r="F418" s="123"/>
      <c r="G418" s="173"/>
    </row>
    <row r="419" spans="1:7" s="260" customFormat="1" ht="21" x14ac:dyDescent="0.4">
      <c r="A419" s="125" t="s">
        <v>376</v>
      </c>
      <c r="B419" s="122">
        <v>0</v>
      </c>
      <c r="C419" s="126"/>
      <c r="D419" s="229"/>
      <c r="E419" s="127"/>
      <c r="F419" s="123"/>
      <c r="G419" s="173"/>
    </row>
    <row r="420" spans="1:7" s="260" customFormat="1" ht="21" x14ac:dyDescent="0.4">
      <c r="A420" s="188" t="s">
        <v>377</v>
      </c>
      <c r="B420" s="122">
        <v>0</v>
      </c>
      <c r="C420" s="126"/>
      <c r="D420" s="229"/>
      <c r="E420" s="127"/>
      <c r="F420" s="123"/>
      <c r="G420" s="173"/>
    </row>
    <row r="421" spans="1:7" s="260" customFormat="1" ht="21" x14ac:dyDescent="0.4">
      <c r="A421" s="333" t="s">
        <v>415</v>
      </c>
      <c r="B421" s="122">
        <v>0</v>
      </c>
      <c r="C421" s="126"/>
      <c r="D421" s="229"/>
      <c r="E421" s="127"/>
      <c r="F421" s="123"/>
      <c r="G421" s="173"/>
    </row>
    <row r="422" spans="1:7" s="260" customFormat="1" ht="21" x14ac:dyDescent="0.4">
      <c r="A422" s="188" t="s">
        <v>318</v>
      </c>
      <c r="B422" s="122">
        <v>0</v>
      </c>
      <c r="C422" s="126"/>
      <c r="D422" s="229"/>
      <c r="E422" s="127"/>
      <c r="F422" s="123"/>
      <c r="G422" s="173"/>
    </row>
    <row r="423" spans="1:7" s="260" customFormat="1" ht="21" x14ac:dyDescent="0.4">
      <c r="A423" s="188" t="s">
        <v>328</v>
      </c>
      <c r="B423" s="122">
        <v>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COUNTIF('A1 Exploitation'!F379:F423,"ok")</f>
        <v>0</v>
      </c>
      <c r="F424" s="413">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f>D425/(COUNT(B394:C414,B417:C424)*2)</f>
        <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f>D428/(COUNT(B379:C389,B394:C414,B417:C424)*2)</f>
        <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0</v>
      </c>
      <c r="C437" s="122"/>
      <c r="D437" s="123"/>
      <c r="E437" s="124"/>
      <c r="F437" s="123"/>
      <c r="G437" s="129"/>
    </row>
    <row r="438" spans="1:7" ht="21" x14ac:dyDescent="0.4">
      <c r="A438" s="236" t="s">
        <v>213</v>
      </c>
      <c r="B438" s="122">
        <v>0</v>
      </c>
      <c r="C438" s="122"/>
      <c r="D438" s="123"/>
      <c r="E438" s="124"/>
      <c r="F438" s="123"/>
      <c r="G438" s="129"/>
    </row>
    <row r="439" spans="1:7" ht="22.5" x14ac:dyDescent="0.4">
      <c r="A439" s="237" t="s">
        <v>18</v>
      </c>
      <c r="B439" s="122">
        <v>0</v>
      </c>
      <c r="C439" s="122"/>
      <c r="D439" s="191"/>
      <c r="E439" s="124"/>
      <c r="F439" s="123"/>
      <c r="G439" s="129"/>
    </row>
    <row r="440" spans="1:7" ht="18.75" customHeight="1" x14ac:dyDescent="0.4">
      <c r="A440" s="235" t="s">
        <v>35</v>
      </c>
      <c r="B440" s="122">
        <v>0</v>
      </c>
      <c r="C440" s="122"/>
      <c r="D440" s="123"/>
      <c r="E440" s="124"/>
      <c r="F440" s="123"/>
      <c r="G440" s="129"/>
    </row>
    <row r="441" spans="1:7" ht="21" x14ac:dyDescent="0.4">
      <c r="A441" s="235" t="s">
        <v>305</v>
      </c>
      <c r="B441" s="122">
        <v>0</v>
      </c>
      <c r="C441" s="122"/>
      <c r="D441" s="128"/>
      <c r="E441" s="124"/>
      <c r="F441" s="123"/>
      <c r="G441" s="129"/>
    </row>
    <row r="442" spans="1:7" ht="21" x14ac:dyDescent="0.4">
      <c r="A442" s="237" t="s">
        <v>44</v>
      </c>
      <c r="B442" s="122">
        <v>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v>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f>D445/(COUNT(B437:C444)*2)</f>
        <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0</v>
      </c>
      <c r="C449" s="126"/>
      <c r="D449" s="128"/>
      <c r="E449" s="127"/>
      <c r="F449" s="123"/>
      <c r="G449" s="114"/>
    </row>
    <row r="450" spans="1:7" ht="21" x14ac:dyDescent="0.4">
      <c r="A450" s="121" t="s">
        <v>274</v>
      </c>
      <c r="B450" s="122">
        <v>0</v>
      </c>
      <c r="C450" s="122"/>
      <c r="D450" s="123"/>
      <c r="E450" s="124"/>
      <c r="F450" s="123"/>
      <c r="G450" s="114"/>
    </row>
    <row r="451" spans="1:7" ht="21" x14ac:dyDescent="0.4">
      <c r="A451" s="138" t="s">
        <v>5</v>
      </c>
      <c r="B451" s="122">
        <v>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v>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v>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v>0</v>
      </c>
      <c r="C460" s="122"/>
      <c r="D460" s="123"/>
      <c r="E460" s="124"/>
      <c r="F460" s="123"/>
      <c r="G460" s="114"/>
    </row>
    <row r="461" spans="1:7" ht="21" x14ac:dyDescent="0.4">
      <c r="A461" s="201" t="s">
        <v>417</v>
      </c>
      <c r="B461" s="122">
        <v>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v>0</v>
      </c>
      <c r="C465" s="217"/>
      <c r="D465" s="241"/>
      <c r="E465" s="241"/>
      <c r="F465" s="123"/>
      <c r="G465" s="114"/>
    </row>
    <row r="466" spans="1:7" s="80" customFormat="1" ht="22.5" x14ac:dyDescent="0.4">
      <c r="A466" s="125" t="s">
        <v>303</v>
      </c>
      <c r="B466" s="122">
        <v>0</v>
      </c>
      <c r="C466" s="217"/>
      <c r="D466" s="241"/>
      <c r="E466" s="241"/>
      <c r="F466" s="123"/>
      <c r="G466" s="129"/>
    </row>
    <row r="467" spans="1:7" s="80" customFormat="1" ht="21" x14ac:dyDescent="0.4">
      <c r="A467" s="188" t="s">
        <v>377</v>
      </c>
      <c r="B467" s="122">
        <v>0</v>
      </c>
      <c r="C467" s="174"/>
      <c r="D467" s="176"/>
      <c r="E467" s="127"/>
      <c r="F467" s="123"/>
      <c r="G467" s="129"/>
    </row>
    <row r="468" spans="1:7" s="80" customFormat="1" ht="21" x14ac:dyDescent="0.4">
      <c r="A468" s="188" t="s">
        <v>318</v>
      </c>
      <c r="B468" s="122">
        <v>0</v>
      </c>
      <c r="C468" s="126"/>
      <c r="D468" s="128"/>
      <c r="E468" s="127"/>
      <c r="F468" s="123"/>
      <c r="G468" s="129"/>
    </row>
    <row r="469" spans="1:7" s="80" customFormat="1" ht="21" x14ac:dyDescent="0.4">
      <c r="A469" s="188" t="s">
        <v>328</v>
      </c>
      <c r="B469" s="122">
        <v>0</v>
      </c>
      <c r="C469" s="126"/>
      <c r="D469" s="128"/>
      <c r="E469" s="127"/>
      <c r="F469" s="123"/>
      <c r="G469" s="129"/>
    </row>
    <row r="470" spans="1:7" s="80" customFormat="1" ht="21" x14ac:dyDescent="0.4">
      <c r="A470" s="125" t="s">
        <v>406</v>
      </c>
      <c r="B470" s="122">
        <v>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COUNTIF('A1 Exploitation'!F437:F470,"ok")</f>
        <v>0</v>
      </c>
      <c r="F471" s="413">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f>D472/(COUNT(B449:C462,B465:C471)*2)</f>
        <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f>D475/(COUNT(B449:C462,B437:C444,B465:C471)*2)</f>
        <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v>0</v>
      </c>
      <c r="C484" s="383"/>
      <c r="D484" s="383"/>
      <c r="E484" s="383"/>
      <c r="F484" s="123"/>
      <c r="G484" s="129"/>
    </row>
    <row r="485" spans="1:7" ht="21" x14ac:dyDescent="0.4">
      <c r="A485" s="252" t="s">
        <v>363</v>
      </c>
      <c r="B485" s="122">
        <v>0</v>
      </c>
      <c r="C485" s="384"/>
      <c r="D485" s="384"/>
      <c r="E485" s="384"/>
      <c r="F485" s="123"/>
      <c r="G485" s="129"/>
    </row>
    <row r="486" spans="1:7" ht="21" x14ac:dyDescent="0.4">
      <c r="A486" s="252" t="s">
        <v>364</v>
      </c>
      <c r="B486" s="122">
        <v>0</v>
      </c>
      <c r="C486" s="385"/>
      <c r="D486" s="385"/>
      <c r="E486" s="385"/>
      <c r="F486" s="123"/>
      <c r="G486" s="129"/>
    </row>
    <row r="487" spans="1:7" ht="21" x14ac:dyDescent="0.4">
      <c r="A487" s="252" t="s">
        <v>365</v>
      </c>
      <c r="B487" s="122">
        <v>0</v>
      </c>
      <c r="C487" s="384"/>
      <c r="D487" s="384"/>
      <c r="E487" s="384"/>
      <c r="F487" s="123"/>
      <c r="G487" s="129"/>
    </row>
    <row r="488" spans="1:7" ht="21" x14ac:dyDescent="0.4">
      <c r="A488" s="252" t="s">
        <v>44</v>
      </c>
      <c r="B488" s="122">
        <v>0</v>
      </c>
      <c r="C488" s="384"/>
      <c r="D488" s="384"/>
      <c r="E488" s="384"/>
      <c r="F488" s="123"/>
      <c r="G488" s="114"/>
    </row>
    <row r="489" spans="1:7" ht="21" x14ac:dyDescent="0.4">
      <c r="A489" s="252" t="s">
        <v>18</v>
      </c>
      <c r="B489" s="122">
        <v>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v>0</v>
      </c>
      <c r="C492" s="384"/>
      <c r="D492" s="384"/>
      <c r="E492" s="384"/>
      <c r="F492" s="123"/>
      <c r="G492" s="114"/>
    </row>
    <row r="493" spans="1:7" ht="21" x14ac:dyDescent="0.4">
      <c r="A493" s="252" t="s">
        <v>106</v>
      </c>
      <c r="B493" s="122">
        <v>0</v>
      </c>
      <c r="C493" s="384"/>
      <c r="D493" s="384"/>
      <c r="E493" s="384"/>
      <c r="F493" s="123"/>
      <c r="G493" s="114"/>
    </row>
    <row r="494" spans="1:7" ht="21" x14ac:dyDescent="0.4">
      <c r="A494" s="252" t="s">
        <v>366</v>
      </c>
      <c r="B494" s="122">
        <v>0</v>
      </c>
      <c r="C494" s="384"/>
      <c r="D494" s="384"/>
      <c r="E494" s="384"/>
      <c r="F494" s="123"/>
      <c r="G494" s="114"/>
    </row>
    <row r="495" spans="1:7" ht="42" x14ac:dyDescent="0.4">
      <c r="A495" s="252" t="s">
        <v>395</v>
      </c>
      <c r="B495" s="122">
        <v>0</v>
      </c>
      <c r="C495" s="384"/>
      <c r="D495" s="384"/>
      <c r="E495" s="384"/>
      <c r="F495" s="123"/>
      <c r="G495" s="114"/>
    </row>
    <row r="496" spans="1:7" ht="21" x14ac:dyDescent="0.4">
      <c r="A496" s="252" t="s">
        <v>367</v>
      </c>
      <c r="B496" s="122">
        <v>0</v>
      </c>
      <c r="C496" s="384"/>
      <c r="D496" s="384"/>
      <c r="E496" s="384"/>
      <c r="F496" s="123"/>
      <c r="G496" s="114"/>
    </row>
    <row r="497" spans="1:7" ht="21" x14ac:dyDescent="0.4">
      <c r="A497" s="252" t="s">
        <v>142</v>
      </c>
      <c r="B497" s="122">
        <v>0</v>
      </c>
      <c r="C497" s="384"/>
      <c r="D497" s="384"/>
      <c r="E497" s="384"/>
      <c r="F497" s="123"/>
      <c r="G497" s="114"/>
    </row>
    <row r="498" spans="1:7" ht="21" x14ac:dyDescent="0.4">
      <c r="A498" s="252" t="s">
        <v>412</v>
      </c>
      <c r="B498" s="122">
        <v>0</v>
      </c>
      <c r="C498" s="386"/>
      <c r="D498" s="386"/>
      <c r="E498" s="386"/>
      <c r="F498" s="123"/>
      <c r="G498" s="114"/>
    </row>
    <row r="499" spans="1:7" ht="21" x14ac:dyDescent="0.4">
      <c r="A499" s="252" t="s">
        <v>340</v>
      </c>
      <c r="B499" s="122">
        <v>0</v>
      </c>
      <c r="C499" s="384"/>
      <c r="D499" s="384"/>
      <c r="E499" s="384"/>
      <c r="F499" s="123"/>
      <c r="G499" s="114"/>
    </row>
    <row r="500" spans="1:7" ht="42" x14ac:dyDescent="0.4">
      <c r="A500" s="252" t="s">
        <v>341</v>
      </c>
      <c r="B500" s="122">
        <v>0</v>
      </c>
      <c r="C500" s="384"/>
      <c r="D500" s="384"/>
      <c r="E500" s="384"/>
      <c r="F500" s="123"/>
      <c r="G500" s="114"/>
    </row>
    <row r="501" spans="1:7" ht="42" x14ac:dyDescent="0.4">
      <c r="A501" s="252" t="s">
        <v>375</v>
      </c>
      <c r="B501" s="122">
        <v>0</v>
      </c>
      <c r="C501" s="384"/>
      <c r="D501" s="384"/>
      <c r="E501" s="384"/>
      <c r="F501" s="123"/>
      <c r="G501" s="114"/>
    </row>
    <row r="502" spans="1:7" ht="21" x14ac:dyDescent="0.4">
      <c r="A502" s="201" t="s">
        <v>417</v>
      </c>
      <c r="B502" s="122">
        <v>0</v>
      </c>
      <c r="C502" s="384"/>
      <c r="D502" s="384"/>
      <c r="E502" s="384"/>
      <c r="F502" s="123"/>
      <c r="G502" s="114"/>
    </row>
    <row r="503" spans="1:7" ht="21" x14ac:dyDescent="0.4">
      <c r="A503" s="252" t="s">
        <v>347</v>
      </c>
      <c r="B503" s="122">
        <v>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v>0</v>
      </c>
      <c r="C506" s="356"/>
      <c r="D506" s="356"/>
      <c r="E506" s="356"/>
      <c r="F506" s="123"/>
      <c r="G506" s="114"/>
    </row>
    <row r="507" spans="1:7" ht="39" customHeight="1" x14ac:dyDescent="0.4">
      <c r="A507" s="252" t="s">
        <v>106</v>
      </c>
      <c r="B507" s="122">
        <v>0</v>
      </c>
      <c r="C507" s="356"/>
      <c r="D507" s="356"/>
      <c r="E507" s="356"/>
      <c r="F507" s="123"/>
      <c r="G507" s="114"/>
    </row>
    <row r="508" spans="1:7" ht="33.75" customHeight="1" x14ac:dyDescent="0.4">
      <c r="A508" s="252" t="s">
        <v>366</v>
      </c>
      <c r="B508" s="122">
        <v>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v>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v>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v>0</v>
      </c>
      <c r="C519" s="287"/>
      <c r="D519" s="356"/>
      <c r="E519" s="356"/>
      <c r="F519" s="123"/>
      <c r="G519" s="114"/>
    </row>
    <row r="520" spans="1:7" ht="37.5" customHeight="1" x14ac:dyDescent="0.4">
      <c r="A520" s="252" t="s">
        <v>369</v>
      </c>
      <c r="B520" s="122">
        <v>0</v>
      </c>
      <c r="C520" s="287"/>
      <c r="D520" s="356"/>
      <c r="E520" s="356"/>
      <c r="F520" s="123"/>
      <c r="G520" s="129"/>
    </row>
    <row r="521" spans="1:7" ht="38.25" customHeight="1" x14ac:dyDescent="0.4">
      <c r="A521" s="252" t="s">
        <v>333</v>
      </c>
      <c r="B521" s="122">
        <v>0</v>
      </c>
      <c r="C521" s="287"/>
      <c r="D521" s="356"/>
      <c r="E521" s="356"/>
      <c r="F521" s="123"/>
      <c r="G521" s="114"/>
    </row>
    <row r="522" spans="1:7" ht="43.5" customHeight="1" x14ac:dyDescent="0.45">
      <c r="A522" s="252" t="s">
        <v>328</v>
      </c>
      <c r="B522" s="122">
        <v>0</v>
      </c>
      <c r="C522" s="356"/>
      <c r="D522" s="307"/>
      <c r="E522" s="307"/>
      <c r="F522" s="123"/>
      <c r="G522" s="129"/>
    </row>
    <row r="523" spans="1:7" ht="42" x14ac:dyDescent="0.4">
      <c r="A523" s="252" t="s">
        <v>349</v>
      </c>
      <c r="B523" s="122">
        <v>0</v>
      </c>
      <c r="C523" s="356"/>
      <c r="D523" s="123"/>
      <c r="E523" s="124"/>
      <c r="F523" s="123"/>
      <c r="G523" s="114"/>
    </row>
    <row r="524" spans="1:7" ht="21" x14ac:dyDescent="0.4">
      <c r="A524" s="252" t="s">
        <v>406</v>
      </c>
      <c r="B524" s="122">
        <v>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COUNTIF('A1 Exploitation'!F484:F524,"ok")</f>
        <v>0</v>
      </c>
      <c r="F525" s="413">
        <f>COUNTA('A1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f>D526/(COUNT(B506:C516,B492:C503,B519:C525,B484:C489)*2)</f>
        <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v>0</v>
      </c>
      <c r="C536" s="122"/>
      <c r="D536" s="128"/>
      <c r="E536" s="124"/>
      <c r="F536" s="123"/>
      <c r="G536" s="114"/>
    </row>
    <row r="537" spans="1:7" ht="21" x14ac:dyDescent="0.4">
      <c r="A537" s="237" t="s">
        <v>18</v>
      </c>
      <c r="B537" s="122">
        <v>0</v>
      </c>
      <c r="C537" s="122"/>
      <c r="D537" s="123"/>
      <c r="E537" s="124"/>
      <c r="F537" s="123"/>
      <c r="G537" s="114"/>
    </row>
    <row r="538" spans="1:7" ht="21" x14ac:dyDescent="0.4">
      <c r="A538" s="235" t="s">
        <v>98</v>
      </c>
      <c r="B538" s="122">
        <v>0</v>
      </c>
      <c r="C538" s="122"/>
      <c r="D538" s="123"/>
      <c r="E538" s="124"/>
      <c r="F538" s="123"/>
      <c r="G538" s="114"/>
    </row>
    <row r="539" spans="1:7" ht="21" x14ac:dyDescent="0.4">
      <c r="A539" s="237" t="s">
        <v>147</v>
      </c>
      <c r="B539" s="122">
        <v>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v>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f>D542/(COUNT(B536:C541)*2)</f>
        <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v>0</v>
      </c>
      <c r="C546" s="206"/>
      <c r="D546" s="191"/>
      <c r="E546" s="124"/>
      <c r="F546" s="123"/>
      <c r="G546" s="129"/>
    </row>
    <row r="547" spans="1:7" ht="42" x14ac:dyDescent="0.4">
      <c r="A547" s="121" t="s">
        <v>204</v>
      </c>
      <c r="B547" s="122">
        <v>0</v>
      </c>
      <c r="C547" s="122"/>
      <c r="D547" s="257"/>
      <c r="E547" s="320"/>
      <c r="F547" s="123"/>
      <c r="G547" s="129"/>
    </row>
    <row r="548" spans="1:7" ht="21" x14ac:dyDescent="0.4">
      <c r="A548" s="121" t="s">
        <v>294</v>
      </c>
      <c r="B548" s="122">
        <v>0</v>
      </c>
      <c r="C548" s="122"/>
      <c r="D548" s="179"/>
      <c r="E548" s="127"/>
      <c r="F548" s="123"/>
      <c r="G548" s="129"/>
    </row>
    <row r="549" spans="1:7" ht="21" x14ac:dyDescent="0.4">
      <c r="A549" s="121" t="s">
        <v>114</v>
      </c>
      <c r="B549" s="122">
        <v>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v>0</v>
      </c>
      <c r="C551" s="126"/>
      <c r="D551" s="123"/>
      <c r="E551" s="124"/>
      <c r="F551" s="123"/>
      <c r="G551" s="114"/>
    </row>
    <row r="552" spans="1:7" ht="30.75" customHeight="1" x14ac:dyDescent="0.4">
      <c r="A552" s="201" t="s">
        <v>426</v>
      </c>
      <c r="B552" s="122">
        <v>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v>0</v>
      </c>
      <c r="C558" s="183"/>
      <c r="D558" s="128"/>
      <c r="E558" s="127"/>
      <c r="F558" s="123"/>
      <c r="G558" s="129"/>
    </row>
    <row r="559" spans="1:7" ht="21" x14ac:dyDescent="0.4">
      <c r="A559" s="125" t="s">
        <v>303</v>
      </c>
      <c r="B559" s="122">
        <v>0</v>
      </c>
      <c r="C559" s="183"/>
      <c r="D559" s="128"/>
      <c r="E559" s="127"/>
      <c r="F559" s="123"/>
      <c r="G559" s="129"/>
    </row>
    <row r="560" spans="1:7" ht="21" x14ac:dyDescent="0.4">
      <c r="A560" s="125" t="s">
        <v>376</v>
      </c>
      <c r="B560" s="122">
        <v>0</v>
      </c>
      <c r="C560" s="183"/>
      <c r="D560" s="128"/>
      <c r="E560" s="127"/>
      <c r="F560" s="123"/>
      <c r="G560" s="114"/>
    </row>
    <row r="561" spans="1:7" ht="21" x14ac:dyDescent="0.4">
      <c r="A561" s="188" t="s">
        <v>377</v>
      </c>
      <c r="B561" s="122">
        <v>0</v>
      </c>
      <c r="C561" s="183"/>
      <c r="D561" s="128"/>
      <c r="E561" s="127"/>
      <c r="F561" s="123"/>
      <c r="G561" s="114"/>
    </row>
    <row r="562" spans="1:7" ht="21" x14ac:dyDescent="0.4">
      <c r="A562" s="188" t="s">
        <v>318</v>
      </c>
      <c r="B562" s="122">
        <v>0</v>
      </c>
      <c r="C562" s="174"/>
      <c r="D562" s="146"/>
      <c r="E562" s="147"/>
      <c r="F562" s="123"/>
      <c r="G562" s="114"/>
    </row>
    <row r="563" spans="1:7" ht="21" x14ac:dyDescent="0.4">
      <c r="A563" s="188" t="s">
        <v>328</v>
      </c>
      <c r="B563" s="122">
        <v>0</v>
      </c>
      <c r="C563" s="174"/>
      <c r="D563" s="318"/>
      <c r="E563" s="124"/>
      <c r="F563" s="123"/>
      <c r="G563" s="114"/>
    </row>
    <row r="564" spans="1:7" ht="21" x14ac:dyDescent="0.4">
      <c r="A564" s="125" t="s">
        <v>406</v>
      </c>
      <c r="B564" s="122">
        <v>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COUNTIF('A1 Exploitation'!F536:F564,"ok")</f>
        <v>0</v>
      </c>
      <c r="F565" s="413">
        <f>COUNTA('A1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f>D566/(COUNT(B558:C565,B546:C555)*2)</f>
        <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f>D569/(COUNT(B546:C555,B536:C541,B558:C565)*2)</f>
        <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v>0</v>
      </c>
      <c r="C579" s="122"/>
      <c r="D579" s="123"/>
      <c r="E579" s="124"/>
      <c r="F579" s="123"/>
      <c r="G579" s="129"/>
    </row>
    <row r="580" spans="1:7" ht="21" x14ac:dyDescent="0.4">
      <c r="A580" s="121" t="s">
        <v>45</v>
      </c>
      <c r="B580" s="122">
        <v>0</v>
      </c>
      <c r="C580" s="122"/>
      <c r="D580" s="123"/>
      <c r="E580" s="124"/>
      <c r="F580" s="123"/>
      <c r="G580" s="129"/>
    </row>
    <row r="581" spans="1:7" ht="21" x14ac:dyDescent="0.4">
      <c r="A581" s="121" t="s">
        <v>78</v>
      </c>
      <c r="B581" s="122">
        <v>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v>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v>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f>D588/(COUNT(B579:C587)*2)</f>
        <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v>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v>0</v>
      </c>
      <c r="C594" s="122"/>
      <c r="D594" s="170"/>
      <c r="E594" s="124"/>
      <c r="F594" s="123"/>
      <c r="G594" s="129"/>
    </row>
    <row r="595" spans="1:7" ht="21" x14ac:dyDescent="0.4">
      <c r="A595" s="121" t="s">
        <v>186</v>
      </c>
      <c r="B595" s="122">
        <v>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v>0</v>
      </c>
      <c r="C597" s="122"/>
      <c r="D597" s="170"/>
      <c r="E597" s="124"/>
      <c r="F597" s="123"/>
      <c r="G597" s="129"/>
    </row>
    <row r="598" spans="1:7" ht="27" customHeight="1" x14ac:dyDescent="0.4">
      <c r="A598" s="306" t="s">
        <v>384</v>
      </c>
      <c r="B598" s="122">
        <v>0</v>
      </c>
      <c r="C598" s="306"/>
      <c r="D598" s="172"/>
      <c r="E598" s="124"/>
      <c r="F598" s="123"/>
      <c r="G598" s="129"/>
    </row>
    <row r="599" spans="1:7" ht="48.75" customHeight="1" x14ac:dyDescent="0.4">
      <c r="A599" s="125" t="s">
        <v>329</v>
      </c>
      <c r="B599" s="122">
        <v>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v>0</v>
      </c>
      <c r="C601" s="122"/>
      <c r="D601" s="172"/>
      <c r="E601" s="124"/>
      <c r="F601" s="123"/>
      <c r="G601" s="129"/>
    </row>
    <row r="602" spans="1:7" ht="21" x14ac:dyDescent="0.4">
      <c r="A602" s="157" t="s">
        <v>377</v>
      </c>
      <c r="B602" s="122">
        <v>0</v>
      </c>
      <c r="C602" s="122"/>
      <c r="D602" s="146"/>
      <c r="E602" s="147"/>
      <c r="F602" s="123"/>
      <c r="G602" s="129"/>
    </row>
    <row r="603" spans="1:7" ht="21" x14ac:dyDescent="0.4">
      <c r="A603" s="188" t="s">
        <v>328</v>
      </c>
      <c r="B603" s="122">
        <v>0</v>
      </c>
      <c r="C603" s="122"/>
      <c r="D603" s="121"/>
      <c r="E603" s="124"/>
      <c r="F603" s="123"/>
      <c r="G603" s="129"/>
    </row>
    <row r="604" spans="1:7" ht="21" x14ac:dyDescent="0.4">
      <c r="A604" s="125" t="s">
        <v>406</v>
      </c>
      <c r="B604" s="122">
        <v>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COUNTIF('A1 Exploitation'!F579:F604,"ok")</f>
        <v>0</v>
      </c>
      <c r="F605" s="413">
        <f>COUNTA('A1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f>D606/(COUNT(B592:C605)*2)</f>
        <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f>D609/(COUNT(B579:C587,B592:C605)*2)</f>
        <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v>0</v>
      </c>
      <c r="C618" s="122"/>
      <c r="D618" s="123"/>
      <c r="E618" s="124"/>
      <c r="F618" s="123"/>
      <c r="G618" s="129"/>
    </row>
    <row r="619" spans="1:7" ht="21" x14ac:dyDescent="0.4">
      <c r="A619" s="159" t="s">
        <v>221</v>
      </c>
      <c r="B619" s="122">
        <v>0</v>
      </c>
      <c r="C619" s="122"/>
      <c r="D619" s="123"/>
      <c r="E619" s="124"/>
      <c r="F619" s="123"/>
      <c r="G619" s="129"/>
    </row>
    <row r="620" spans="1:7" ht="21" x14ac:dyDescent="0.4">
      <c r="A620" s="157" t="s">
        <v>25</v>
      </c>
      <c r="B620" s="122">
        <v>0</v>
      </c>
      <c r="C620" s="122"/>
      <c r="D620" s="123"/>
      <c r="E620" s="124"/>
      <c r="F620" s="123"/>
      <c r="G620" s="129"/>
    </row>
    <row r="621" spans="1:7" ht="21" x14ac:dyDescent="0.4">
      <c r="A621" s="164" t="s">
        <v>11</v>
      </c>
      <c r="B621" s="122">
        <v>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v>0</v>
      </c>
      <c r="C623" s="165"/>
      <c r="D623" s="128"/>
      <c r="E623" s="124"/>
      <c r="F623" s="123"/>
      <c r="G623" s="129"/>
    </row>
    <row r="624" spans="1:7" ht="21" x14ac:dyDescent="0.4">
      <c r="A624" s="164" t="s">
        <v>203</v>
      </c>
      <c r="B624" s="122">
        <v>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f>D627/(COUNT(B618:C626)*2)</f>
        <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v>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v>0</v>
      </c>
      <c r="C633" s="122"/>
      <c r="D633" s="212"/>
      <c r="E633" s="124"/>
      <c r="F633" s="123"/>
      <c r="G633" s="114"/>
    </row>
    <row r="634" spans="1:7" ht="21" x14ac:dyDescent="0.4">
      <c r="A634" s="138" t="s">
        <v>12</v>
      </c>
      <c r="B634" s="122">
        <v>0</v>
      </c>
      <c r="C634" s="122"/>
      <c r="D634" s="128"/>
      <c r="E634" s="124"/>
      <c r="F634" s="123"/>
      <c r="G634" s="114"/>
    </row>
    <row r="635" spans="1:7" ht="21" x14ac:dyDescent="0.4">
      <c r="A635" s="160" t="s">
        <v>91</v>
      </c>
      <c r="B635" s="122">
        <v>0</v>
      </c>
      <c r="C635" s="122"/>
      <c r="D635" s="265"/>
      <c r="E635" s="124"/>
      <c r="F635" s="123"/>
      <c r="G635" s="114"/>
    </row>
    <row r="636" spans="1:7" ht="21" x14ac:dyDescent="0.4">
      <c r="A636" s="203" t="s">
        <v>419</v>
      </c>
      <c r="B636" s="122">
        <v>0</v>
      </c>
      <c r="C636" s="143"/>
      <c r="D636" s="265"/>
      <c r="E636" s="124"/>
      <c r="F636" s="123"/>
      <c r="G636" s="114"/>
    </row>
    <row r="637" spans="1:7" ht="22.5" customHeight="1" x14ac:dyDescent="0.4">
      <c r="A637" s="203" t="s">
        <v>418</v>
      </c>
      <c r="B637" s="122">
        <v>0</v>
      </c>
      <c r="C637" s="143"/>
      <c r="D637" s="265"/>
      <c r="E637" s="124"/>
      <c r="F637" s="123"/>
      <c r="G637" s="114"/>
    </row>
    <row r="638" spans="1:7" ht="21" customHeight="1" x14ac:dyDescent="0.4">
      <c r="A638" s="121" t="s">
        <v>132</v>
      </c>
      <c r="B638" s="122">
        <v>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f>D639/(COUNT(B631:C638)*2)</f>
        <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v>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v>0</v>
      </c>
      <c r="C645" s="122"/>
      <c r="D645" s="266"/>
      <c r="E645" s="121"/>
      <c r="F645" s="123"/>
      <c r="G645" s="114"/>
    </row>
    <row r="646" spans="1:16382" ht="21" x14ac:dyDescent="0.4">
      <c r="A646" s="121" t="s">
        <v>222</v>
      </c>
      <c r="B646" s="122">
        <v>0</v>
      </c>
      <c r="C646" s="126"/>
      <c r="D646" s="265"/>
      <c r="E646" s="124"/>
      <c r="F646" s="123"/>
      <c r="G646" s="114"/>
    </row>
    <row r="647" spans="1:16382" ht="34.5" customHeight="1" x14ac:dyDescent="0.4">
      <c r="A647" s="203" t="s">
        <v>419</v>
      </c>
      <c r="B647" s="122">
        <v>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v>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f>D650/(COUNT(B643:C649)*2)</f>
        <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v>0</v>
      </c>
      <c r="C654" s="122"/>
      <c r="D654" s="163"/>
      <c r="E654" s="124"/>
      <c r="F654" s="123"/>
      <c r="G654" s="108"/>
    </row>
    <row r="655" spans="1:16382" ht="21" x14ac:dyDescent="0.4">
      <c r="A655" s="203" t="s">
        <v>419</v>
      </c>
      <c r="B655" s="122">
        <v>0</v>
      </c>
      <c r="C655" s="174"/>
      <c r="D655" s="179"/>
      <c r="E655" s="127"/>
      <c r="F655" s="123"/>
      <c r="G655" s="108"/>
    </row>
    <row r="656" spans="1:16382" ht="21" x14ac:dyDescent="0.4">
      <c r="A656" s="203" t="s">
        <v>418</v>
      </c>
      <c r="B656" s="122">
        <v>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v>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v>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v>0</v>
      </c>
      <c r="C662" s="306"/>
      <c r="D662" s="179"/>
      <c r="E662" s="127"/>
      <c r="F662" s="128"/>
      <c r="G662" s="108"/>
    </row>
    <row r="663" spans="1:7" ht="21" x14ac:dyDescent="0.4">
      <c r="A663" s="121" t="s">
        <v>303</v>
      </c>
      <c r="B663" s="122">
        <v>0</v>
      </c>
      <c r="C663" s="122"/>
      <c r="D663" s="163"/>
      <c r="E663" s="124"/>
      <c r="F663" s="128"/>
      <c r="G663" s="108"/>
    </row>
    <row r="664" spans="1:7" ht="27.75" customHeight="1" x14ac:dyDescent="0.4">
      <c r="A664" s="157" t="s">
        <v>377</v>
      </c>
      <c r="B664" s="122">
        <v>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v>0</v>
      </c>
      <c r="C666" s="174"/>
      <c r="D666" s="330"/>
      <c r="E666" s="330"/>
      <c r="F666" s="128"/>
      <c r="G666" s="114"/>
    </row>
    <row r="667" spans="1:7" ht="21" x14ac:dyDescent="0.4">
      <c r="A667" s="125" t="s">
        <v>406</v>
      </c>
      <c r="B667" s="122">
        <v>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COUNTIF('A1 Exploitation'!F618:F667,"ok")</f>
        <v>0</v>
      </c>
      <c r="F668" s="413">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f>D669/(COUNT(B654:C668)*2)</f>
        <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f>D672/(COUNT(B654:C668,B631:C638,B643:C649,B618:C626)*2)</f>
        <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v>0</v>
      </c>
      <c r="C681" s="122"/>
      <c r="D681" s="123"/>
      <c r="E681" s="124"/>
      <c r="F681" s="123"/>
      <c r="G681" s="114"/>
    </row>
    <row r="682" spans="1:7" ht="21" x14ac:dyDescent="0.4">
      <c r="A682" s="121" t="s">
        <v>358</v>
      </c>
      <c r="B682" s="122">
        <v>0</v>
      </c>
      <c r="C682" s="122"/>
      <c r="D682" s="123"/>
      <c r="E682" s="124"/>
      <c r="F682" s="123"/>
      <c r="G682" s="129"/>
    </row>
    <row r="683" spans="1:7" s="80" customFormat="1" ht="42" x14ac:dyDescent="0.4">
      <c r="A683" s="138" t="s">
        <v>43</v>
      </c>
      <c r="B683" s="122">
        <v>0</v>
      </c>
      <c r="C683" s="122"/>
      <c r="D683" s="123"/>
      <c r="E683" s="124"/>
      <c r="F683" s="123"/>
      <c r="G683" s="129"/>
    </row>
    <row r="684" spans="1:7" s="80" customFormat="1" ht="21" x14ac:dyDescent="0.4">
      <c r="A684" s="160" t="s">
        <v>93</v>
      </c>
      <c r="B684" s="122">
        <v>0</v>
      </c>
      <c r="C684" s="122"/>
      <c r="D684" s="124"/>
      <c r="E684" s="124"/>
      <c r="F684" s="123"/>
      <c r="G684" s="129"/>
    </row>
    <row r="685" spans="1:7" s="80" customFormat="1" ht="21" x14ac:dyDescent="0.4">
      <c r="A685" s="138" t="s">
        <v>66</v>
      </c>
      <c r="B685" s="122">
        <v>0</v>
      </c>
      <c r="C685" s="122"/>
      <c r="D685" s="255"/>
      <c r="E685" s="127"/>
      <c r="F685" s="123"/>
      <c r="G685" s="129"/>
    </row>
    <row r="686" spans="1:7" s="80" customFormat="1" ht="42" x14ac:dyDescent="0.4">
      <c r="A686" s="121" t="s">
        <v>157</v>
      </c>
      <c r="B686" s="122">
        <v>0</v>
      </c>
      <c r="C686" s="122"/>
      <c r="D686" s="255"/>
      <c r="E686" s="127"/>
      <c r="F686" s="123"/>
      <c r="G686" s="129"/>
    </row>
    <row r="687" spans="1:7" s="80" customFormat="1" ht="21" x14ac:dyDescent="0.4">
      <c r="A687" s="125" t="s">
        <v>295</v>
      </c>
      <c r="B687" s="122">
        <v>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v>0</v>
      </c>
      <c r="C689" s="198"/>
      <c r="D689" s="281"/>
      <c r="E689" s="269"/>
      <c r="F689" s="123"/>
      <c r="G689" s="129"/>
    </row>
    <row r="690" spans="1:7" ht="21" x14ac:dyDescent="0.4">
      <c r="A690" s="125" t="s">
        <v>398</v>
      </c>
      <c r="B690" s="122">
        <v>0</v>
      </c>
      <c r="C690" s="198"/>
      <c r="D690" s="282"/>
      <c r="E690" s="269"/>
      <c r="F690" s="123"/>
      <c r="G690" s="114"/>
    </row>
    <row r="691" spans="1:7" s="80" customFormat="1" ht="30" customHeight="1" x14ac:dyDescent="0.4">
      <c r="A691" s="237" t="s">
        <v>13</v>
      </c>
      <c r="B691" s="122">
        <v>0</v>
      </c>
      <c r="C691" s="275"/>
      <c r="D691" s="255"/>
      <c r="E691" s="127"/>
      <c r="F691" s="123"/>
      <c r="G691" s="129"/>
    </row>
    <row r="692" spans="1:7" s="80" customFormat="1" ht="38.25" customHeight="1" x14ac:dyDescent="0.4">
      <c r="A692" s="237" t="s">
        <v>179</v>
      </c>
      <c r="B692" s="122">
        <v>0</v>
      </c>
      <c r="C692" s="275"/>
      <c r="D692" s="255"/>
      <c r="E692" s="124"/>
      <c r="F692" s="123"/>
      <c r="G692" s="129"/>
    </row>
    <row r="693" spans="1:7" s="80" customFormat="1" ht="80.25" customHeight="1" x14ac:dyDescent="0.4">
      <c r="A693" s="237" t="s">
        <v>14</v>
      </c>
      <c r="B693" s="122">
        <v>0</v>
      </c>
      <c r="C693" s="275"/>
      <c r="D693" s="128"/>
      <c r="E693" s="127"/>
      <c r="F693" s="123"/>
      <c r="G693" s="129"/>
    </row>
    <row r="694" spans="1:7" ht="21" x14ac:dyDescent="0.4">
      <c r="A694" s="125" t="s">
        <v>475</v>
      </c>
      <c r="B694" s="122">
        <v>0</v>
      </c>
      <c r="C694" s="198"/>
      <c r="D694" s="257"/>
      <c r="E694" s="127"/>
      <c r="F694" s="123"/>
      <c r="G694" s="114"/>
    </row>
    <row r="695" spans="1:7" ht="63" x14ac:dyDescent="0.4">
      <c r="A695" s="125" t="s">
        <v>385</v>
      </c>
      <c r="B695" s="122">
        <v>0</v>
      </c>
      <c r="C695" s="166"/>
      <c r="D695" s="257"/>
      <c r="E695" s="127"/>
      <c r="F695" s="123"/>
      <c r="G695" s="114"/>
    </row>
    <row r="696" spans="1:7" ht="21" x14ac:dyDescent="0.4">
      <c r="A696" s="272" t="s">
        <v>389</v>
      </c>
      <c r="B696" s="122">
        <v>0</v>
      </c>
      <c r="C696" s="174"/>
      <c r="D696" s="146"/>
      <c r="E696" s="147"/>
      <c r="F696" s="123"/>
      <c r="G696" s="114"/>
    </row>
    <row r="697" spans="1:7" ht="21" x14ac:dyDescent="0.4">
      <c r="A697" s="256" t="s">
        <v>319</v>
      </c>
      <c r="B697" s="122">
        <v>0</v>
      </c>
      <c r="C697" s="174"/>
      <c r="D697" s="121"/>
      <c r="E697" s="124"/>
      <c r="F697" s="123"/>
      <c r="G697" s="114"/>
    </row>
    <row r="698" spans="1:7" ht="42" x14ac:dyDescent="0.4">
      <c r="A698" s="256" t="s">
        <v>458</v>
      </c>
      <c r="B698" s="122">
        <v>0</v>
      </c>
      <c r="C698" s="174"/>
      <c r="D698" s="121"/>
      <c r="E698" s="124"/>
      <c r="F698" s="123"/>
      <c r="G698" s="114"/>
    </row>
    <row r="699" spans="1:7" ht="21" x14ac:dyDescent="0.4">
      <c r="A699" s="256" t="s">
        <v>420</v>
      </c>
      <c r="B699" s="122">
        <v>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COUNTIF('A1 Exploitation'!F681:F699,"ok")</f>
        <v>0</v>
      </c>
      <c r="F700" s="413">
        <f>COUNTA('A1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f>D701/(COUNT(B681:C700)*2)</f>
        <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v>0</v>
      </c>
      <c r="C710" s="275"/>
      <c r="D710" s="269"/>
      <c r="E710" s="269"/>
      <c r="F710" s="200"/>
      <c r="G710" s="274"/>
    </row>
    <row r="711" spans="1:7" ht="21" x14ac:dyDescent="0.4">
      <c r="A711" s="160" t="s">
        <v>317</v>
      </c>
      <c r="B711" s="275">
        <v>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v>0</v>
      </c>
      <c r="C713" s="275"/>
      <c r="D713" s="265"/>
      <c r="E713" s="269"/>
      <c r="F713" s="200"/>
      <c r="G713" s="274"/>
    </row>
    <row r="714" spans="1:7" ht="22.5" x14ac:dyDescent="0.4">
      <c r="A714" s="272" t="s">
        <v>322</v>
      </c>
      <c r="B714" s="275">
        <v>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f>D715/(COUNT(B710:C714)*2)</f>
        <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v>0</v>
      </c>
      <c r="C719" s="275"/>
      <c r="D719" s="265"/>
      <c r="E719" s="124"/>
      <c r="F719" s="200"/>
    </row>
    <row r="720" spans="1:7" ht="21" x14ac:dyDescent="0.4">
      <c r="A720" s="276" t="s">
        <v>27</v>
      </c>
      <c r="B720" s="275">
        <v>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COUNTIF('A1 Exploitation'!F710:F720,"ok")</f>
        <v>0</v>
      </c>
      <c r="F721" s="413">
        <f>COUNTA('A1 Exploitation'!F710:F720)</f>
        <v>0</v>
      </c>
    </row>
    <row r="722" spans="1:7" ht="21" x14ac:dyDescent="0.3">
      <c r="A722" s="130" t="s">
        <v>34</v>
      </c>
      <c r="B722" s="130"/>
      <c r="C722" s="148"/>
      <c r="D722" s="358">
        <f>SUM(B719:C721)</f>
        <v>0</v>
      </c>
      <c r="G722" s="94"/>
    </row>
    <row r="723" spans="1:7" ht="21" x14ac:dyDescent="0.4">
      <c r="A723" s="130" t="s">
        <v>33</v>
      </c>
      <c r="B723" s="131"/>
      <c r="C723" s="132"/>
      <c r="D723" s="332">
        <f>D722/(COUNT(B719:C721)*2)</f>
        <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f>D725/(COUNT(B719:C721,B710:C714)*2)</f>
        <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v>
      </c>
      <c r="E730" s="259"/>
      <c r="F730" s="259"/>
    </row>
  </sheetData>
  <sheetProtection algorithmName="SHA-512" hashValue="/Ok0x/Kq7zP62Mi4SBgZhuK4p5ljFOhCzdrTYXiCS16d0qfDD/O6IjasYShizVNfROXODMTm1okd7U9qtcwBNA==" saltValue="69D4Xi5+98kM9AMUrOoTB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CM Zarzis</v>
      </c>
      <c r="B7" s="529"/>
      <c r="C7" s="529"/>
      <c r="D7" s="529"/>
      <c r="E7" s="529"/>
      <c r="F7" s="529"/>
      <c r="G7" s="92"/>
    </row>
    <row r="8" spans="1:7" s="258" customFormat="1" ht="24" x14ac:dyDescent="0.45">
      <c r="A8" s="4" t="s">
        <v>39</v>
      </c>
      <c r="B8" s="530" t="str">
        <f>'A1 Exploitation'!B9:F9</f>
        <v>M Souheil DRAOUI et M Dhia MECHLAOUI</v>
      </c>
      <c r="C8" s="530"/>
      <c r="D8" s="530"/>
      <c r="E8" s="530"/>
      <c r="F8" s="530"/>
      <c r="G8" s="92"/>
    </row>
    <row r="9" spans="1:7" s="258" customFormat="1" ht="24" x14ac:dyDescent="0.45">
      <c r="A9" s="5" t="s">
        <v>41</v>
      </c>
      <c r="B9" s="531" t="str">
        <f>'A1 Exploitation'!B10:F10</f>
        <v>Directeur magasin et les chefs rayons.</v>
      </c>
      <c r="C9" s="531"/>
      <c r="D9" s="531"/>
      <c r="E9" s="531"/>
      <c r="F9" s="531"/>
      <c r="G9" s="92"/>
    </row>
    <row r="10" spans="1:7" s="258" customFormat="1" ht="24" x14ac:dyDescent="0.45">
      <c r="A10" s="4" t="s">
        <v>40</v>
      </c>
      <c r="B10" s="526">
        <f>'A1 Exploitation'!B11:F11</f>
        <v>43510</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COUNTIF('A1 Technique'!F17:F193,"ok")</f>
        <v>0</v>
      </c>
      <c r="F197" s="415">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CM Zarzis</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t="e">
        <f>D730</f>
        <v>#DIV/0!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COUNTIF('A2 Exploitation'!F21:F42,"ok")</f>
        <v>0</v>
      </c>
      <c r="F43" s="413">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COUNTIF('A2 Exploitation'!F56:F128,"ok")</f>
        <v>0</v>
      </c>
      <c r="F129" s="413">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COUNTIF('A2 Exploitation'!F141:F184,"ok")</f>
        <v>0</v>
      </c>
      <c r="F185" s="413">
        <f>COUNTA('A2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COUNTIF('A2 Exploitation'!F195:F244,"ok")</f>
        <v>0</v>
      </c>
      <c r="F244" s="413">
        <f>COUNTA('A2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COUNTIF('A2 Exploitation'!F257:F298,"ok")</f>
        <v>0</v>
      </c>
      <c r="F299" s="413">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COUNTIF('A2 Exploitation'!F312:F365,"ok")</f>
        <v>0</v>
      </c>
      <c r="F366" s="413">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COUNTIF('A2 Exploitation'!F379:F423,"ok")</f>
        <v>0</v>
      </c>
      <c r="F424" s="413">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COUNTIF('A2 Exploitation'!F437:F470,"ok")</f>
        <v>0</v>
      </c>
      <c r="F471" s="413">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COUNTIF('A2 Exploitation'!F484:F524,"ok")</f>
        <v>0</v>
      </c>
      <c r="F525" s="413">
        <f>COUNTA('A2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t="e">
        <f>D542/(COUNT(B536:C541)*2)</f>
        <v>#DIV/0!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COUNTIF('A2 Exploitation'!F536:F564,"ok")</f>
        <v>0</v>
      </c>
      <c r="F565" s="413">
        <f>COUNTA('A2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COUNTIF('A2 Exploitation'!F579:F604,"ok")</f>
        <v>0</v>
      </c>
      <c r="F605" s="413">
        <f>COUNTA('A2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t="e">
        <f>D627/(COUNT(B618:C626)*2)</f>
        <v>#DIV/0!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COUNTIF('A2 Exploitation'!F618:F667,"ok")</f>
        <v>0</v>
      </c>
      <c r="F668" s="413">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COUNTIF('A2 Exploitation'!F681:F699,"ok")</f>
        <v>0</v>
      </c>
      <c r="F700" s="413">
        <f>COUNTA('A2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COUNTIF('A2 Exploitation'!F710:F720,"ok")</f>
        <v>0</v>
      </c>
      <c r="F721" s="413">
        <f>COUNTA('A2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CM Zarzis</v>
      </c>
      <c r="B7" s="529"/>
      <c r="C7" s="529"/>
      <c r="D7" s="529"/>
      <c r="E7" s="529"/>
      <c r="F7" s="529"/>
      <c r="G7" s="92"/>
    </row>
    <row r="8" spans="1:7" s="258" customFormat="1" ht="24" x14ac:dyDescent="0.45">
      <c r="A8" s="4" t="s">
        <v>39</v>
      </c>
      <c r="B8" s="530" t="str">
        <f>'A1 Exploitation'!B9:F9</f>
        <v>M Souheil DRAOUI et M Dhia MECHLAOUI</v>
      </c>
      <c r="C8" s="530"/>
      <c r="D8" s="530"/>
      <c r="E8" s="530"/>
      <c r="F8" s="530"/>
      <c r="G8" s="92"/>
    </row>
    <row r="9" spans="1:7" s="258" customFormat="1" ht="24" x14ac:dyDescent="0.45">
      <c r="A9" s="5" t="s">
        <v>41</v>
      </c>
      <c r="B9" s="531" t="str">
        <f>'A1 Exploitation'!B10:F10</f>
        <v>Directeur magasin et les chefs rayons.</v>
      </c>
      <c r="C9" s="531"/>
      <c r="D9" s="531"/>
      <c r="E9" s="531"/>
      <c r="F9" s="531"/>
      <c r="G9" s="92"/>
    </row>
    <row r="10" spans="1:7" s="258" customFormat="1" ht="24" x14ac:dyDescent="0.45">
      <c r="A10" s="4" t="s">
        <v>40</v>
      </c>
      <c r="B10" s="526">
        <f>'A1 Exploitation'!B11:F11</f>
        <v>43510</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COUNTIF('A2 Technique'!F17:F193,"ok")</f>
        <v>0</v>
      </c>
      <c r="F197" s="415">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71" zoomScale="60" zoomScaleNormal="100" workbookViewId="0">
      <selection activeCell="B194" sqref="B19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CM Zarzis</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f>D730</f>
        <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v>0</v>
      </c>
      <c r="C31" s="122"/>
      <c r="D31" s="123"/>
      <c r="E31" s="123"/>
      <c r="F31" s="123"/>
      <c r="G31" s="114"/>
    </row>
    <row r="32" spans="1:8" ht="42" x14ac:dyDescent="0.4">
      <c r="A32" s="121" t="s">
        <v>130</v>
      </c>
      <c r="B32" s="122">
        <v>0</v>
      </c>
      <c r="C32" s="122"/>
      <c r="D32" s="163"/>
      <c r="E32" s="123"/>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8"/>
      <c r="E35" s="123"/>
      <c r="F35" s="123"/>
      <c r="G35" s="129"/>
    </row>
    <row r="36" spans="1:7" ht="22.5" x14ac:dyDescent="0.4">
      <c r="A36" s="397" t="s">
        <v>396</v>
      </c>
      <c r="B36" s="122" t="s">
        <v>30</v>
      </c>
      <c r="C36" s="142" t="str">
        <f>IF(B36=0, -2, "0")</f>
        <v>0</v>
      </c>
      <c r="D36" s="145"/>
      <c r="E36" s="127"/>
      <c r="F36" s="123"/>
      <c r="G36" s="129"/>
    </row>
    <row r="37" spans="1:7" ht="21" x14ac:dyDescent="0.4">
      <c r="A37" s="121" t="s">
        <v>401</v>
      </c>
      <c r="B37" s="122">
        <v>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122" t="s">
        <v>30</v>
      </c>
      <c r="C43" s="122"/>
      <c r="D43" s="410" t="str">
        <f>IFERROR(E43/F43,"N.A")</f>
        <v>N.A</v>
      </c>
      <c r="E43" s="413">
        <f>COUNTIF('A3 Exploitation'!F21:F42,"ok")</f>
        <v>0</v>
      </c>
      <c r="F43" s="413">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f>D44/(COUNT(B30:C37,B39:C43)*2)</f>
        <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f>D47/(COUNT(B30:C37,B21:C25,B39:C43)*2)</f>
        <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COUNTIF('A3 Exploitation'!F56:F128,"ok")</f>
        <v>0</v>
      </c>
      <c r="F129" s="413">
        <f>COUNTA('A3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COUNTIF('A3 Exploitation'!F141:F184,"ok")</f>
        <v>0</v>
      </c>
      <c r="F185" s="413">
        <f>COUNTA('A3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1" x14ac:dyDescent="0.4">
      <c r="A198" s="157" t="s">
        <v>332</v>
      </c>
      <c r="B198" s="122" t="s">
        <v>30</v>
      </c>
      <c r="C198" s="122"/>
      <c r="D198" s="128"/>
      <c r="E198" s="123"/>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3"/>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51" customHeight="1" x14ac:dyDescent="0.4">
      <c r="A211" s="290" t="s">
        <v>440</v>
      </c>
      <c r="B211" s="122" t="s">
        <v>30</v>
      </c>
      <c r="C211" s="143" t="str">
        <f>IF(B211=0, -10, "0")</f>
        <v>0</v>
      </c>
      <c r="D211" s="196"/>
      <c r="E211" s="123"/>
      <c r="F211" s="123"/>
      <c r="G211" s="114"/>
    </row>
    <row r="212" spans="1:7" ht="22.5" customHeight="1" x14ac:dyDescent="0.4">
      <c r="A212" s="121" t="s">
        <v>209</v>
      </c>
      <c r="B212" s="122" t="s">
        <v>30</v>
      </c>
      <c r="C212" s="122"/>
      <c r="D212" s="194"/>
      <c r="E212" s="172"/>
      <c r="F212" s="123"/>
      <c r="G212" s="114"/>
    </row>
    <row r="213" spans="1:7" ht="21" x14ac:dyDescent="0.4">
      <c r="A213" s="417" t="s">
        <v>337</v>
      </c>
      <c r="B213" s="122" t="s">
        <v>30</v>
      </c>
      <c r="C213" s="166"/>
      <c r="D213" s="194"/>
      <c r="E213" s="124"/>
      <c r="F213" s="123"/>
      <c r="G213" s="114"/>
    </row>
    <row r="214" spans="1:7" ht="21" x14ac:dyDescent="0.4">
      <c r="A214" s="416" t="s">
        <v>411</v>
      </c>
      <c r="B214" s="122" t="s">
        <v>30</v>
      </c>
      <c r="C214" s="183"/>
      <c r="D214" s="128"/>
      <c r="E214" s="124"/>
      <c r="F214" s="123"/>
      <c r="G214" s="114"/>
    </row>
    <row r="215" spans="1:7" ht="21" x14ac:dyDescent="0.4">
      <c r="A215" s="138" t="s">
        <v>142</v>
      </c>
      <c r="B215" s="122" t="s">
        <v>30</v>
      </c>
      <c r="C215" s="126"/>
      <c r="D215" s="123"/>
      <c r="E215" s="123"/>
      <c r="F215" s="123"/>
      <c r="G215" s="114"/>
    </row>
    <row r="216" spans="1:7" s="80" customFormat="1" ht="49.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123"/>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COUNTIF('A3 Exploitation'!F195:F244,"ok")</f>
        <v>0</v>
      </c>
      <c r="F244" s="413">
        <f>COUNTA('A3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COUNTIF('A3 Exploitation'!F257:F298,"ok")</f>
        <v>0</v>
      </c>
      <c r="F299" s="413">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COUNTIF('A3 Exploitation'!F312:F365,"ok")</f>
        <v>0</v>
      </c>
      <c r="F366" s="413">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COUNTIF('A3 Exploitation'!F379:F423,"ok")</f>
        <v>0</v>
      </c>
      <c r="F424" s="413">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COUNTIF('A3 Exploitation'!F437:F470,"ok")</f>
        <v>0</v>
      </c>
      <c r="F471" s="413">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COUNTIF('A3 Exploitation'!F484:F524,"ok")</f>
        <v>0</v>
      </c>
      <c r="F525" s="413">
        <f>COUNTA('A3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t="e">
        <f>D542/(COUNT(B536:C541)*2)</f>
        <v>#DIV/0!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COUNTIF('A3 Exploitation'!F536:F564,"ok")</f>
        <v>0</v>
      </c>
      <c r="F565" s="413">
        <f>COUNTA('A3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COUNTIF('A3 Exploitation'!F579:F604,"ok")</f>
        <v>0</v>
      </c>
      <c r="F605" s="413">
        <f>COUNTA('A3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t="e">
        <f>D627/(COUNT(B618:C626)*2)</f>
        <v>#DIV/0!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COUNTIF('A3 Exploitation'!F618:F667,"ok")</f>
        <v>0</v>
      </c>
      <c r="F668" s="413">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COUNTIF('A3 Exploitation'!F681:F699,"ok")</f>
        <v>0</v>
      </c>
      <c r="F700" s="413">
        <f>COUNTA('A3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COUNTIF('A3 Exploitation'!F710:F720,"ok")</f>
        <v>0</v>
      </c>
      <c r="F721" s="413">
        <f>COUNTA('A3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v>
      </c>
      <c r="E730" s="259"/>
      <c r="F730" s="259"/>
    </row>
  </sheetData>
  <sheetProtection algorithmName="SHA-512" hashValue="50LrrcYwge203KNmgOW4jBw7riCsd3Xmc7GEAISS/8YHuDD8MIZzSPxWMTftE+DdD65KNM5pwuYv8zEtVyf+ZA==" saltValue="KgGk7c69U0HY8Nu4q9a6ZA=="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719:B721 B195:B202 B113:B119 B148:B164 B394:B414 B359:B366 B56:B63 B324:B343 B231:B235 B546:B555 B618:B626 B558:B565 B506:B516 B631:B638 B122:B128 B681:B700 B579:B587 B85:B102 B312:B319 B379:B389 B465:B471 B519:B525 B417:B424 B492:B504 B292:B299 B592:B605 B662:B668 B437:B444 B66:B82 B257:B264 B348:B356 B178:B185 B536:B541 B654:B660 B269:B289 B207:B226 B710:B714 B105:B110 B140:B146 B237:B244 B449:B463 B528:B529 B484:B490 B643:B649 B30:B37 B39:B43">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CM Zarzis</v>
      </c>
      <c r="B7" s="529"/>
      <c r="C7" s="529"/>
      <c r="D7" s="529"/>
      <c r="E7" s="529"/>
      <c r="F7" s="529"/>
      <c r="G7" s="92"/>
    </row>
    <row r="8" spans="1:7" s="258" customFormat="1" ht="24" x14ac:dyDescent="0.45">
      <c r="A8" s="4" t="s">
        <v>39</v>
      </c>
      <c r="B8" s="530" t="str">
        <f>'A1 Exploitation'!B9:F9</f>
        <v>M Souheil DRAOUI et M Dhia MECHLAOUI</v>
      </c>
      <c r="C8" s="530"/>
      <c r="D8" s="530"/>
      <c r="E8" s="530"/>
      <c r="F8" s="530"/>
      <c r="G8" s="92"/>
    </row>
    <row r="9" spans="1:7" s="258" customFormat="1" ht="24" x14ac:dyDescent="0.45">
      <c r="A9" s="5" t="s">
        <v>41</v>
      </c>
      <c r="B9" s="531" t="str">
        <f>'A1 Exploitation'!B10:F10</f>
        <v>Directeur magasin et les chefs rayons.</v>
      </c>
      <c r="C9" s="531"/>
      <c r="D9" s="531"/>
      <c r="E9" s="531"/>
      <c r="F9" s="531"/>
      <c r="G9" s="92"/>
    </row>
    <row r="10" spans="1:7" s="258" customFormat="1" ht="24" x14ac:dyDescent="0.45">
      <c r="A10" s="4" t="s">
        <v>40</v>
      </c>
      <c r="B10" s="526">
        <f>'A1 Exploitation'!B11:F11</f>
        <v>43510</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COUNTIF('A3 Technique'!F17:F193,"ok")</f>
        <v>0</v>
      </c>
      <c r="F197" s="415">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2019-02-22T22:37:47Z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