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DIA_QLC\DESKTOP_DIA_QLC\Rapports en cours\CM_Zarziz\"/>
    </mc:Choice>
  </mc:AlternateContent>
  <bookViews>
    <workbookView xWindow="0" yWindow="0" windowWidth="20490" windowHeight="706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9" i="45" l="1"/>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D629" i="48" s="1"/>
  <c r="D630" i="48" s="1"/>
  <c r="C615" i="48"/>
  <c r="C612" i="48"/>
  <c r="D616" i="48" s="1"/>
  <c r="D617" i="48" s="1"/>
  <c r="A603" i="48"/>
  <c r="C590" i="48"/>
  <c r="C586" i="48"/>
  <c r="C583" i="48"/>
  <c r="C576" i="48"/>
  <c r="C575" i="48"/>
  <c r="C573" i="48"/>
  <c r="C572" i="48"/>
  <c r="D578"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596" i="48"/>
  <c r="D597" i="48" s="1"/>
  <c r="D579" i="48"/>
  <c r="D199" i="48"/>
  <c r="D200" i="48" s="1"/>
  <c r="D261" i="48"/>
  <c r="D262" i="48" s="1"/>
  <c r="D223" i="48"/>
  <c r="D224" i="48" s="1"/>
  <c r="D339" i="48"/>
  <c r="D340" i="48" s="1"/>
  <c r="D710" i="48"/>
  <c r="B710" i="48" s="1"/>
  <c r="D711" i="48" s="1"/>
  <c r="D712"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714" i="48" l="1"/>
  <c r="D715" i="48" s="1"/>
  <c r="B102" i="29"/>
  <c r="D599" i="48"/>
  <c r="D600" i="48" s="1"/>
  <c r="B91" i="29" s="1"/>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596" i="44"/>
  <c r="D597" i="44" s="1"/>
  <c r="D578" i="44"/>
  <c r="D100" i="45"/>
  <c r="D101" i="45" s="1"/>
  <c r="D58" i="47"/>
  <c r="D59" i="47" s="1"/>
  <c r="D134" i="47"/>
  <c r="D135" i="47" s="1"/>
  <c r="D118" i="47"/>
  <c r="D119" i="47" s="1"/>
  <c r="B43" i="44"/>
  <c r="D44" i="44" s="1"/>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689" i="44"/>
  <c r="B689" i="44" s="1"/>
  <c r="D690" i="44" s="1"/>
  <c r="D710" i="44"/>
  <c r="B710" i="44" s="1"/>
  <c r="D711" i="44" s="1"/>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<sst xmlns="http://schemas.openxmlformats.org/spreadsheetml/2006/main" count="2288" uniqueCount="583">
  <si>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</si>
  <si>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</si>
  <si>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</si>
  <si>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</si>
  <si>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</si>
  <si>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</si>
  <si>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</si>
  <si>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</si>
  <si>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</si>
  <si>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</si>
  <si>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</si>
  <si>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</si>
  <si>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</si>
  <si>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</si>
  <si>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</si>
  <si>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</si>
  <si>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</si>
  <si>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</si>
  <si>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</si>
  <si>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</si>
  <si>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</si>
  <si>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</si>
  <si>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</si>
  <si>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</si>
  <si>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</si>
  <si>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</si>
  <si>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</si>
  <si>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</si>
  <si>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</si>
  <si>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</si>
  <si>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</si>
  <si>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</si>
  <si>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</si>
  <si>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</si>
  <si>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</si>
  <si>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</si>
  <si>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</si>
  <si>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</si>
  <si>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</si>
  <si>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</si>
  <si>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</si>
  <si>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</si>
  <si>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</si>
  <si>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</si>
  <si>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</si>
  <si>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</si>
  <si>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</si>
  <si>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</si>
  <si>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</si>
  <si>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</si>
  <si>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</si>
  <si>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</si>
  <si>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</si>
  <si>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</si>
  <si>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</si>
  <si>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</si>
  <si>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</si>
  <si>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</si>
  <si>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</si>
  <si>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</si>
  <si>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</si>
  <si>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</si>
  <si>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</si>
  <si>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</si>
  <si>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</si>
  <si>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</si>
  <si>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</si>
  <si>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</si>
  <si>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</si>
  <si>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</si>
  <si>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</si>
  <si>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</si>
  <si>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</si>
  <si>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</si>
  <si>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</si>
  <si>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</si>
  <si>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</si>
  <si>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</si>
  <si>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</si>
  <si>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</si>
  <si>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</si>
  <si>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</si>
  <si>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</si>
  <si>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</si>
  <si>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</si>
  <si>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</si>
  <si>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</si>
  <si>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</si>
  <si>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</si>
  <si>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</si>
  <si>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</si>
  <si>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</si>
  <si>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</si>
  <si>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</si>
  <si>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</si>
  <si>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</si>
  <si>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</si>
  <si>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</si>
  <si>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</si>
  <si>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</si>
  <si>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</si>
  <si>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</si>
  <si>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</si>
  <si>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</si>
  <si>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</si>
  <si>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</si>
  <si>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</si>
  <si>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</si>
  <si>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</si>
  <si>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</si>
  <si>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</si>
  <si>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</si>
  <si>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</si>
  <si>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</si>
  <si>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</si>
  <si>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</si>
  <si>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</si>
  <si>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</si>
  <si>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</si>
  <si>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</si>
  <si>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</si>
  <si>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</si>
  <si>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</si>
  <si>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</si>
  <si>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</si>
  <si>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</si>
  <si>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</si>
  <si>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</si>
  <si>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</si>
  <si>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</si>
  <si>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</si>
  <si>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</si>
  <si>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</si>
  <si>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</si>
  <si>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</si>
  <si>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</si>
  <si>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</si>
  <si>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</si>
  <si>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</si>
  <si>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</si>
  <si>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</si>
  <si>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</si>
  <si>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</si>
  <si>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</si>
  <si>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</si>
  <si>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</si>
  <si>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</si>
  <si>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</si>
  <si>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</si>
  <si>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</si>
  <si>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</si>
  <si>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</si>
  <si>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</si>
  <si>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</si>
  <si>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</si>
  <si>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</si>
  <si>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</si>
  <si>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</si>
  <si>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</si>
  <si>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</si>
  <si>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</si>
  <si>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</si>
  <si>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</si>
  <si>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</si>
  <si>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</si>
  <si>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</si>
  <si>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</si>
  <si>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</si>
  <si>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</si>
  <si>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</si>
  <si>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</si>
  <si>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</si>
  <si>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</si>
  <si>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</si>
  <si>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</si>
  <si>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</si>
  <si>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</si>
  <si>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</si>
  <si>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</si>
  <si>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</si>
  <si>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</si>
  <si>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</si>
  <si>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</si>
  <si>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</si>
  <si>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</si>
  <si>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</si>
  <si>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</si>
  <si>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</si>
  <si>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</si>
  <si>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</si>
  <si>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</si>
  <si>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</si>
  <si>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</si>
  <si>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</si>
  <si>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</si>
  <si>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</si>
  <si>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</si>
  <si>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</si>
  <si>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</si>
  <si>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</si>
  <si>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</si>
  <si>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</si>
  <si>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</si>
  <si>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</si>
  <si>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</si>
  <si>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</si>
  <si>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</si>
  <si>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</si>
  <si>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</si>
  <si>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</si>
  <si>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</si>
  <si>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</si>
  <si>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</si>
  <si>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</si>
  <si>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</si>
  <si>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</si>
  <si>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</si>
  <si>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</si>
  <si>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</si>
  <si>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</si>
  <si>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</si>
  <si>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</si>
  <si>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</si>
  <si>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</si>
  <si>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</si>
  <si>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</si>
  <si>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</si>
  <si>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</si>
  <si>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</si>
  <si>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</si>
  <si>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</si>
  <si>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</si>
  <si>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</si>
  <si>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</si>
  <si>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</si>
  <si>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</si>
  <si>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</si>
  <si>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</si>
  <si>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</si>
  <si>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</si>
  <si>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</si>
  <si>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</si>
  <si>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</si>
  <si>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</si>
  <si>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</si>
  <si>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</si>
  <si>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</si>
  <si>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</si>
  <si>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</si>
  <si>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</si>
  <si>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</si>
  <si>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</si>
  <si>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</si>
  <si>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</si>
  <si>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</si>
  <si>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</si>
  <si>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</si>
  <si>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</si>
  <si>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</si>
  <si>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</si>
  <si>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</si>
  <si>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</si>
  <si>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</si>
  <si>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</si>
  <si>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</si>
  <si>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</si>
  <si>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</si>
  <si>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</si>
  <si>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</si>
  <si>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</si>
  <si>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</si>
  <si>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</si>
  <si>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</si>
  <si>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</si>
  <si>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</si>
  <si>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</si>
  <si>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</si>
  <si>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</si>
  <si>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</si>
  <si>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</si>
  <si>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</si>
  <si>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</si>
  <si>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</si>
  <si>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</si>
  <si>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</si>
  <si>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</si>
  <si>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</si>
  <si>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</si>
  <si>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</si>
  <si>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</si>
  <si>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</si>
  <si>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</si>
  <si>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</si>
  <si>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</si>
  <si>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</si>
  <si>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</si>
  <si>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</si>
  <si>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</si>
  <si>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</si>
  <si>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</si>
  <si>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</si>
  <si>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</si>
  <si>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</si>
  <si>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</si>
  <si>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</si>
  <si>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</si>
  <si>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</si>
  <si>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</si>
  <si>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</si>
  <si>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</si>
  <si>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</si>
  <si>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</si>
  <si>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</si>
  <si>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</si>
  <si>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</si>
  <si>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</si>
  <si>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</si>
  <si>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</si>
  <si>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</si>
  <si>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</si>
  <si>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</si>
  <si>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</si>
  <si>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</si>
  <si>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</si>
  <si>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</si>
  <si>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</si>
  <si>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</si>
  <si>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</si>
  <si>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</si>
  <si>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</si>
  <si>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</si>
  <si>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</si>
  <si>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</si>
  <si>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</si>
  <si>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</si>
  <si>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</si>
  <si>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</si>
  <si>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</si>
  <si>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</si>
  <si>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</si>
  <si>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</si>
  <si>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</si>
  <si>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</si>
  <si>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</si>
  <si>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</si>
  <si>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</si>
  <si>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</si>
  <si>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</si>
  <si>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</si>
  <si>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</si>
  <si>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</si>
  <si>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</si>
  <si>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</si>
  <si>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</si>
  <si>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</si>
  <si>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</si>
  <si>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</si>
  <si>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</si>
  <si>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</si>
  <si>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</si>
  <si>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</si>
  <si>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</si>
  <si>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</si>
  <si>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</si>
  <si>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</si>
  <si>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</si>
  <si>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</si>
  <si>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</si>
  <si>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</si>
  <si>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</si>
  <si>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</si>
  <si>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</si>
  <si>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</si>
  <si>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</si>
  <si>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</si>
  <si>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</si>
  <si>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</si>
  <si>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</si>
  <si>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</si>
  <si>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</si>
  <si>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</si>
  <si>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</si>
  <si>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</si>
  <si>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</si>
  <si>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</si>
  <si>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</si>
  <si>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</si>
  <si>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</si>
  <si>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</si>
  <si>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</si>
  <si>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</si>
  <si>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</si>
  <si>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</si>
  <si>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</si>
  <si>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</si>
  <si>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</si>
  <si>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</si>
  <si>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</si>
  <si>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</si>
  <si>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</si>
  <si>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</si>
  <si>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</si>
  <si>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</si>
  <si>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</si>
  <si>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</si>
  <si>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</si>
  <si>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</si>
  <si>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</si>
  <si>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</si>
  <si>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</si>
  <si>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</si>
  <si>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</si>
  <si>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</si>
  <si>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</si>
  <si>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</si>
  <si>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</si>
  <si>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</si>
  <si>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</si>
  <si>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</si>
  <si>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</si>
  <si>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</si>
  <si>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</si>
  <si>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</si>
  <si>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</si>
  <si>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</si>
  <si>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</si>
  <si>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</si>
  <si>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</si>
  <si>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</si>
  <si>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</si>
  <si>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</si>
  <si>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</si>
  <si>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</si>
  <si>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</si>
  <si>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</si>
  <si>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</si>
  <si>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</si>
  <si>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</si>
  <si>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</si>
  <si>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</si>
  <si>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</si>
  <si>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</si>
  <si>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</si>
  <si>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</si>
  <si>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</si>
  <si>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</si>
  <si>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</si>
  <si>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</si>
  <si>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</si>
  <si>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</si>
  <si>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</si>
  <si>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</si>
  <si>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</si>
  <si>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</si>
  <si>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</si>
  <si>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</si>
  <si>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</si>
  <si>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</si>
  <si>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</si>
  <si>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</si>
  <si>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</si>
  <si>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</si>
  <si>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</si>
  <si>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</si>
  <si>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</si>
  <si>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</si>
  <si>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t>
  </si>
  <si>
    <t>Directeur magasin &amp; chefs rayons</t>
  </si>
  <si>
    <t>UHD CM ZARZIS</t>
  </si>
  <si>
    <t>Le dispositif de savon liquide des vestiaires femmes est abimé.</t>
  </si>
  <si>
    <t>Réparer ou remplacer le dispositif.</t>
  </si>
  <si>
    <t>Condensation excessive sur les couvercles des meubles surgelés.</t>
  </si>
  <si>
    <t>Résoudre le problème</t>
  </si>
  <si>
    <t xml:space="preserve">Utilisation d'un seau en plastique non apte au contact avec les aliments pour la manipulation de la glace.
Maintien du seau à même le sol au stand.
</t>
  </si>
  <si>
    <t>Fournir un dispositif de grade alimentaire.
Interdire cette pratique.</t>
  </si>
  <si>
    <t>Procéder au balisage en langue arabe et autre langue.</t>
  </si>
  <si>
    <t>Maintenir les emballages dans un endroit propre.</t>
  </si>
  <si>
    <t>Archiver les certificats de salubrités de tous les produits vendus pour une période de 2 ans.</t>
  </si>
  <si>
    <t>Entreposage des emballages dans une armoire souillée.</t>
  </si>
  <si>
    <t>Absence d'enregistrement de la date de fin du carton des calamars panés.</t>
  </si>
  <si>
    <t>Mentionner ce paramètre sur les fiches de traçabilité.</t>
  </si>
  <si>
    <t>Oxydation de la gaine de la fabrique de glace et de la scie de découpe manuelle.</t>
  </si>
  <si>
    <t>Manque d'étanchéité du couvercle du rayon viande de volaille.</t>
  </si>
  <si>
    <t>Améliorer l'étanchéité du système de fermeture.</t>
  </si>
  <si>
    <t>T° des abats de dinde est de l'ordre de 6,4°C &gt; 3°C; le meuble froid est de température conforme (4°C)</t>
  </si>
  <si>
    <t>Limiter la durée d'entreposage des abats à température ambiante.</t>
  </si>
  <si>
    <r>
      <rPr>
        <b/>
        <sz val="14"/>
        <color theme="1"/>
        <rFont val="Comic Sans MS"/>
        <family val="4"/>
      </rPr>
      <t>Volaille trad.:</t>
    </r>
    <r>
      <rPr>
        <sz val="14"/>
        <color theme="1"/>
        <rFont val="Comic Sans MS"/>
        <family val="4"/>
      </rPr>
      <t xml:space="preserve"> Manque de traçabilité de 2 kg d'escalope de dinde Mazraa du lot PI19256.
</t>
    </r>
    <r>
      <rPr>
        <b/>
        <sz val="14"/>
        <color theme="1"/>
        <rFont val="Comic Sans MS"/>
        <family val="4"/>
      </rPr>
      <t>Boucherie:</t>
    </r>
    <r>
      <rPr>
        <sz val="14"/>
        <color theme="1"/>
        <rFont val="Comic Sans MS"/>
        <family val="4"/>
      </rPr>
      <t xml:space="preserve"> Manque de traçabilité des parages à la fabrication des merguez et viande hachée.
</t>
    </r>
  </si>
  <si>
    <t>Présence de mouches au rayon traiteur.</t>
  </si>
  <si>
    <t>Renforcer la lutte contre les mouches.</t>
  </si>
  <si>
    <t>T° de salade méchouia est de l'ordre de 8,7°C.</t>
  </si>
  <si>
    <t>T° prélevée du meuble 9°C</t>
  </si>
  <si>
    <t>Le laboratoire traiteur ouvre sur le laboratoire pâtisserie. Le local n'est pas climatisé.</t>
  </si>
  <si>
    <t>La plonge commune de la pâtisserie et traiteur n'est pas cloisonnée.</t>
  </si>
  <si>
    <t>Cloisonner la plonge.</t>
  </si>
  <si>
    <t>Procéder au nettoyage.</t>
  </si>
  <si>
    <t>Même chambre froide pour condiments et légumes.</t>
  </si>
  <si>
    <t>Prévoir une séparation physique à ce niveau entre les produits de différentes catégories.</t>
  </si>
  <si>
    <t>Certains couvercles des bacs d'exposition des épices sont démontés.</t>
  </si>
  <si>
    <t>Protéger les bacs.</t>
  </si>
  <si>
    <t>Absence de système de climatisation au local déchet.</t>
  </si>
  <si>
    <t>Respecter les consignes du tableau des températures réglementaires.</t>
  </si>
  <si>
    <t>Absence de station de nettoyage dans la zone de réception. Utilisation de l'eau du RIA pour nettoyage.</t>
  </si>
  <si>
    <t>Prévoir une station de nettoyage à ce niveau.</t>
  </si>
  <si>
    <t>Taux d'hygrométrie 58%</t>
  </si>
  <si>
    <t>Séparer les produits par catégories.</t>
  </si>
  <si>
    <t>Etat de propreté insatisfaisant des palettes.</t>
  </si>
  <si>
    <t>Oxydation du revêtement externe de la chambre froide.</t>
  </si>
  <si>
    <t>Procéder à un traitement an ti-rouille.</t>
  </si>
  <si>
    <t>Entreposage des caisses de tubercules dans une zone près de l'accès à la boucherie.</t>
  </si>
  <si>
    <t>Mettre les tubercules dans un endroit plus adapté.</t>
  </si>
  <si>
    <t>Avertir les services concernés sur cet écart.</t>
  </si>
  <si>
    <t>Ecarter les produits dont l'aspect est modifié.</t>
  </si>
  <si>
    <t>La température de la salade méchouia est de l'ordre de 9°C &gt; 6°C.</t>
  </si>
  <si>
    <t>Surveiller la chaine froide des produits périssables.</t>
  </si>
  <si>
    <t>Voir ligne 150</t>
  </si>
  <si>
    <t>Entreposage des produits non alimentaires avec des produits alimentaires (rouleaux papiers / farine)</t>
  </si>
  <si>
    <t>Protéger la zone.</t>
  </si>
  <si>
    <t>La zone de réception n'est pas protégée contre les précipitations et l'exposition au soleil.</t>
  </si>
  <si>
    <t>Un seul poste lave mains est disponible aux rayons boucherie et charcuterie/fromage</t>
  </si>
  <si>
    <t>Prévoir des postes lave-mains séparés.</t>
  </si>
  <si>
    <t>Accumulation de poussière sur les grilles d'aspiration de la hotte.</t>
  </si>
  <si>
    <t>Certains écarts demeurent non clôturés.</t>
  </si>
  <si>
    <t>Mettre en place les actions correctives nécessaires.</t>
  </si>
  <si>
    <t>Prévoir un système de climatisation à ce niveau.</t>
  </si>
  <si>
    <t>Ajuster la température du meuble.</t>
  </si>
  <si>
    <t>T° affichée meuble volaille trad.: 2,5°C, T° prélevée 4°C</t>
  </si>
  <si>
    <t>Procéder à un traitement antirouille.</t>
  </si>
  <si>
    <t>Procéder à traitement antirouille.</t>
  </si>
  <si>
    <t xml:space="preserve">Présence de restes de pâtes sur les boites de sauce en bouteilles.
</t>
  </si>
  <si>
    <t>Ecarter les produits ayant un aspect non conforme.</t>
  </si>
  <si>
    <t>Les enregistrements de contrôle des températures des produits de la mer présentent certains écarts (ex. T° 4 à 5°C) sans preuves d'avertissement au fournisseurs concernés.
Egalement, les températures à cœur des produits ne sont pas prélevées par thermosonde; elles sont prélevées par mesure des températures des engins frigorifiques. (Même température des camions que celle des produits pour plusieurs cas)</t>
  </si>
  <si>
    <t>Balisage des poissons uniquement en langue française.</t>
  </si>
  <si>
    <t>Manque de certificat de salubrité des poissons 'aiguille' réceptionnés le 14/09/2019.</t>
  </si>
  <si>
    <t>Renforcer le nettoyage des éléments de stockage.</t>
  </si>
  <si>
    <t>utilisation du même système des trois bacs pour les rayons Boul/pat et traiteur (remarque récurrente). On note la présence de matériel souillé du rayon traiteur à ce niveau.
Attention au risque de contamination croisée.</t>
  </si>
  <si>
    <t>Plusieurs paquets de Rochet vanille sont effrités.
Certaines étiquettes de pâtisserie tunisienne sont illisibles; effacées par infiltration de matière grasse.</t>
  </si>
  <si>
    <t>Plus de rigueur à la traçabilité des quantités des produits élaborés.</t>
  </si>
  <si>
    <t>M Dhia Mechlaoui</t>
  </si>
  <si>
    <t>Directeur magasin et chefs rayons</t>
  </si>
  <si>
    <t>Le système 3 bacs est utilisé par la fois par les opérateurs des rayons traiteur et terminal de cuisson.
Le risque des contaminations croisées est accru.</t>
  </si>
  <si>
    <t xml:space="preserve">Manque de la désignation de la liste des ingrédients pour les paquets de (sablé vanille et biscuit mini).
La date limite de consommation n’était pas inscrite sur l’étiquette, seul le DLC du fournisseur est disponible à l’envers du paquet.
</t>
  </si>
  <si>
    <t>Ajouter les listes d'ingrédients et les DLC sur les étiquettes UHD.</t>
  </si>
  <si>
    <t>Non-conformité du poids des échantillons suivants:
Pain semoule: 184g, 186g
Pain au son: 176g, 176g</t>
  </si>
  <si>
    <t>Avertir le fournisseur sur cet écart.
Renforcer le contrôle du poids des pains non conformes.</t>
  </si>
  <si>
    <t>La traçabilité est maitrisée.</t>
  </si>
  <si>
    <t>Absence de l'identification du ravier de salade mechouia en exposition.</t>
  </si>
  <si>
    <t>Procéder à l'identification.</t>
  </si>
  <si>
    <t>Effectuer la mesure de la T° à cœur au niveau de la cuisse du poulet.</t>
  </si>
  <si>
    <t>L'employée portait des boucles d'oreilles.</t>
  </si>
  <si>
    <t>Interdire le port des bijoux.</t>
  </si>
  <si>
    <t>Conforme.</t>
  </si>
  <si>
    <t>La trancheuse manquait de propreté.</t>
  </si>
  <si>
    <t>Le nettoyage du matériel de découpe est à renforcer.</t>
  </si>
  <si>
    <t>Respecter la procédure.</t>
  </si>
  <si>
    <t>Enregistrement erroné de la date de première mise au rayon de l'escalope de dinde (le 12/12/19 au lieu du 07/12/19).</t>
  </si>
  <si>
    <t>Enregistrer les dates correctement.</t>
  </si>
  <si>
    <t xml:space="preserve">Utilisation de lingettes dont la date était dépassée depuis avril 2019.
</t>
  </si>
  <si>
    <t>Renforcer le contrôle des dates des boîtes de lingettes désinfectantes.</t>
  </si>
  <si>
    <t>Stocker et exposer au froid.</t>
  </si>
  <si>
    <t>Renforcer les opérations de dépoussiérage des linéaires.</t>
  </si>
  <si>
    <t>Manque de l'étanchéité de la porte de réception.</t>
  </si>
  <si>
    <t>Renforcer l'étanchéité à ce niveau.</t>
  </si>
  <si>
    <t>Stockage des légumes et condiments au niveau de la même CF.</t>
  </si>
  <si>
    <t>Une séparation physique est à prévoir.</t>
  </si>
  <si>
    <t>Présence de rouille au niveau du revêtement extérieur de la chambre froide.</t>
  </si>
  <si>
    <t>Traiter la rouille.</t>
  </si>
  <si>
    <t>Veuillez prévoir un système de climatisation.</t>
  </si>
  <si>
    <t>Le laboratoire traiteur ouvre sur le laboratoire pâtisserie. Absence de climatisation à ce niveau.</t>
  </si>
  <si>
    <t>Meuble LS:
T° affichée: 1,9°C
T° mesurée: 7,8°C</t>
  </si>
  <si>
    <t>Revoir le fonctionnement de ce meuble.</t>
  </si>
  <si>
    <t>Un seul poste lave mains était partagé par les rayons boucherie et charcuterie/fromage.</t>
  </si>
  <si>
    <t>Installer un deuxième poste lave mains.</t>
  </si>
  <si>
    <t>Absence de station de nettoyage dans la zone de réception.</t>
  </si>
  <si>
    <t>Prévoir une station de lavage.</t>
  </si>
  <si>
    <t>La plonge partagée par les rayons traiteur et terminal de cuisson n'est pas cloisonnée.</t>
  </si>
  <si>
    <t>Procéder au cloisonnage de la plonge.</t>
  </si>
  <si>
    <t>Le local n'était pas équipé par un climatiseur, l'extracteur installé n'est pas suffisant.</t>
  </si>
  <si>
    <t>Prévoir l'installation d'un climatiseur.</t>
  </si>
  <si>
    <t>Plusieurs écarts récurrents n'étaient pas traités.</t>
  </si>
  <si>
    <t>L'opérateur ne maitrise pas le protocole de mesure de la température à cœur du poulet à la fin de cuisson.</t>
  </si>
  <si>
    <t>Le protocole du lavage de la scie a os n'était pas respecté (l'employer utilise une forte pression d'eau).</t>
  </si>
  <si>
    <t>Rupture de la chaine du froid des morceaux de potirons en exposition, ces derniers étaient stockés dans la chambre froide positive, ensuite exposés au rayon à T° ambiante.</t>
  </si>
  <si>
    <t>Plusieurs rayons étaient poussiéreux.</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</si>
</sst>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7"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8"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3"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3"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9"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40"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horizontal="center" wrapText="1"/>
      <protection hidden="1"/>
    </xf>
    <xf numFmtId="10" fontId="41" fillId="0" borderId="0" xfId="0" applyNumberFormat="1" applyFont="1" applyAlignment="1" applyProtection="1">
      <alignment horizontal="center" wrapText="1"/>
      <protection hidden="1"/>
    </xf>
    <xf numFmtId="0" fontId="33"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8"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6"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4" fillId="16"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6" borderId="0" xfId="1" applyFont="1" applyFill="1" applyAlignment="1">
      <alignment horizontal="left"/>
    </xf>
    <xf numFmtId="0" fontId="42" fillId="16" borderId="11" xfId="0" applyFont="1" applyFill="1" applyBorder="1" applyAlignment="1" applyProtection="1">
      <alignment vertical="center" wrapText="1"/>
      <protection hidden="1"/>
    </xf>
    <xf numFmtId="0" fontId="42" fillId="16"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3" borderId="1" xfId="0" applyFont="1" applyFill="1" applyBorder="1"/>
    <xf numFmtId="0" fontId="34" fillId="17" borderId="1" xfId="0" applyFont="1" applyFill="1" applyBorder="1" applyAlignment="1" applyProtection="1">
      <alignment vertical="center" wrapText="1"/>
      <protection hidden="1"/>
    </xf>
    <xf numFmtId="0" fontId="36" fillId="17" borderId="1" xfId="0" applyFont="1" applyFill="1" applyBorder="1" applyAlignment="1" applyProtection="1">
      <alignment vertical="center" wrapText="1"/>
      <protection hidden="1"/>
    </xf>
    <xf numFmtId="0" fontId="34" fillId="17" borderId="3" xfId="0" applyFont="1" applyFill="1" applyBorder="1" applyAlignment="1" applyProtection="1">
      <alignment vertical="center" wrapText="1"/>
      <protection hidden="1"/>
    </xf>
    <xf numFmtId="0" fontId="34" fillId="18" borderId="1" xfId="0" applyFont="1" applyFill="1" applyBorder="1" applyAlignment="1" applyProtection="1">
      <alignment vertical="center" wrapText="1"/>
      <protection hidden="1"/>
    </xf>
    <xf numFmtId="0" fontId="33" fillId="18"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4" fillId="13" borderId="1" xfId="0" applyFont="1" applyFill="1" applyBorder="1" applyAlignment="1" applyProtection="1">
      <alignment vertical="center" wrapText="1"/>
      <protection hidden="1"/>
    </xf>
    <xf numFmtId="0" fontId="35" fillId="19" borderId="3" xfId="0" applyFont="1" applyFill="1" applyBorder="1" applyAlignment="1" applyProtection="1">
      <alignment vertical="center" wrapText="1"/>
      <protection hidden="1"/>
    </xf>
    <xf numFmtId="0" fontId="34" fillId="13" borderId="1" xfId="1" applyFont="1" applyFill="1" applyBorder="1" applyAlignment="1">
      <alignment wrapText="1"/>
    </xf>
    <xf numFmtId="0" fontId="33" fillId="15" borderId="1" xfId="0" applyFont="1" applyFill="1" applyBorder="1" applyAlignment="1">
      <alignment wrapText="1"/>
    </xf>
    <xf numFmtId="0" fontId="36"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43" fillId="16" borderId="11" xfId="0" applyFont="1" applyFill="1" applyBorder="1" applyAlignment="1">
      <alignment wrapText="1"/>
    </xf>
    <xf numFmtId="0" fontId="43" fillId="16" borderId="5" xfId="0" applyFont="1" applyFill="1" applyBorder="1" applyAlignment="1">
      <alignment wrapText="1"/>
    </xf>
    <xf numFmtId="0" fontId="43" fillId="16" borderId="12" xfId="0" applyFont="1" applyFill="1" applyBorder="1" applyAlignment="1">
      <alignment wrapText="1"/>
    </xf>
    <xf numFmtId="0" fontId="42" fillId="16" borderId="15" xfId="1" applyFont="1" applyFill="1" applyBorder="1" applyAlignment="1"/>
    <xf numFmtId="0" fontId="42" fillId="16" borderId="16" xfId="1" applyFont="1" applyFill="1" applyBorder="1" applyAlignment="1"/>
    <xf numFmtId="0" fontId="43" fillId="16" borderId="0" xfId="0" applyFont="1" applyFill="1" applyAlignment="1" applyProtection="1">
      <alignment vertical="center" wrapText="1"/>
      <protection hidden="1"/>
    </xf>
    <xf numFmtId="166" fontId="6" fillId="0" borderId="1" xfId="0" applyNumberFormat="1" applyFont="1" applyBorder="1" applyProtection="1">
      <protection locked="0"/>
    </xf>
    <xf numFmtId="0" fontId="34" fillId="0" borderId="3" xfId="0" applyFont="1" applyBorder="1" applyAlignment="1" applyProtection="1">
      <alignment horizontal="center" vertical="center" wrapText="1"/>
      <protection hidden="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5" fillId="16"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4" fillId="0" borderId="0" xfId="0" applyFont="1" applyAlignment="1" applyProtection="1">
      <alignment horizontal="center" wrapText="1"/>
      <protection locked="0"/>
    </xf>
    <xf numFmtId="164" fontId="35" fillId="16" borderId="0" xfId="1" applyNumberFormat="1" applyFont="1" applyFill="1" applyAlignment="1" applyProtection="1">
      <alignment horizontal="left" wrapText="1"/>
      <protection hidden="1"/>
    </xf>
    <xf numFmtId="0" fontId="42" fillId="16" borderId="0" xfId="0" applyFont="1" applyFill="1" applyAlignment="1" applyProtection="1">
      <alignment horizontal="left" vertical="top" wrapText="1"/>
      <protection hidden="1"/>
    </xf>
    <xf numFmtId="0" fontId="42" fillId="16" borderId="0" xfId="0" applyFont="1" applyFill="1" applyAlignment="1" applyProtection="1">
      <alignment horizontal="left"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4" fillId="0" borderId="0" xfId="0" applyFont="1" applyAlignment="1" applyProtection="1">
      <alignment horizontal="center" vertical="center" wrapText="1"/>
      <protection locked="0"/>
    </xf>
    <xf numFmtId="0" fontId="35" fillId="0" borderId="9" xfId="0" applyFont="1" applyBorder="1" applyAlignment="1" applyProtection="1">
      <alignment horizontal="center" vertical="center" wrapText="1"/>
      <protection hidden="1"/>
    </xf>
    <xf numFmtId="0" fontId="35" fillId="3" borderId="7" xfId="0" applyFont="1" applyFill="1" applyBorder="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42" fillId="3" borderId="0" xfId="0" applyFont="1" applyFill="1" applyAlignment="1" applyProtection="1">
      <alignment horizontal="left" vertical="center" wrapText="1"/>
      <protection hidden="1"/>
    </xf>
    <xf numFmtId="0" fontId="34" fillId="0" borderId="0" xfId="0" applyFont="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35" fillId="16" borderId="0" xfId="1" applyFont="1" applyFill="1" applyAlignment="1">
      <alignment horizontal="center"/>
    </xf>
    <xf numFmtId="164" fontId="42" fillId="8" borderId="0" xfId="1" applyNumberFormat="1" applyFont="1" applyFill="1" applyAlignment="1" applyProtection="1">
      <alignment horizontal="left" wrapText="1"/>
      <protection hidden="1"/>
    </xf>
    <xf numFmtId="0" fontId="42"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16" borderId="6" xfId="0" applyFont="1" applyFill="1" applyBorder="1" applyAlignment="1" applyProtection="1">
      <alignment horizontal="center" vertical="center" wrapText="1"/>
      <protection hidden="1"/>
    </xf>
    <xf numFmtId="0" fontId="34" fillId="16" borderId="4" xfId="0" applyFont="1" applyFill="1" applyBorder="1" applyAlignment="1" applyProtection="1">
      <alignment horizontal="center" vertical="center" wrapText="1"/>
      <protection hidden="1"/>
    </xf>
    <xf numFmtId="0" fontId="34" fillId="4" borderId="1"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5" fillId="16" borderId="6" xfId="0" applyFont="1" applyFill="1" applyBorder="1" applyAlignment="1" applyProtection="1">
      <alignment horizontal="center" vertical="center" wrapText="1"/>
      <protection hidden="1"/>
    </xf>
    <xf numFmtId="0" fontId="35" fillId="16"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14" borderId="13" xfId="0" applyFont="1" applyFill="1" applyBorder="1" applyAlignment="1" applyProtection="1">
      <alignment horizontal="left" vertical="center" wrapText="1"/>
      <protection hidden="1"/>
    </xf>
    <xf numFmtId="0" fontId="35" fillId="14" borderId="0"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6"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42" fillId="16" borderId="11" xfId="0" applyFont="1" applyFill="1" applyBorder="1" applyAlignment="1" applyProtection="1">
      <alignment horizontal="left" vertical="center" wrapText="1"/>
      <protection hidden="1"/>
    </xf>
    <xf numFmtId="0" fontId="42" fillId="16" borderId="5" xfId="0" applyFont="1" applyFill="1" applyBorder="1" applyAlignment="1" applyProtection="1">
      <alignment horizontal="left" vertical="center" wrapText="1"/>
      <protection hidden="1"/>
    </xf>
    <xf numFmtId="0" fontId="42" fillId="16"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3" fillId="16" borderId="0" xfId="0" applyFont="1" applyFill="1" applyAlignment="1" applyProtection="1">
      <alignment horizontal="left" vertical="center" wrapText="1"/>
      <protection hidden="1"/>
    </xf>
    <xf numFmtId="0" fontId="42" fillId="16" borderId="15" xfId="1" applyFont="1" applyFill="1" applyBorder="1" applyAlignment="1">
      <alignment horizontal="left"/>
    </xf>
    <xf numFmtId="0" fontId="42" fillId="16" borderId="16" xfId="1" applyFont="1" applyFill="1" applyBorder="1" applyAlignment="1">
      <alignment horizontal="left"/>
    </xf>
    <xf numFmtId="0" fontId="43" fillId="16" borderId="11" xfId="0" applyFont="1" applyFill="1" applyBorder="1" applyAlignment="1">
      <alignment horizontal="left" wrapText="1"/>
    </xf>
    <xf numFmtId="0" fontId="43" fillId="16" borderId="5" xfId="0" applyFont="1" applyFill="1" applyBorder="1" applyAlignment="1">
      <alignment horizontal="left" wrapText="1"/>
    </xf>
    <xf numFmtId="0" fontId="43" fillId="16" borderId="12" xfId="0" applyFont="1" applyFill="1" applyBorder="1" applyAlignment="1">
      <alignment horizontal="left" wrapText="1"/>
    </xf>
    <xf numFmtId="0" fontId="33" fillId="0" borderId="1" xfId="0" applyFont="1" applyBorder="1" applyAlignment="1">
      <alignment wrapText="1"/>
    </xf>
    <xf numFmtId="0" fontId="34" fillId="0" borderId="1" xfId="0" applyFont="1" applyBorder="1" applyAlignment="1" applyProtection="1">
      <alignment horizontal="lef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0.96875</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29044464"/>
        <c:axId val="929035760"/>
      </c:barChart>
      <c:catAx>
        <c:axId val="92904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9035760"/>
        <c:crosses val="autoZero"/>
        <c:auto val="1"/>
        <c:lblAlgn val="ctr"/>
        <c:lblOffset val="100"/>
        <c:noMultiLvlLbl val="0"/>
      </c:catAx>
      <c:valAx>
        <c:axId val="92903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904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4717328"/>
        <c:axId val="1054718416"/>
      </c:barChart>
      <c:catAx>
        <c:axId val="105471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18416"/>
        <c:crosses val="autoZero"/>
        <c:auto val="1"/>
        <c:lblAlgn val="ctr"/>
        <c:lblOffset val="100"/>
        <c:noMultiLvlLbl val="0"/>
      </c:catAx>
      <c:valAx>
        <c:axId val="105471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0.92500000000000004</c:v>
                </c:pt>
                <c:pt idx="1">
                  <c:v>0.95238095238095233</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54710256"/>
        <c:axId val="1054708080"/>
      </c:barChart>
      <c:catAx>
        <c:axId val="105471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08080"/>
        <c:crosses val="autoZero"/>
        <c:auto val="1"/>
        <c:lblAlgn val="ctr"/>
        <c:lblOffset val="100"/>
        <c:noMultiLvlLbl val="0"/>
      </c:catAx>
      <c:valAx>
        <c:axId val="105470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0.98571428571428577</c:v>
                </c:pt>
                <c:pt idx="1">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55735312"/>
        <c:axId val="1055738032"/>
      </c:barChart>
      <c:catAx>
        <c:axId val="105573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38032"/>
        <c:crosses val="autoZero"/>
        <c:auto val="1"/>
        <c:lblAlgn val="ctr"/>
        <c:lblOffset val="100"/>
        <c:noMultiLvlLbl val="0"/>
      </c:catAx>
      <c:valAx>
        <c:axId val="105573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73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55727696"/>
        <c:axId val="1055726608"/>
      </c:barChart>
      <c:catAx>
        <c:axId val="105572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26608"/>
        <c:crosses val="autoZero"/>
        <c:auto val="1"/>
        <c:lblAlgn val="ctr"/>
        <c:lblOffset val="100"/>
        <c:noMultiLvlLbl val="0"/>
      </c:catAx>
      <c:valAx>
        <c:axId val="105572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72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55724432"/>
        <c:axId val="1055729872"/>
      </c:barChart>
      <c:catAx>
        <c:axId val="105572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29872"/>
        <c:crosses val="autoZero"/>
        <c:auto val="1"/>
        <c:lblAlgn val="ctr"/>
        <c:lblOffset val="100"/>
        <c:noMultiLvlLbl val="0"/>
      </c:catAx>
      <c:valAx>
        <c:axId val="105572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72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0.82407407407407407</c:v>
                </c:pt>
                <c:pt idx="1">
                  <c:v>0.87179487179487181</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55734224"/>
        <c:axId val="1055734768"/>
      </c:barChart>
      <c:catAx>
        <c:axId val="105573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34768"/>
        <c:crosses val="autoZero"/>
        <c:auto val="1"/>
        <c:lblAlgn val="ctr"/>
        <c:lblOffset val="100"/>
        <c:noMultiLvlLbl val="0"/>
      </c:catAx>
      <c:valAx>
        <c:axId val="105573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73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0.93768545994065278</c:v>
                </c:pt>
                <c:pt idx="1">
                  <c:v>0.94444444444444442</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55726064"/>
        <c:axId val="1055730416"/>
      </c:barChart>
      <c:catAx>
        <c:axId val="105572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30416"/>
        <c:crosses val="autoZero"/>
        <c:auto val="1"/>
        <c:lblAlgn val="ctr"/>
        <c:lblOffset val="100"/>
        <c:noMultiLvlLbl val="0"/>
      </c:catAx>
      <c:valAx>
        <c:axId val="105573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72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0.88087976700736337</c:v>
                </c:pt>
                <c:pt idx="1">
                  <c:v>0.90811965811965811</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55731504"/>
        <c:axId val="1055724976"/>
        <c:extLst xmlns:c16r2="http://schemas.microsoft.com/office/drawing/2015/06/chart"/>
      </c:barChart>
      <c:catAx>
        <c:axId val="10557315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24976"/>
        <c:crosses val="autoZero"/>
        <c:auto val="1"/>
        <c:lblAlgn val="ctr"/>
        <c:lblOffset val="100"/>
        <c:noMultiLvlLbl val="0"/>
      </c:catAx>
      <c:valAx>
        <c:axId val="1055724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573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0.66300000000000003</c:v>
                </c:pt>
                <c:pt idx="1">
                  <c:v>0.64338235294117641</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55732048"/>
        <c:axId val="1055733136"/>
        <c:extLst xmlns:c16r2="http://schemas.microsoft.com/office/drawing/2015/06/chart"/>
      </c:barChart>
      <c:catAx>
        <c:axId val="105573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733136"/>
        <c:crosses val="autoZero"/>
        <c:auto val="1"/>
        <c:lblAlgn val="ctr"/>
        <c:lblOffset val="100"/>
        <c:noMultiLvlLbl val="0"/>
      </c:catAx>
      <c:valAx>
        <c:axId val="105573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573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29046640"/>
        <c:axId val="929036304"/>
      </c:barChart>
      <c:catAx>
        <c:axId val="92904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9036304"/>
        <c:crosses val="autoZero"/>
        <c:auto val="1"/>
        <c:lblAlgn val="ctr"/>
        <c:lblOffset val="100"/>
        <c:noMultiLvlLbl val="0"/>
      </c:catAx>
      <c:valAx>
        <c:axId val="92903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904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0.85526315789473684</c:v>
                </c:pt>
                <c:pt idx="1">
                  <c:v>0.85135135135135132</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29045008"/>
        <c:axId val="929043920"/>
      </c:barChart>
      <c:catAx>
        <c:axId val="92904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9043920"/>
        <c:crosses val="autoZero"/>
        <c:auto val="1"/>
        <c:lblAlgn val="ctr"/>
        <c:lblOffset val="100"/>
        <c:noMultiLvlLbl val="0"/>
      </c:catAx>
      <c:valAx>
        <c:axId val="92904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904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0.97435897435897434</c:v>
                </c:pt>
                <c:pt idx="1">
                  <c:v>0.96250000000000002</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29033040"/>
        <c:axId val="929033584"/>
      </c:barChart>
      <c:catAx>
        <c:axId val="92903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9033584"/>
        <c:crosses val="autoZero"/>
        <c:auto val="1"/>
        <c:lblAlgn val="ctr"/>
        <c:lblOffset val="100"/>
        <c:noMultiLvlLbl val="0"/>
      </c:catAx>
      <c:valAx>
        <c:axId val="92903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903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1</c:v>
                </c:pt>
                <c:pt idx="1">
                  <c:v>0.97222222222222221</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54718960"/>
        <c:axId val="1054708624"/>
      </c:barChart>
      <c:catAx>
        <c:axId val="105471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08624"/>
        <c:crosses val="autoZero"/>
        <c:auto val="1"/>
        <c:lblAlgn val="ctr"/>
        <c:lblOffset val="100"/>
        <c:noMultiLvlLbl val="0"/>
      </c:catAx>
      <c:valAx>
        <c:axId val="105470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0.81818181818181823</c:v>
                </c:pt>
                <c:pt idx="1">
                  <c:v>0.95238095238095233</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54712976"/>
        <c:axId val="1054716784"/>
      </c:barChart>
      <c:catAx>
        <c:axId val="105471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16784"/>
        <c:crosses val="autoZero"/>
        <c:auto val="1"/>
        <c:lblAlgn val="ctr"/>
        <c:lblOffset val="100"/>
        <c:noMultiLvlLbl val="0"/>
      </c:catAx>
      <c:valAx>
        <c:axId val="105471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0.90789473684210531</c:v>
                </c:pt>
                <c:pt idx="1">
                  <c:v>0.97435897435897434</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54714608"/>
        <c:axId val="1054709712"/>
      </c:barChart>
      <c:catAx>
        <c:axId val="105471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09712"/>
        <c:crosses val="autoZero"/>
        <c:auto val="1"/>
        <c:lblAlgn val="ctr"/>
        <c:lblOffset val="100"/>
        <c:noMultiLvlLbl val="0"/>
      </c:catAx>
      <c:valAx>
        <c:axId val="105470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0.98076923076923073</c:v>
                </c:pt>
                <c:pt idx="1">
                  <c:v>0.75862068965517238</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4715696"/>
        <c:axId val="1054711344"/>
      </c:barChart>
      <c:catAx>
        <c:axId val="105471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11344"/>
        <c:crosses val="autoZero"/>
        <c:auto val="1"/>
        <c:lblAlgn val="ctr"/>
        <c:lblOffset val="100"/>
        <c:noMultiLvlLbl val="0"/>
      </c:catAx>
      <c:valAx>
        <c:axId val="105471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1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4709168"/>
        <c:axId val="1054721680"/>
      </c:barChart>
      <c:catAx>
        <c:axId val="105470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721680"/>
        <c:crosses val="autoZero"/>
        <c:auto val="1"/>
        <c:lblAlgn val="ctr"/>
        <c:lblOffset val="100"/>
        <c:noMultiLvlLbl val="0"/>
      </c:catAx>
      <c:valAx>
        <c:axId val="105472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70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13" zoomScaleSheetLayoutView="100" workbookViewId="0">
      <selection activeCell="B25" sqref="B25:C2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4" t="s">
        <v>275</v>
      </c>
      <c r="B18" s="354"/>
      <c r="C18" s="354"/>
      <c r="D18" s="355" t="s">
        <v>468</v>
      </c>
      <c r="E18" s="355"/>
      <c r="F18" s="355"/>
      <c r="G18" s="355"/>
      <c r="H18" s="355"/>
      <c r="I18" s="355"/>
      <c r="J18" s="355"/>
      <c r="K18" s="355"/>
    </row>
    <row r="20" spans="1:11" ht="16.5" x14ac:dyDescent="0.3">
      <c r="A20" s="47"/>
      <c r="B20" s="42"/>
      <c r="C20" s="42"/>
      <c r="D20" s="42"/>
      <c r="E20" s="42"/>
      <c r="F20" s="42"/>
      <c r="G20" s="42"/>
      <c r="H20" s="42"/>
      <c r="I20" s="42"/>
    </row>
    <row r="21" spans="1:11" x14ac:dyDescent="0.25">
      <c r="A21" s="356" t="s">
        <v>276</v>
      </c>
      <c r="B21" s="356"/>
      <c r="C21" s="356"/>
      <c r="D21" s="356"/>
      <c r="E21" s="356"/>
      <c r="F21" s="356"/>
      <c r="G21" s="356"/>
      <c r="H21" s="356"/>
      <c r="I21" s="356"/>
      <c r="J21" s="356"/>
      <c r="K21" s="356"/>
    </row>
    <row r="22" spans="1:11" x14ac:dyDescent="0.25">
      <c r="A22" s="48"/>
      <c r="B22" s="43"/>
      <c r="C22" s="43"/>
      <c r="D22" s="42"/>
      <c r="E22" s="42"/>
      <c r="F22" s="42"/>
      <c r="G22" s="42"/>
      <c r="H22" s="42"/>
      <c r="I22" s="42"/>
    </row>
    <row r="23" spans="1:11" ht="42" customHeight="1" x14ac:dyDescent="0.25">
      <c r="A23" s="49" t="s">
        <v>277</v>
      </c>
      <c r="B23" s="357" t="s">
        <v>278</v>
      </c>
      <c r="C23" s="357"/>
      <c r="D23" s="42"/>
      <c r="E23" s="42"/>
      <c r="F23" s="42"/>
      <c r="G23" s="42"/>
      <c r="H23" s="42"/>
      <c r="I23" s="42"/>
      <c r="J23" t="str">
        <f>D18</f>
        <v>UHD CM ZARZIS</v>
      </c>
    </row>
    <row r="24" spans="1:11" ht="33" customHeight="1" x14ac:dyDescent="0.25">
      <c r="A24" s="50" t="s">
        <v>279</v>
      </c>
      <c r="B24" s="358">
        <f>AVERAGE('A3 Exploitation'!D719,'A3 Technique'!D215)</f>
        <v>0.88087976700736337</v>
      </c>
      <c r="C24" s="358"/>
      <c r="D24" s="42"/>
      <c r="E24" s="42"/>
      <c r="F24" s="42"/>
      <c r="G24" s="42"/>
      <c r="H24" s="42"/>
      <c r="I24" s="42"/>
    </row>
    <row r="25" spans="1:11" ht="33" customHeight="1" x14ac:dyDescent="0.25">
      <c r="A25" s="50" t="s">
        <v>280</v>
      </c>
      <c r="B25" s="358">
        <f>AVERAGE('A4 Exploitation'!D719,'A4 Technique'!D215)</f>
        <v>0.90811965811965811</v>
      </c>
      <c r="C25" s="35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7" t="s">
        <v>281</v>
      </c>
      <c r="C29" s="357"/>
      <c r="D29" s="42"/>
      <c r="E29" s="42"/>
      <c r="F29" s="42"/>
      <c r="G29" s="42"/>
      <c r="H29" s="42"/>
      <c r="I29" s="42"/>
      <c r="J29" t="str">
        <f>D18</f>
        <v>UHD CM ZARZIS</v>
      </c>
    </row>
    <row r="30" spans="1:11" ht="33" customHeight="1" x14ac:dyDescent="0.25">
      <c r="A30" s="50" t="s">
        <v>279</v>
      </c>
      <c r="B30" s="358">
        <f>'A3 Exploitation'!D719</f>
        <v>0.93768545994065278</v>
      </c>
      <c r="C30" s="358"/>
      <c r="D30" s="42"/>
      <c r="E30" s="42"/>
      <c r="F30" s="42"/>
      <c r="G30" s="42"/>
      <c r="H30" s="42"/>
      <c r="I30" s="42"/>
    </row>
    <row r="31" spans="1:11" ht="33" customHeight="1" x14ac:dyDescent="0.25">
      <c r="A31" s="50" t="s">
        <v>280</v>
      </c>
      <c r="B31" s="358">
        <f>'A4 Exploitation'!D719</f>
        <v>0.94444444444444442</v>
      </c>
      <c r="C31" s="35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9" t="s">
        <v>282</v>
      </c>
      <c r="C34" s="359"/>
      <c r="D34" s="42"/>
      <c r="E34" s="42"/>
      <c r="F34" s="42"/>
      <c r="G34" s="42"/>
      <c r="H34" s="42"/>
      <c r="I34" s="42"/>
      <c r="J34" t="str">
        <f>D18</f>
        <v>UHD CM ZARZIS</v>
      </c>
    </row>
    <row r="35" spans="1:10" ht="33" customHeight="1" x14ac:dyDescent="0.25">
      <c r="A35" s="50" t="s">
        <v>279</v>
      </c>
      <c r="B35" s="358">
        <f>AVERAGE('A3 Exploitation'!D717, 'A3 Technique'!D213)</f>
        <v>0.66300000000000003</v>
      </c>
      <c r="C35" s="358"/>
      <c r="D35" s="42"/>
      <c r="E35" s="42"/>
      <c r="F35" s="42"/>
      <c r="G35" s="42"/>
      <c r="H35" s="42"/>
      <c r="I35" s="42"/>
    </row>
    <row r="36" spans="1:10" ht="33" customHeight="1" x14ac:dyDescent="0.25">
      <c r="A36" s="50" t="s">
        <v>280</v>
      </c>
      <c r="B36" s="358">
        <f>AVERAGE('A4 Exploitation'!D717, 'A4 Technique'!D213)</f>
        <v>0.64338235294117641</v>
      </c>
      <c r="C36" s="35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7" t="s">
        <v>283</v>
      </c>
      <c r="C39" s="357"/>
      <c r="D39" s="42"/>
      <c r="E39" s="42"/>
      <c r="F39" s="42"/>
      <c r="G39" s="42"/>
      <c r="H39" s="42"/>
      <c r="I39" s="42"/>
      <c r="J39" t="str">
        <f>D18</f>
        <v>UHD CM ZARZIS</v>
      </c>
    </row>
    <row r="40" spans="1:10" ht="33" customHeight="1" x14ac:dyDescent="0.25">
      <c r="A40" s="50" t="s">
        <v>279</v>
      </c>
      <c r="B40" s="360">
        <f>'A3 Exploitation'!D48</f>
        <v>0.96875</v>
      </c>
      <c r="C40" s="360"/>
      <c r="D40" s="42"/>
      <c r="E40" s="42"/>
      <c r="F40" s="42"/>
      <c r="G40" s="42"/>
      <c r="H40" s="42"/>
      <c r="I40" s="42"/>
    </row>
    <row r="41" spans="1:10" ht="33" customHeight="1" x14ac:dyDescent="0.25">
      <c r="A41" s="50" t="s">
        <v>280</v>
      </c>
      <c r="B41" s="360">
        <f>'A4 Exploitation'!D48</f>
        <v>1</v>
      </c>
      <c r="C41" s="36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7" t="s">
        <v>284</v>
      </c>
      <c r="C44" s="357"/>
      <c r="D44" s="42"/>
      <c r="E44" s="42"/>
      <c r="F44" s="42"/>
      <c r="G44" s="42"/>
      <c r="H44" s="42"/>
      <c r="I44" s="42"/>
      <c r="J44" t="str">
        <f>D18</f>
        <v>UHD CM ZARZIS</v>
      </c>
    </row>
    <row r="45" spans="1:10" ht="33" customHeight="1" x14ac:dyDescent="0.25">
      <c r="A45" s="50" t="s">
        <v>279</v>
      </c>
      <c r="B45" s="360" t="e">
        <f>'A3 Exploitation'!D129</f>
        <v>#DIV/0!</v>
      </c>
      <c r="C45" s="360"/>
      <c r="D45" s="42"/>
      <c r="E45" s="42"/>
      <c r="F45" s="42"/>
      <c r="G45" s="42"/>
      <c r="H45" s="42"/>
      <c r="I45" s="42"/>
    </row>
    <row r="46" spans="1:10" ht="33" customHeight="1" x14ac:dyDescent="0.25">
      <c r="A46" s="50" t="s">
        <v>280</v>
      </c>
      <c r="B46" s="360" t="e">
        <f>'A4 Exploitation'!D129</f>
        <v>#DIV/0!</v>
      </c>
      <c r="C46" s="36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7" t="s">
        <v>444</v>
      </c>
      <c r="C49" s="357"/>
      <c r="D49" s="42"/>
      <c r="E49" s="42"/>
      <c r="F49" s="42"/>
      <c r="G49" s="42"/>
      <c r="H49" s="42"/>
      <c r="I49" s="42"/>
      <c r="J49" t="str">
        <f>D18</f>
        <v>UHD CM ZARZIS</v>
      </c>
    </row>
    <row r="50" spans="1:10" ht="33" customHeight="1" x14ac:dyDescent="0.25">
      <c r="A50" s="50" t="s">
        <v>279</v>
      </c>
      <c r="B50" s="360">
        <f>'A3 Exploitation'!D183</f>
        <v>0.85526315789473684</v>
      </c>
      <c r="C50" s="360"/>
      <c r="D50" s="42"/>
      <c r="E50" s="42"/>
      <c r="F50" s="42"/>
      <c r="G50" s="42"/>
      <c r="H50" s="42"/>
      <c r="I50" s="42"/>
    </row>
    <row r="51" spans="1:10" ht="33" customHeight="1" x14ac:dyDescent="0.25">
      <c r="A51" s="50" t="s">
        <v>280</v>
      </c>
      <c r="B51" s="360">
        <f>'A4 Exploitation'!D183</f>
        <v>0.85135135135135132</v>
      </c>
      <c r="C51" s="36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7" t="s">
        <v>445</v>
      </c>
      <c r="C54" s="357"/>
      <c r="D54" s="42"/>
      <c r="E54" s="42"/>
      <c r="F54" s="42"/>
      <c r="G54" s="42"/>
      <c r="H54" s="42"/>
      <c r="I54" s="42"/>
      <c r="J54" t="str">
        <f>D18</f>
        <v>UHD CM ZARZIS</v>
      </c>
    </row>
    <row r="55" spans="1:10" ht="33" customHeight="1" x14ac:dyDescent="0.25">
      <c r="A55" s="50" t="s">
        <v>279</v>
      </c>
      <c r="B55" s="360">
        <f>'A3 Exploitation'!D245</f>
        <v>0.97435897435897434</v>
      </c>
      <c r="C55" s="360"/>
      <c r="D55" s="42"/>
      <c r="E55" s="42"/>
      <c r="F55" s="42"/>
      <c r="G55" s="42"/>
      <c r="H55" s="42"/>
      <c r="I55" s="42"/>
    </row>
    <row r="56" spans="1:10" ht="33" customHeight="1" x14ac:dyDescent="0.25">
      <c r="A56" s="50" t="s">
        <v>280</v>
      </c>
      <c r="B56" s="360">
        <f>'A4 Exploitation'!D245</f>
        <v>0.96250000000000002</v>
      </c>
      <c r="C56" s="36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7" t="s">
        <v>446</v>
      </c>
      <c r="C59" s="357"/>
      <c r="D59" s="42"/>
      <c r="E59" s="42"/>
      <c r="F59" s="42"/>
      <c r="G59" s="42"/>
      <c r="H59" s="42"/>
      <c r="I59" s="42"/>
      <c r="J59" t="str">
        <f>D18</f>
        <v>UHD CM ZARZIS</v>
      </c>
    </row>
    <row r="60" spans="1:10" ht="33" customHeight="1" x14ac:dyDescent="0.25">
      <c r="A60" s="50" t="s">
        <v>279</v>
      </c>
      <c r="B60" s="360">
        <f>'A3 Exploitation'!D300</f>
        <v>1</v>
      </c>
      <c r="C60" s="360"/>
      <c r="D60" s="42"/>
      <c r="E60" s="42"/>
      <c r="F60" s="42"/>
      <c r="G60" s="42"/>
      <c r="H60" s="42"/>
      <c r="I60" s="42"/>
    </row>
    <row r="61" spans="1:10" ht="33" customHeight="1" x14ac:dyDescent="0.25">
      <c r="A61" s="50" t="s">
        <v>280</v>
      </c>
      <c r="B61" s="360">
        <f>'A4 Exploitation'!D300</f>
        <v>0.97222222222222221</v>
      </c>
      <c r="C61" s="36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7" t="s">
        <v>447</v>
      </c>
      <c r="C64" s="357"/>
      <c r="D64" s="42"/>
      <c r="E64" s="42"/>
      <c r="F64" s="42"/>
      <c r="G64" s="42"/>
      <c r="H64" s="42"/>
      <c r="I64" s="42"/>
      <c r="J64" t="str">
        <f>D18</f>
        <v>UHD CM ZARZIS</v>
      </c>
    </row>
    <row r="65" spans="1:10" ht="33" customHeight="1" x14ac:dyDescent="0.25">
      <c r="A65" s="50" t="s">
        <v>279</v>
      </c>
      <c r="B65" s="360">
        <f>'A3 Exploitation'!D366</f>
        <v>0.81818181818181823</v>
      </c>
      <c r="C65" s="360"/>
      <c r="D65" s="42"/>
      <c r="E65" s="42"/>
      <c r="F65" s="42"/>
      <c r="G65" s="42"/>
      <c r="H65" s="42"/>
      <c r="I65" s="42"/>
    </row>
    <row r="66" spans="1:10" ht="33" customHeight="1" x14ac:dyDescent="0.25">
      <c r="A66" s="50" t="s">
        <v>280</v>
      </c>
      <c r="B66" s="360">
        <f>'A4 Exploitation'!D366</f>
        <v>0.95238095238095233</v>
      </c>
      <c r="C66" s="36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7" t="s">
        <v>448</v>
      </c>
      <c r="C69" s="357"/>
      <c r="D69" s="42"/>
      <c r="E69" s="42"/>
      <c r="F69" s="42"/>
      <c r="G69" s="42"/>
      <c r="H69" s="42"/>
      <c r="I69" s="42"/>
      <c r="J69" t="str">
        <f>D18</f>
        <v>UHD CM ZARZIS</v>
      </c>
    </row>
    <row r="70" spans="1:10" ht="33" customHeight="1" x14ac:dyDescent="0.25">
      <c r="A70" s="50" t="s">
        <v>279</v>
      </c>
      <c r="B70" s="360">
        <f>'A3 Exploitation'!D424</f>
        <v>0.90789473684210531</v>
      </c>
      <c r="C70" s="360"/>
      <c r="D70" s="42"/>
      <c r="E70" s="42"/>
      <c r="F70" s="42"/>
      <c r="G70" s="42"/>
      <c r="H70" s="42"/>
      <c r="I70" s="42"/>
    </row>
    <row r="71" spans="1:10" ht="33" customHeight="1" x14ac:dyDescent="0.25">
      <c r="A71" s="50" t="s">
        <v>280</v>
      </c>
      <c r="B71" s="360">
        <f>'A4 Exploitation'!D424</f>
        <v>0.97435897435897434</v>
      </c>
      <c r="C71" s="36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7" t="s">
        <v>449</v>
      </c>
      <c r="C74" s="357"/>
      <c r="D74" s="42"/>
      <c r="E74" s="42"/>
      <c r="F74" s="42"/>
      <c r="G74" s="42"/>
      <c r="H74" s="42"/>
      <c r="I74" s="42"/>
      <c r="J74" t="str">
        <f>D18</f>
        <v>UHD CM ZARZIS</v>
      </c>
    </row>
    <row r="75" spans="1:10" ht="33" customHeight="1" x14ac:dyDescent="0.25">
      <c r="A75" s="50" t="s">
        <v>279</v>
      </c>
      <c r="B75" s="360">
        <f>'A3 Exploitation'!D471</f>
        <v>0.98076923076923073</v>
      </c>
      <c r="C75" s="360"/>
      <c r="D75" s="42"/>
      <c r="E75" s="42"/>
      <c r="F75" s="42"/>
      <c r="G75" s="42"/>
      <c r="H75" s="42"/>
      <c r="I75" s="42"/>
    </row>
    <row r="76" spans="1:10" ht="33" customHeight="1" x14ac:dyDescent="0.25">
      <c r="A76" s="50" t="s">
        <v>280</v>
      </c>
      <c r="B76" s="360">
        <f>'A4 Exploitation'!D471</f>
        <v>0.75862068965517238</v>
      </c>
      <c r="C76" s="36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7" t="s">
        <v>450</v>
      </c>
      <c r="C79" s="357"/>
      <c r="D79" s="42"/>
      <c r="E79" s="42"/>
      <c r="F79" s="42"/>
      <c r="G79" s="42"/>
      <c r="H79" s="42"/>
      <c r="I79" s="42"/>
      <c r="J79" t="str">
        <f>D18</f>
        <v>UHD CM ZARZIS</v>
      </c>
    </row>
    <row r="80" spans="1:10" ht="33" customHeight="1" x14ac:dyDescent="0.25">
      <c r="A80" s="50" t="s">
        <v>279</v>
      </c>
      <c r="B80" s="360" t="e">
        <f>'A3 Exploitation'!D517</f>
        <v>#DIV/0!</v>
      </c>
      <c r="C80" s="360"/>
      <c r="D80" s="42"/>
      <c r="E80" s="42"/>
      <c r="F80" s="42"/>
      <c r="G80" s="42"/>
      <c r="H80" s="42"/>
      <c r="I80" s="42"/>
    </row>
    <row r="81" spans="1:10" ht="33" customHeight="1" x14ac:dyDescent="0.25">
      <c r="A81" s="50" t="s">
        <v>280</v>
      </c>
      <c r="B81" s="360" t="e">
        <f>'A4 Exploitation'!D517</f>
        <v>#DIV/0!</v>
      </c>
      <c r="C81" s="36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7" t="s">
        <v>451</v>
      </c>
      <c r="C84" s="357"/>
      <c r="D84" s="42"/>
      <c r="E84" s="42"/>
      <c r="F84" s="42"/>
      <c r="G84" s="42"/>
      <c r="H84" s="42"/>
      <c r="I84" s="42"/>
      <c r="J84" t="str">
        <f>D18</f>
        <v>UHD CM ZARZIS</v>
      </c>
    </row>
    <row r="85" spans="1:10" ht="33" customHeight="1" x14ac:dyDescent="0.25">
      <c r="A85" s="50" t="s">
        <v>279</v>
      </c>
      <c r="B85" s="360">
        <f>'A3 Exploitation'!D560</f>
        <v>1</v>
      </c>
      <c r="C85" s="360"/>
      <c r="D85" s="42"/>
      <c r="E85" s="42"/>
      <c r="F85" s="42"/>
      <c r="G85" s="42"/>
      <c r="H85" s="42"/>
      <c r="I85" s="42"/>
    </row>
    <row r="86" spans="1:10" ht="33" customHeight="1" x14ac:dyDescent="0.25">
      <c r="A86" s="50" t="s">
        <v>280</v>
      </c>
      <c r="B86" s="360">
        <f>'A4 Exploitation'!D560</f>
        <v>1</v>
      </c>
      <c r="C86" s="36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7" t="s">
        <v>285</v>
      </c>
      <c r="C89" s="357"/>
      <c r="D89" s="42"/>
      <c r="E89" s="42"/>
      <c r="F89" s="42"/>
      <c r="G89" s="42"/>
      <c r="H89" s="42"/>
      <c r="I89" s="42"/>
      <c r="J89" t="str">
        <f>D18</f>
        <v>UHD CM ZARZIS</v>
      </c>
    </row>
    <row r="90" spans="1:10" ht="33" customHeight="1" x14ac:dyDescent="0.25">
      <c r="A90" s="50" t="s">
        <v>279</v>
      </c>
      <c r="B90" s="360">
        <f>'A3 Exploitation'!D600</f>
        <v>0.92500000000000004</v>
      </c>
      <c r="C90" s="360"/>
      <c r="D90" s="42"/>
      <c r="E90" s="42"/>
      <c r="F90" s="42"/>
      <c r="G90" s="42"/>
      <c r="H90" s="42"/>
      <c r="I90" s="42"/>
    </row>
    <row r="91" spans="1:10" ht="33" customHeight="1" x14ac:dyDescent="0.25">
      <c r="A91" s="50" t="s">
        <v>280</v>
      </c>
      <c r="B91" s="360">
        <f>'A4 Exploitation'!D600</f>
        <v>0.95238095238095233</v>
      </c>
      <c r="C91" s="36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7" t="s">
        <v>286</v>
      </c>
      <c r="C94" s="357"/>
      <c r="D94" s="42"/>
      <c r="E94" s="42"/>
      <c r="F94" s="42"/>
      <c r="G94" s="42"/>
      <c r="H94" s="42"/>
      <c r="I94" s="42"/>
      <c r="J94" t="str">
        <f>D18</f>
        <v>UHD CM ZARZIS</v>
      </c>
    </row>
    <row r="95" spans="1:10" ht="33" customHeight="1" x14ac:dyDescent="0.25">
      <c r="A95" s="50" t="s">
        <v>279</v>
      </c>
      <c r="B95" s="360">
        <f>'A3 Exploitation'!D662</f>
        <v>0.98571428571428577</v>
      </c>
      <c r="C95" s="360"/>
      <c r="D95" s="42"/>
      <c r="E95" s="42"/>
      <c r="F95" s="42"/>
      <c r="G95" s="42"/>
      <c r="H95" s="42"/>
      <c r="I95" s="42"/>
    </row>
    <row r="96" spans="1:10" ht="33" customHeight="1" x14ac:dyDescent="0.25">
      <c r="A96" s="50" t="s">
        <v>280</v>
      </c>
      <c r="B96" s="360">
        <f>'A4 Exploitation'!D662</f>
        <v>1</v>
      </c>
      <c r="C96" s="36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1"/>
      <c r="C99" s="361"/>
      <c r="D99" s="42"/>
      <c r="E99" s="42"/>
      <c r="F99" s="42"/>
      <c r="G99" s="42"/>
      <c r="H99" s="42"/>
      <c r="I99" s="42"/>
    </row>
    <row r="100" spans="1:10" ht="33" customHeight="1" x14ac:dyDescent="0.25">
      <c r="A100" s="49" t="s">
        <v>277</v>
      </c>
      <c r="B100" s="357" t="s">
        <v>452</v>
      </c>
      <c r="C100" s="357"/>
      <c r="D100" s="42"/>
      <c r="E100" s="42"/>
      <c r="F100" s="42"/>
      <c r="G100" s="42"/>
      <c r="H100" s="42"/>
      <c r="I100" s="42"/>
      <c r="J100" t="str">
        <f>D18</f>
        <v>UHD CM ZARZIS</v>
      </c>
    </row>
    <row r="101" spans="1:10" ht="33" customHeight="1" x14ac:dyDescent="0.25">
      <c r="A101" s="50" t="s">
        <v>279</v>
      </c>
      <c r="B101" s="360">
        <f>'A3 Exploitation'!D691</f>
        <v>1</v>
      </c>
      <c r="C101" s="360"/>
      <c r="D101" s="42"/>
      <c r="E101" s="42"/>
      <c r="F101" s="42"/>
      <c r="G101" s="42"/>
      <c r="H101" s="42"/>
      <c r="I101" s="42"/>
    </row>
    <row r="102" spans="1:10" ht="33" customHeight="1" x14ac:dyDescent="0.25">
      <c r="A102" s="50" t="s">
        <v>280</v>
      </c>
      <c r="B102" s="360">
        <f>'A4 Exploitation'!D691</f>
        <v>1</v>
      </c>
      <c r="C102" s="360"/>
    </row>
    <row r="103" spans="1:10" ht="18.75" x14ac:dyDescent="0.25">
      <c r="A103" s="53"/>
      <c r="B103" s="46"/>
      <c r="C103" s="46"/>
    </row>
    <row r="104" spans="1:10" ht="33" customHeight="1" x14ac:dyDescent="0.25">
      <c r="A104" s="53"/>
      <c r="B104" s="46"/>
      <c r="C104" s="46"/>
    </row>
    <row r="105" spans="1:10" ht="33" customHeight="1" x14ac:dyDescent="0.25">
      <c r="A105" s="49" t="s">
        <v>277</v>
      </c>
      <c r="B105" s="357" t="s">
        <v>453</v>
      </c>
      <c r="C105" s="357"/>
      <c r="J105" t="str">
        <f>D18</f>
        <v>UHD CM ZARZIS</v>
      </c>
    </row>
    <row r="106" spans="1:10" ht="33" customHeight="1" x14ac:dyDescent="0.25">
      <c r="A106" s="50" t="s">
        <v>279</v>
      </c>
      <c r="B106" s="360">
        <f>'A3 Exploitation'!D715</f>
        <v>1</v>
      </c>
      <c r="C106" s="360"/>
    </row>
    <row r="107" spans="1:10" ht="33" customHeight="1" x14ac:dyDescent="0.25">
      <c r="A107" s="50" t="s">
        <v>280</v>
      </c>
      <c r="B107" s="360">
        <f>'A4 Exploitation'!D715</f>
        <v>1</v>
      </c>
      <c r="C107" s="360"/>
    </row>
    <row r="108" spans="1:10" ht="18.75" x14ac:dyDescent="0.25">
      <c r="A108" s="53"/>
      <c r="B108" s="46"/>
      <c r="C108" s="46"/>
    </row>
    <row r="109" spans="1:10" ht="33" customHeight="1" x14ac:dyDescent="0.25">
      <c r="A109" s="53"/>
      <c r="B109" s="46"/>
      <c r="C109" s="46"/>
    </row>
    <row r="110" spans="1:10" ht="33" customHeight="1" x14ac:dyDescent="0.25">
      <c r="A110" s="49" t="s">
        <v>277</v>
      </c>
      <c r="B110" s="357" t="s">
        <v>287</v>
      </c>
      <c r="C110" s="357"/>
      <c r="J110" t="str">
        <f>D18</f>
        <v>UHD CM ZARZIS</v>
      </c>
    </row>
    <row r="111" spans="1:10" ht="33" customHeight="1" x14ac:dyDescent="0.25">
      <c r="A111" s="50" t="s">
        <v>279</v>
      </c>
      <c r="B111" s="360">
        <f>'A3 Technique'!D215</f>
        <v>0.82407407407407407</v>
      </c>
      <c r="C111" s="360"/>
    </row>
    <row r="112" spans="1:10" ht="33" customHeight="1" x14ac:dyDescent="0.25">
      <c r="A112" s="50" t="s">
        <v>280</v>
      </c>
      <c r="B112" s="360">
        <f>'A4 Technique'!D215</f>
        <v>0.87179487179487181</v>
      </c>
      <c r="C112" s="36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362"/>
      <c r="E1" s="362"/>
      <c r="F1" s="362"/>
      <c r="G1" s="362"/>
    </row>
    <row r="2" spans="1:7" ht="22.5" x14ac:dyDescent="0.45">
      <c r="A2" s="91"/>
      <c r="B2" s="90">
        <v>0</v>
      </c>
      <c r="C2" s="90">
        <v>1</v>
      </c>
      <c r="D2" s="327"/>
      <c r="E2" s="327"/>
      <c r="F2" s="92"/>
      <c r="G2" s="92"/>
    </row>
    <row r="3" spans="1:7" ht="22.5" x14ac:dyDescent="0.45">
      <c r="A3" s="91"/>
      <c r="B3" s="89">
        <v>2</v>
      </c>
      <c r="C3" s="90">
        <v>2</v>
      </c>
      <c r="D3" s="327"/>
      <c r="E3" s="327"/>
      <c r="F3" s="92"/>
      <c r="G3" s="92"/>
    </row>
    <row r="4" spans="1:7" ht="22.5" x14ac:dyDescent="0.45">
      <c r="A4" s="91"/>
      <c r="B4" s="89"/>
      <c r="C4" s="90" t="s">
        <v>30</v>
      </c>
      <c r="D4" s="327"/>
      <c r="E4" s="327"/>
      <c r="F4" s="92"/>
      <c r="G4" s="92"/>
    </row>
    <row r="5" spans="1:7" ht="22.5" x14ac:dyDescent="0.45">
      <c r="A5" s="91"/>
      <c r="B5" s="89"/>
      <c r="C5" s="89"/>
      <c r="D5" s="327"/>
      <c r="E5" s="327"/>
      <c r="F5" s="92"/>
      <c r="G5" s="92"/>
    </row>
    <row r="6" spans="1:7" ht="22.5" x14ac:dyDescent="0.45">
      <c r="A6" s="91"/>
      <c r="B6" s="89"/>
      <c r="C6" s="89"/>
      <c r="D6" s="327"/>
      <c r="E6" s="327"/>
      <c r="F6" s="92"/>
      <c r="G6" s="92"/>
    </row>
    <row r="7" spans="1:7" ht="22.5" x14ac:dyDescent="0.45">
      <c r="A7" s="363" t="s">
        <v>149</v>
      </c>
      <c r="B7" s="363"/>
      <c r="C7" s="363"/>
      <c r="D7" s="363"/>
      <c r="E7" s="363"/>
      <c r="F7" s="363"/>
      <c r="G7" s="92"/>
    </row>
    <row r="8" spans="1:7" ht="22.5" x14ac:dyDescent="0.45">
      <c r="A8" s="364" t="str">
        <f>'Page de garde'!D18</f>
        <v>UHD CM ZARZIS</v>
      </c>
      <c r="B8" s="364"/>
      <c r="C8" s="364"/>
      <c r="D8" s="364"/>
      <c r="E8" s="364"/>
      <c r="F8" s="364"/>
      <c r="G8" s="92"/>
    </row>
    <row r="9" spans="1:7" ht="22.5" x14ac:dyDescent="0.45">
      <c r="A9" s="93" t="s">
        <v>39</v>
      </c>
      <c r="B9" s="365" t="s">
        <v>466</v>
      </c>
      <c r="C9" s="365"/>
      <c r="D9" s="365"/>
      <c r="E9" s="365"/>
      <c r="F9" s="365"/>
      <c r="G9" s="92"/>
    </row>
    <row r="10" spans="1:7" ht="22.5" x14ac:dyDescent="0.45">
      <c r="A10" s="94" t="s">
        <v>41</v>
      </c>
      <c r="B10" s="366" t="s">
        <v>467</v>
      </c>
      <c r="C10" s="366"/>
      <c r="D10" s="366"/>
      <c r="E10" s="366"/>
      <c r="F10" s="366"/>
      <c r="G10" s="92"/>
    </row>
    <row r="11" spans="1:7" ht="22.5" x14ac:dyDescent="0.45">
      <c r="A11" s="93" t="s">
        <v>40</v>
      </c>
      <c r="B11" s="367">
        <v>43725</v>
      </c>
      <c r="C11" s="367"/>
      <c r="D11" s="367"/>
      <c r="E11" s="367"/>
      <c r="F11" s="367"/>
      <c r="G11" s="92"/>
    </row>
    <row r="12" spans="1:7" ht="22.5" x14ac:dyDescent="0.45">
      <c r="A12" s="93" t="s">
        <v>198</v>
      </c>
      <c r="B12" s="372">
        <f>D719</f>
        <v>0.93768545994065278</v>
      </c>
      <c r="C12" s="372"/>
      <c r="D12" s="372"/>
      <c r="E12" s="372"/>
      <c r="F12" s="372"/>
      <c r="G12" s="92"/>
    </row>
    <row r="13" spans="1:7" ht="22.5" x14ac:dyDescent="0.45">
      <c r="A13" s="91"/>
      <c r="B13" s="89"/>
      <c r="C13" s="89"/>
      <c r="D13" s="362"/>
      <c r="E13" s="362"/>
      <c r="F13" s="362"/>
      <c r="G13" s="362"/>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43725</v>
      </c>
      <c r="B16" s="98"/>
      <c r="C16" s="98"/>
      <c r="D16" s="98"/>
      <c r="E16" s="98"/>
      <c r="F16" s="98"/>
      <c r="G16" s="95"/>
    </row>
    <row r="17" spans="1:8" ht="16.5" customHeight="1" x14ac:dyDescent="0.4">
      <c r="A17" s="369" t="s">
        <v>28</v>
      </c>
      <c r="B17" s="370" t="s">
        <v>29</v>
      </c>
      <c r="C17" s="370"/>
      <c r="D17" s="370" t="s">
        <v>42</v>
      </c>
      <c r="E17" s="371" t="s">
        <v>264</v>
      </c>
      <c r="F17" s="371" t="s">
        <v>294</v>
      </c>
      <c r="G17" s="95"/>
    </row>
    <row r="18" spans="1:8" ht="16.5" customHeight="1" x14ac:dyDescent="0.4">
      <c r="A18" s="369"/>
      <c r="B18" s="99" t="s">
        <v>32</v>
      </c>
      <c r="C18" s="99" t="s">
        <v>31</v>
      </c>
      <c r="D18" s="370"/>
      <c r="E18" s="371"/>
      <c r="F18" s="371"/>
      <c r="G18" s="95"/>
    </row>
    <row r="19" spans="1:8" ht="16.5" customHeight="1" x14ac:dyDescent="0.4">
      <c r="A19" s="281"/>
      <c r="B19" s="282"/>
      <c r="C19" s="282"/>
      <c r="D19" s="282"/>
      <c r="E19" s="323"/>
      <c r="F19" s="323"/>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280.5" customHeight="1" x14ac:dyDescent="0.4">
      <c r="A35" s="186" t="s">
        <v>454</v>
      </c>
      <c r="B35" s="103">
        <v>1</v>
      </c>
      <c r="C35" s="117" t="str">
        <f>IF(B35=0, -10, "0")</f>
        <v>0</v>
      </c>
      <c r="D35" s="104" t="s">
        <v>530</v>
      </c>
      <c r="E35" s="104" t="s">
        <v>500</v>
      </c>
      <c r="F35" s="104" t="s">
        <v>292</v>
      </c>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21" x14ac:dyDescent="0.4">
      <c r="A43" s="102" t="s">
        <v>402</v>
      </c>
      <c r="B43" s="321" t="str">
        <f>IF(D43=1, 2, IF(AND(D43&lt;1,D43&gt;0), 1, IF(D43=0,"0","NA")))</f>
        <v>NA</v>
      </c>
      <c r="C43" s="103"/>
      <c r="D43" s="318" t="str">
        <f>IFERROR(E43/F43,"N.A")</f>
        <v>N.A</v>
      </c>
      <c r="E43" s="352"/>
      <c r="F43" s="352"/>
      <c r="G43" s="95"/>
    </row>
    <row r="44" spans="1:7" ht="21" x14ac:dyDescent="0.4">
      <c r="A44" s="122" t="s">
        <v>34</v>
      </c>
      <c r="B44" s="122"/>
      <c r="C44" s="122"/>
      <c r="D44" s="122">
        <f>SUM(B30:C37,B39:C43)</f>
        <v>23</v>
      </c>
      <c r="E44" s="89"/>
      <c r="F44" s="95"/>
      <c r="G44" s="95"/>
    </row>
    <row r="45" spans="1:7" ht="21" x14ac:dyDescent="0.4">
      <c r="A45" s="107" t="s">
        <v>33</v>
      </c>
      <c r="B45" s="108"/>
      <c r="C45" s="109"/>
      <c r="D45" s="110">
        <f>D44/(COUNT(B30:C37,B39:C43)*2)</f>
        <v>0.95833333333333337</v>
      </c>
      <c r="E45" s="89"/>
      <c r="F45" s="95"/>
      <c r="G45" s="95"/>
    </row>
    <row r="46" spans="1:7" ht="21" x14ac:dyDescent="0.4">
      <c r="A46" s="111"/>
      <c r="B46" s="95"/>
      <c r="C46" s="95"/>
      <c r="D46" s="95"/>
      <c r="E46" s="89"/>
      <c r="F46" s="95"/>
      <c r="G46" s="95"/>
    </row>
    <row r="47" spans="1:7" ht="22.5" x14ac:dyDescent="0.45">
      <c r="A47" s="325" t="s">
        <v>36</v>
      </c>
      <c r="B47" s="123"/>
      <c r="C47" s="124"/>
      <c r="D47" s="125">
        <f>SUM(D44,D26)</f>
        <v>31</v>
      </c>
      <c r="E47" s="89"/>
      <c r="F47" s="95"/>
      <c r="G47" s="95"/>
    </row>
    <row r="48" spans="1:7" ht="22.5" x14ac:dyDescent="0.45">
      <c r="A48" s="325" t="s">
        <v>166</v>
      </c>
      <c r="B48" s="123"/>
      <c r="C48" s="124"/>
      <c r="D48" s="126">
        <f>D47/(COUNT(B30:C37,B21:C25,B39:C43)*2)</f>
        <v>0.96875</v>
      </c>
      <c r="E48" s="89"/>
      <c r="F48" s="95"/>
      <c r="G48" s="95"/>
    </row>
    <row r="49" spans="1:7" ht="21" x14ac:dyDescent="0.3">
      <c r="A49" s="368"/>
      <c r="B49" s="368"/>
      <c r="C49" s="368"/>
      <c r="D49" s="368"/>
      <c r="E49" s="368"/>
      <c r="F49" s="368"/>
      <c r="G49" s="368"/>
    </row>
    <row r="50" spans="1:7" ht="22.5" x14ac:dyDescent="0.45">
      <c r="A50" s="243" t="s">
        <v>107</v>
      </c>
      <c r="B50" s="243"/>
      <c r="C50" s="243"/>
      <c r="D50" s="243"/>
      <c r="E50" s="243"/>
      <c r="F50" s="243"/>
      <c r="G50" s="95"/>
    </row>
    <row r="51" spans="1:7" ht="21" x14ac:dyDescent="0.4">
      <c r="A51" s="128">
        <f>B11</f>
        <v>43725</v>
      </c>
      <c r="B51" s="95"/>
      <c r="C51" s="95"/>
      <c r="D51" s="95"/>
      <c r="E51" s="89"/>
      <c r="F51" s="95"/>
      <c r="G51" s="95"/>
    </row>
    <row r="52" spans="1:7" ht="21" x14ac:dyDescent="0.4">
      <c r="A52" s="369" t="s">
        <v>28</v>
      </c>
      <c r="B52" s="370" t="s">
        <v>29</v>
      </c>
      <c r="C52" s="370"/>
      <c r="D52" s="370" t="s">
        <v>42</v>
      </c>
      <c r="E52" s="371" t="s">
        <v>264</v>
      </c>
      <c r="F52" s="371" t="s">
        <v>295</v>
      </c>
      <c r="G52" s="95"/>
    </row>
    <row r="53" spans="1:7" ht="21" x14ac:dyDescent="0.4">
      <c r="A53" s="369"/>
      <c r="B53" s="99" t="s">
        <v>32</v>
      </c>
      <c r="C53" s="99" t="s">
        <v>31</v>
      </c>
      <c r="D53" s="370"/>
      <c r="E53" s="371"/>
      <c r="F53" s="371"/>
      <c r="G53" s="95"/>
    </row>
    <row r="54" spans="1:7" ht="22.5" x14ac:dyDescent="0.4">
      <c r="A54" s="281"/>
      <c r="B54" s="282"/>
      <c r="C54" s="282"/>
      <c r="D54" s="282"/>
      <c r="E54" s="323"/>
      <c r="F54" s="323"/>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380"/>
      <c r="B64" s="381"/>
      <c r="C64" s="381"/>
      <c r="D64" s="381"/>
      <c r="E64" s="381"/>
      <c r="F64" s="381"/>
      <c r="G64" s="381"/>
    </row>
    <row r="65" spans="1:7" ht="43.5" customHeight="1" x14ac:dyDescent="0.4">
      <c r="A65" s="376" t="s">
        <v>341</v>
      </c>
      <c r="B65" s="376"/>
      <c r="C65" s="376"/>
      <c r="D65" s="376"/>
      <c r="E65" s="376"/>
      <c r="F65" s="376"/>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382"/>
      <c r="B83" s="382"/>
      <c r="C83" s="382"/>
      <c r="D83" s="382"/>
      <c r="E83" s="382"/>
      <c r="F83" s="382"/>
      <c r="G83" s="382"/>
    </row>
    <row r="84" spans="1:7" ht="45" customHeight="1" x14ac:dyDescent="0.45">
      <c r="A84" s="383" t="s">
        <v>342</v>
      </c>
      <c r="B84" s="383"/>
      <c r="C84" s="383"/>
      <c r="D84" s="383"/>
      <c r="E84" s="383"/>
      <c r="F84" s="383"/>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373"/>
      <c r="B101" s="374"/>
      <c r="C101" s="374"/>
      <c r="D101" s="374"/>
      <c r="E101" s="374"/>
      <c r="F101" s="375"/>
      <c r="G101" s="95"/>
    </row>
    <row r="102" spans="1:7" ht="46.5" customHeight="1" x14ac:dyDescent="0.4">
      <c r="A102" s="376" t="s">
        <v>343</v>
      </c>
      <c r="B102" s="376"/>
      <c r="C102" s="376"/>
      <c r="D102" s="376"/>
      <c r="E102" s="376"/>
      <c r="F102" s="376"/>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373"/>
      <c r="B109" s="374"/>
      <c r="C109" s="374"/>
      <c r="D109" s="374"/>
      <c r="E109" s="374"/>
      <c r="F109" s="375"/>
      <c r="G109" s="95"/>
    </row>
    <row r="110" spans="1:7" ht="39.75" customHeight="1" x14ac:dyDescent="0.4">
      <c r="A110" s="376" t="s">
        <v>375</v>
      </c>
      <c r="B110" s="376"/>
      <c r="C110" s="376"/>
      <c r="D110" s="376"/>
      <c r="E110" s="376"/>
      <c r="F110" s="376"/>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374"/>
      <c r="B118" s="374"/>
      <c r="C118" s="374"/>
      <c r="D118" s="374"/>
      <c r="E118" s="374"/>
      <c r="F118" s="374"/>
      <c r="G118" s="95"/>
    </row>
    <row r="119" spans="1:7" ht="22.5" x14ac:dyDescent="0.4">
      <c r="A119" s="376" t="s">
        <v>304</v>
      </c>
      <c r="B119" s="376"/>
      <c r="C119" s="376"/>
      <c r="D119" s="376"/>
      <c r="E119" s="376"/>
      <c r="F119" s="376"/>
      <c r="G119" s="95"/>
    </row>
    <row r="120" spans="1:7" ht="21" x14ac:dyDescent="0.4">
      <c r="A120" s="148" t="s">
        <v>322</v>
      </c>
      <c r="B120" s="251" t="s">
        <v>30</v>
      </c>
      <c r="C120" s="149"/>
      <c r="D120" s="150"/>
      <c r="E120" s="254"/>
      <c r="F120" s="208"/>
      <c r="G120" s="95"/>
    </row>
    <row r="121" spans="1:7" ht="21" x14ac:dyDescent="0.4">
      <c r="A121" s="148" t="s">
        <v>296</v>
      </c>
      <c r="B121" s="251" t="s">
        <v>30</v>
      </c>
      <c r="C121" s="149"/>
      <c r="D121" s="150"/>
      <c r="E121" s="105"/>
      <c r="F121" s="208"/>
      <c r="G121" s="95"/>
    </row>
    <row r="122" spans="1:7" ht="21" x14ac:dyDescent="0.4">
      <c r="A122" s="106" t="s">
        <v>362</v>
      </c>
      <c r="B122" s="251" t="s">
        <v>30</v>
      </c>
      <c r="C122" s="136"/>
      <c r="D122" s="143"/>
      <c r="E122" s="105"/>
      <c r="F122" s="208"/>
      <c r="G122" s="95"/>
    </row>
    <row r="123" spans="1:7" ht="2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21" x14ac:dyDescent="0.4">
      <c r="A127" s="151" t="s">
        <v>402</v>
      </c>
      <c r="B127" s="321" t="str">
        <f>IF(D127=1, 2, IF(AND(D127&lt;1,D127&gt;0), 1, IF(D127=0,"0","NA")))</f>
        <v>NA</v>
      </c>
      <c r="C127" s="136"/>
      <c r="D127" s="318" t="str">
        <f>IFERROR(E127/F127,"N.A")</f>
        <v>N.A</v>
      </c>
      <c r="E127" s="352"/>
      <c r="F127" s="352"/>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377"/>
      <c r="B130" s="377"/>
      <c r="C130" s="377"/>
      <c r="D130" s="377"/>
      <c r="E130" s="377"/>
      <c r="F130" s="377"/>
      <c r="G130" s="95"/>
    </row>
    <row r="131" spans="1:16384" ht="22.5" customHeight="1" x14ac:dyDescent="0.4">
      <c r="A131" s="378" t="s">
        <v>404</v>
      </c>
      <c r="B131" s="378"/>
      <c r="C131" s="378"/>
      <c r="D131" s="378"/>
      <c r="E131" s="378"/>
      <c r="F131" s="378"/>
      <c r="G131" s="95"/>
    </row>
    <row r="132" spans="1:16384" ht="22.5" customHeight="1" x14ac:dyDescent="0.4">
      <c r="A132" s="379"/>
      <c r="B132" s="379"/>
      <c r="C132" s="379"/>
      <c r="D132" s="379"/>
      <c r="E132" s="379"/>
      <c r="F132" s="379"/>
      <c r="G132" s="95"/>
    </row>
    <row r="133" spans="1:16384" s="257" customFormat="1" ht="22.5" customHeight="1" x14ac:dyDescent="0.25">
      <c r="A133" s="369" t="s">
        <v>28</v>
      </c>
      <c r="B133" s="370" t="s">
        <v>29</v>
      </c>
      <c r="C133" s="370"/>
      <c r="D133" s="370" t="s">
        <v>42</v>
      </c>
      <c r="E133" s="371" t="s">
        <v>264</v>
      </c>
      <c r="F133" s="371" t="s">
        <v>295</v>
      </c>
    </row>
    <row r="134" spans="1:16384" s="257" customFormat="1" ht="22.5" customHeight="1" x14ac:dyDescent="0.25">
      <c r="A134" s="369"/>
      <c r="B134" s="99" t="s">
        <v>32</v>
      </c>
      <c r="C134" s="99" t="s">
        <v>31</v>
      </c>
      <c r="D134" s="370"/>
      <c r="E134" s="371"/>
      <c r="F134" s="371"/>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385" t="s">
        <v>441</v>
      </c>
      <c r="B137" s="385"/>
      <c r="C137" s="385"/>
      <c r="D137" s="385"/>
      <c r="E137" s="385"/>
      <c r="F137" s="385"/>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384" t="s">
        <v>340</v>
      </c>
      <c r="B144" s="384"/>
      <c r="C144" s="384"/>
      <c r="D144" s="384"/>
      <c r="E144" s="384"/>
      <c r="F144" s="384"/>
      <c r="G144" s="95"/>
    </row>
    <row r="145" spans="1:7" ht="21" x14ac:dyDescent="0.4">
      <c r="A145" s="148" t="s">
        <v>327</v>
      </c>
      <c r="B145" s="251">
        <v>2</v>
      </c>
      <c r="C145" s="148"/>
      <c r="D145" s="148"/>
      <c r="E145" s="148"/>
      <c r="F145" s="208"/>
      <c r="G145" s="95"/>
    </row>
    <row r="146" spans="1:7" ht="21" x14ac:dyDescent="0.4">
      <c r="A146" s="106" t="s">
        <v>401</v>
      </c>
      <c r="B146" s="251">
        <v>2</v>
      </c>
      <c r="C146" s="106"/>
      <c r="D146" s="106"/>
      <c r="E146" s="106"/>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164.25" customHeight="1" x14ac:dyDescent="0.4">
      <c r="A150" s="232" t="s">
        <v>305</v>
      </c>
      <c r="B150" s="251">
        <v>0</v>
      </c>
      <c r="C150" s="139">
        <f>IF(B150=0, -5, "0")</f>
        <v>-5</v>
      </c>
      <c r="D150" s="106" t="s">
        <v>534</v>
      </c>
      <c r="E150" s="106" t="s">
        <v>510</v>
      </c>
      <c r="F150" s="208" t="s">
        <v>293</v>
      </c>
      <c r="G150" s="95"/>
    </row>
    <row r="151" spans="1:7" ht="21" x14ac:dyDescent="0.4">
      <c r="A151" s="106" t="s">
        <v>331</v>
      </c>
      <c r="B151" s="251">
        <v>2</v>
      </c>
      <c r="C151" s="106"/>
      <c r="D151" s="106"/>
      <c r="E151" s="106"/>
      <c r="F151" s="208"/>
      <c r="G151" s="95"/>
    </row>
    <row r="152" spans="1:7" ht="21" x14ac:dyDescent="0.4">
      <c r="A152" s="223" t="s">
        <v>358</v>
      </c>
      <c r="B152" s="251">
        <v>2</v>
      </c>
      <c r="C152" s="117" t="str">
        <f>IF(B152=0, -10, "0")</f>
        <v>0</v>
      </c>
      <c r="D152" s="106"/>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353" t="str">
        <f>IF(B160=0, -5, "0")</f>
        <v>0</v>
      </c>
      <c r="D160" s="106"/>
      <c r="E160" s="106"/>
      <c r="F160" s="208"/>
      <c r="G160" s="95"/>
    </row>
    <row r="161" spans="1:7" ht="21" x14ac:dyDescent="0.4">
      <c r="A161" s="373"/>
      <c r="B161" s="374"/>
      <c r="C161" s="374"/>
      <c r="D161" s="374"/>
      <c r="E161" s="374"/>
      <c r="F161" s="374"/>
      <c r="G161" s="95"/>
    </row>
    <row r="162" spans="1:7" ht="32.25" customHeight="1" x14ac:dyDescent="0.4">
      <c r="A162" s="385" t="s">
        <v>442</v>
      </c>
      <c r="B162" s="385"/>
      <c r="C162" s="385"/>
      <c r="D162" s="385"/>
      <c r="E162" s="385"/>
      <c r="F162" s="385"/>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3" t="s">
        <v>365</v>
      </c>
      <c r="B167" s="103">
        <v>2</v>
      </c>
      <c r="C167" s="117" t="str">
        <f>IF(B167=0, -10, "0")</f>
        <v>0</v>
      </c>
      <c r="D167" s="106"/>
      <c r="E167" s="105"/>
      <c r="F167" s="208"/>
      <c r="G167" s="95"/>
    </row>
    <row r="168" spans="1:7" ht="105" x14ac:dyDescent="0.4">
      <c r="A168" s="106" t="s">
        <v>390</v>
      </c>
      <c r="B168" s="103">
        <v>1</v>
      </c>
      <c r="C168" s="106"/>
      <c r="D168" s="106" t="s">
        <v>535</v>
      </c>
      <c r="E168" s="104" t="s">
        <v>511</v>
      </c>
      <c r="F168" s="208" t="s">
        <v>293</v>
      </c>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386"/>
      <c r="B172" s="387"/>
      <c r="C172" s="387"/>
      <c r="D172" s="387"/>
      <c r="E172" s="387"/>
      <c r="F172" s="387"/>
      <c r="G172" s="95"/>
    </row>
    <row r="173" spans="1:7" ht="32.25" customHeight="1" x14ac:dyDescent="0.4">
      <c r="A173" s="385" t="s">
        <v>304</v>
      </c>
      <c r="B173" s="385"/>
      <c r="C173" s="385"/>
      <c r="D173" s="385"/>
      <c r="E173" s="385"/>
      <c r="F173" s="385"/>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21" x14ac:dyDescent="0.4">
      <c r="A181" s="106" t="s">
        <v>402</v>
      </c>
      <c r="B181" s="103">
        <v>1</v>
      </c>
      <c r="C181" s="102"/>
      <c r="D181" s="318">
        <v>0.66700000000000004</v>
      </c>
      <c r="E181" s="352"/>
      <c r="F181" s="352"/>
      <c r="G181" s="95"/>
    </row>
    <row r="182" spans="1:7" ht="22.5" x14ac:dyDescent="0.4">
      <c r="A182" s="230" t="s">
        <v>418</v>
      </c>
      <c r="B182" s="388"/>
      <c r="C182" s="389"/>
      <c r="D182" s="242">
        <f>SUM(B145:C160,B174:C181,B163:C171,B138:C142)</f>
        <v>65</v>
      </c>
      <c r="E182" s="89"/>
      <c r="F182" s="95"/>
      <c r="G182" s="95"/>
    </row>
    <row r="183" spans="1:7" ht="22.5" x14ac:dyDescent="0.4">
      <c r="A183" s="230" t="s">
        <v>419</v>
      </c>
      <c r="B183" s="218"/>
      <c r="C183" s="219"/>
      <c r="D183" s="220">
        <f>D182/(COUNT(B138:C142,B145:C160,B163:C171,B174:C181)*2)</f>
        <v>0.85526315789473684</v>
      </c>
      <c r="E183" s="89"/>
      <c r="F183" s="95"/>
      <c r="G183" s="95"/>
    </row>
    <row r="184" spans="1:7" ht="21" x14ac:dyDescent="0.4">
      <c r="A184" s="396"/>
      <c r="B184" s="396"/>
      <c r="C184" s="396"/>
      <c r="D184" s="396"/>
      <c r="E184" s="396"/>
      <c r="F184" s="396"/>
      <c r="G184" s="95"/>
    </row>
    <row r="185" spans="1:7" ht="22.5" x14ac:dyDescent="0.45">
      <c r="A185" s="96" t="s">
        <v>100</v>
      </c>
      <c r="B185" s="96"/>
      <c r="C185" s="96"/>
      <c r="D185" s="96"/>
      <c r="E185" s="96"/>
      <c r="F185" s="96"/>
      <c r="G185" s="95"/>
    </row>
    <row r="186" spans="1:7" ht="21" x14ac:dyDescent="0.4">
      <c r="A186" s="128">
        <f>B11</f>
        <v>43725</v>
      </c>
      <c r="B186" s="95"/>
      <c r="C186" s="95"/>
      <c r="D186" s="95"/>
      <c r="E186" s="89"/>
      <c r="F186" s="95"/>
      <c r="G186" s="95"/>
    </row>
    <row r="187" spans="1:7" ht="21" x14ac:dyDescent="0.4">
      <c r="A187" s="369" t="s">
        <v>28</v>
      </c>
      <c r="B187" s="370" t="s">
        <v>29</v>
      </c>
      <c r="C187" s="370"/>
      <c r="D187" s="370" t="s">
        <v>42</v>
      </c>
      <c r="E187" s="371" t="s">
        <v>264</v>
      </c>
      <c r="F187" s="371" t="s">
        <v>295</v>
      </c>
      <c r="G187" s="95"/>
    </row>
    <row r="188" spans="1:7" ht="21" x14ac:dyDescent="0.4">
      <c r="A188" s="369"/>
      <c r="B188" s="99" t="s">
        <v>32</v>
      </c>
      <c r="C188" s="99" t="s">
        <v>31</v>
      </c>
      <c r="D188" s="370"/>
      <c r="E188" s="371"/>
      <c r="F188" s="371"/>
      <c r="G188" s="95"/>
    </row>
    <row r="189" spans="1:7" ht="22.5" x14ac:dyDescent="0.4">
      <c r="A189" s="281"/>
      <c r="B189" s="282"/>
      <c r="C189" s="282"/>
      <c r="D189" s="282"/>
      <c r="E189" s="323"/>
      <c r="F189" s="323"/>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390" t="s">
        <v>34</v>
      </c>
      <c r="B199" s="391"/>
      <c r="C199" s="392"/>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368"/>
      <c r="B201" s="368"/>
      <c r="C201" s="368"/>
      <c r="D201" s="368"/>
      <c r="E201" s="368"/>
      <c r="F201" s="368"/>
      <c r="G201" s="95"/>
    </row>
    <row r="202" spans="1:7" ht="22.5" x14ac:dyDescent="0.4">
      <c r="A202" s="112" t="s">
        <v>104</v>
      </c>
      <c r="B202" s="154"/>
      <c r="C202" s="113"/>
      <c r="D202" s="113"/>
      <c r="E202" s="113"/>
      <c r="F202" s="113"/>
      <c r="G202" s="95"/>
    </row>
    <row r="203" spans="1:7" ht="21" x14ac:dyDescent="0.4">
      <c r="A203" s="102" t="s">
        <v>208</v>
      </c>
      <c r="B203" s="103">
        <v>2</v>
      </c>
      <c r="C203" s="103"/>
      <c r="D203" s="140"/>
      <c r="E203" s="140"/>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t="s">
        <v>30</v>
      </c>
      <c r="C214" s="158" t="str">
        <f>IF(B214=0, -5, "0")</f>
        <v>0</v>
      </c>
      <c r="D214" s="104" t="s">
        <v>514</v>
      </c>
      <c r="E214" s="104"/>
      <c r="F214" s="104"/>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1</v>
      </c>
      <c r="C222" s="117" t="str">
        <f>IF(B222=0, -10, "0")</f>
        <v>0</v>
      </c>
      <c r="D222" s="104" t="s">
        <v>512</v>
      </c>
      <c r="E222" s="104" t="s">
        <v>513</v>
      </c>
      <c r="F222" s="104" t="s">
        <v>292</v>
      </c>
      <c r="G222" s="95"/>
    </row>
    <row r="223" spans="1:7" ht="21" x14ac:dyDescent="0.4">
      <c r="A223" s="390" t="s">
        <v>34</v>
      </c>
      <c r="B223" s="391"/>
      <c r="C223" s="392"/>
      <c r="D223" s="122">
        <f>SUM(B203:C222)</f>
        <v>37</v>
      </c>
      <c r="E223" s="89"/>
      <c r="F223" s="95"/>
      <c r="G223" s="95"/>
    </row>
    <row r="224" spans="1:7" ht="21" x14ac:dyDescent="0.4">
      <c r="A224" s="107" t="s">
        <v>33</v>
      </c>
      <c r="B224" s="108"/>
      <c r="C224" s="109"/>
      <c r="D224" s="110">
        <f>D223/(COUNT(B203:C222)*2)</f>
        <v>0.97368421052631582</v>
      </c>
      <c r="E224" s="89"/>
      <c r="F224" s="95"/>
      <c r="G224" s="95"/>
    </row>
    <row r="225" spans="1:7" ht="21" x14ac:dyDescent="0.4">
      <c r="A225" s="368"/>
      <c r="B225" s="368"/>
      <c r="C225" s="368"/>
      <c r="D225" s="368"/>
      <c r="E225" s="368"/>
      <c r="F225" s="368"/>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5" t="s">
        <v>394</v>
      </c>
      <c r="B231" s="103">
        <v>2</v>
      </c>
      <c r="C231" s="117" t="str">
        <f>IF(B231=0, -10, "0")</f>
        <v>0</v>
      </c>
      <c r="D231" s="164"/>
      <c r="E231" s="104"/>
      <c r="F231" s="104"/>
      <c r="G231" s="95"/>
    </row>
    <row r="232" spans="1:7" ht="20.25" customHeight="1" x14ac:dyDescent="0.45">
      <c r="A232" s="393" t="s">
        <v>304</v>
      </c>
      <c r="B232" s="394"/>
      <c r="C232" s="394"/>
      <c r="D232" s="395"/>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21" x14ac:dyDescent="0.4">
      <c r="A240" s="106" t="s">
        <v>402</v>
      </c>
      <c r="B240" s="103">
        <v>1</v>
      </c>
      <c r="C240" s="136"/>
      <c r="D240" s="318">
        <v>0.66700000000000004</v>
      </c>
      <c r="E240" s="352"/>
      <c r="F240" s="352"/>
      <c r="G240" s="95"/>
    </row>
    <row r="241" spans="1:7" ht="21" x14ac:dyDescent="0.4">
      <c r="A241" s="390" t="s">
        <v>34</v>
      </c>
      <c r="B241" s="391"/>
      <c r="C241" s="392"/>
      <c r="D241" s="107">
        <f>SUM(B227:C231,B233:C240)</f>
        <v>23</v>
      </c>
      <c r="E241" s="89"/>
      <c r="F241" s="95"/>
      <c r="G241" s="95"/>
    </row>
    <row r="242" spans="1:7" ht="21" x14ac:dyDescent="0.4">
      <c r="A242" s="107" t="s">
        <v>33</v>
      </c>
      <c r="B242" s="108"/>
      <c r="C242" s="109"/>
      <c r="D242" s="110">
        <f>D241/(COUNT(B227:C231,B233:C240)*2)</f>
        <v>0.95833333333333337</v>
      </c>
      <c r="E242" s="89"/>
      <c r="F242" s="95"/>
      <c r="G242" s="95"/>
    </row>
    <row r="243" spans="1:7" ht="21" x14ac:dyDescent="0.4">
      <c r="A243" s="127"/>
      <c r="B243" s="95"/>
      <c r="C243" s="95"/>
      <c r="D243" s="95"/>
      <c r="E243" s="89"/>
      <c r="F243" s="95"/>
      <c r="G243" s="95"/>
    </row>
    <row r="244" spans="1:7" ht="22.5" x14ac:dyDescent="0.45">
      <c r="A244" s="325" t="s">
        <v>421</v>
      </c>
      <c r="B244" s="152"/>
      <c r="C244" s="153"/>
      <c r="D244" s="125">
        <f>SUM(D241,D199,D223)</f>
        <v>76</v>
      </c>
      <c r="E244" s="89"/>
      <c r="F244" s="95"/>
      <c r="G244" s="95"/>
    </row>
    <row r="245" spans="1:7" ht="22.5" x14ac:dyDescent="0.45">
      <c r="A245" s="325" t="s">
        <v>422</v>
      </c>
      <c r="B245" s="152"/>
      <c r="C245" s="153"/>
      <c r="D245" s="126">
        <f>D244/(COUNT(B227:C231,B191:C198,B203:C222,B233:C240)*2)</f>
        <v>0.97435897435897434</v>
      </c>
      <c r="E245" s="89"/>
      <c r="F245" s="95"/>
      <c r="G245" s="95"/>
    </row>
    <row r="246" spans="1:7" ht="21" x14ac:dyDescent="0.4">
      <c r="A246" s="368"/>
      <c r="B246" s="368"/>
      <c r="C246" s="368"/>
      <c r="D246" s="368"/>
      <c r="E246" s="368"/>
      <c r="F246" s="368"/>
      <c r="G246" s="95"/>
    </row>
    <row r="247" spans="1:7" ht="22.5" x14ac:dyDescent="0.45">
      <c r="A247" s="96" t="s">
        <v>101</v>
      </c>
      <c r="B247" s="96"/>
      <c r="C247" s="96"/>
      <c r="D247" s="96"/>
      <c r="E247" s="96"/>
      <c r="F247" s="96"/>
      <c r="G247" s="95"/>
    </row>
    <row r="248" spans="1:7" ht="21" x14ac:dyDescent="0.4">
      <c r="A248" s="128">
        <f>B11</f>
        <v>43725</v>
      </c>
      <c r="B248" s="95"/>
      <c r="C248" s="95"/>
      <c r="D248" s="95"/>
      <c r="E248" s="89"/>
      <c r="F248" s="95"/>
      <c r="G248" s="95"/>
    </row>
    <row r="249" spans="1:7" ht="21" x14ac:dyDescent="0.4">
      <c r="A249" s="369" t="s">
        <v>28</v>
      </c>
      <c r="B249" s="370" t="s">
        <v>29</v>
      </c>
      <c r="C249" s="370"/>
      <c r="D249" s="370" t="s">
        <v>42</v>
      </c>
      <c r="E249" s="371" t="s">
        <v>264</v>
      </c>
      <c r="F249" s="371" t="s">
        <v>295</v>
      </c>
      <c r="G249" s="95"/>
    </row>
    <row r="250" spans="1:7" ht="21" x14ac:dyDescent="0.4">
      <c r="A250" s="369"/>
      <c r="B250" s="99" t="s">
        <v>32</v>
      </c>
      <c r="C250" s="99" t="s">
        <v>31</v>
      </c>
      <c r="D250" s="370"/>
      <c r="E250" s="371"/>
      <c r="F250" s="371"/>
      <c r="G250" s="95"/>
    </row>
    <row r="251" spans="1:7" ht="22.5" x14ac:dyDescent="0.4">
      <c r="A251" s="281"/>
      <c r="B251" s="282"/>
      <c r="C251" s="282"/>
      <c r="D251" s="282"/>
      <c r="E251" s="323"/>
      <c r="F251" s="32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t="s">
        <v>292</v>
      </c>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390" t="s">
        <v>34</v>
      </c>
      <c r="B261" s="391"/>
      <c r="C261" s="392"/>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397"/>
      <c r="B286" s="397"/>
      <c r="C286" s="397"/>
      <c r="D286" s="397"/>
      <c r="E286" s="397"/>
      <c r="F286" s="397"/>
      <c r="G286" s="95"/>
    </row>
    <row r="287" spans="1:7" ht="31.5" customHeight="1" x14ac:dyDescent="0.4">
      <c r="A287" s="398" t="s">
        <v>304</v>
      </c>
      <c r="B287" s="398"/>
      <c r="C287" s="398"/>
      <c r="D287" s="398"/>
      <c r="E287" s="398"/>
      <c r="F287" s="398"/>
      <c r="G287" s="95"/>
    </row>
    <row r="288" spans="1:7" ht="20.25" customHeight="1" x14ac:dyDescent="0.4">
      <c r="A288" s="106" t="s">
        <v>322</v>
      </c>
      <c r="B288" s="103">
        <v>2</v>
      </c>
      <c r="C288" s="103"/>
      <c r="D288" s="104"/>
      <c r="E288" s="105"/>
      <c r="F288" s="104"/>
      <c r="G288" s="95"/>
    </row>
    <row r="289" spans="1:7" ht="21" x14ac:dyDescent="0.4">
      <c r="A289" s="102" t="s">
        <v>296</v>
      </c>
      <c r="B289" s="103">
        <v>2</v>
      </c>
      <c r="C289" s="103"/>
      <c r="D289" s="104"/>
      <c r="E289" s="105"/>
      <c r="F289" s="104"/>
      <c r="G289" s="95"/>
    </row>
    <row r="290" spans="1:7" ht="21" x14ac:dyDescent="0.4">
      <c r="A290" s="102" t="s">
        <v>362</v>
      </c>
      <c r="B290" s="103">
        <v>2</v>
      </c>
      <c r="C290" s="103"/>
      <c r="D290" s="166"/>
      <c r="E290" s="105"/>
      <c r="F290" s="104"/>
      <c r="G290" s="95"/>
    </row>
    <row r="291" spans="1:7" ht="2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21" x14ac:dyDescent="0.4">
      <c r="A295" s="102" t="s">
        <v>402</v>
      </c>
      <c r="B295" s="103">
        <v>2</v>
      </c>
      <c r="C295" s="103"/>
      <c r="D295" s="318">
        <v>1</v>
      </c>
      <c r="E295" s="352"/>
      <c r="F295" s="352"/>
      <c r="G295" s="95"/>
    </row>
    <row r="296" spans="1:7" ht="21" x14ac:dyDescent="0.4">
      <c r="A296" s="122" t="s">
        <v>34</v>
      </c>
      <c r="B296" s="122"/>
      <c r="C296" s="122"/>
      <c r="D296" s="122">
        <f>SUM(B265:C285,B288:C295)</f>
        <v>56</v>
      </c>
      <c r="E296" s="89"/>
      <c r="F296" s="95"/>
      <c r="G296" s="95"/>
    </row>
    <row r="297" spans="1:7" ht="21" x14ac:dyDescent="0.4">
      <c r="A297" s="107" t="s">
        <v>33</v>
      </c>
      <c r="B297" s="108"/>
      <c r="C297" s="109"/>
      <c r="D297" s="110">
        <f>D296/(COUNT(B265:C285,B288:C295)*2)</f>
        <v>1</v>
      </c>
      <c r="E297" s="89"/>
      <c r="F297" s="95"/>
      <c r="G297" s="95"/>
    </row>
    <row r="298" spans="1:7" ht="21" x14ac:dyDescent="0.4">
      <c r="A298" s="127"/>
      <c r="B298" s="95"/>
      <c r="C298" s="95"/>
      <c r="D298" s="95"/>
      <c r="E298" s="89"/>
      <c r="F298" s="95"/>
      <c r="G298" s="95"/>
    </row>
    <row r="299" spans="1:7" ht="22.5" x14ac:dyDescent="0.45">
      <c r="A299" s="325" t="s">
        <v>423</v>
      </c>
      <c r="B299" s="152"/>
      <c r="C299" s="153"/>
      <c r="D299" s="125">
        <f>SUM(D261,D296)</f>
        <v>72</v>
      </c>
      <c r="E299" s="89"/>
      <c r="F299" s="95"/>
      <c r="G299" s="95"/>
    </row>
    <row r="300" spans="1:7" ht="22.5" x14ac:dyDescent="0.45">
      <c r="A300" s="325" t="s">
        <v>424</v>
      </c>
      <c r="B300" s="152"/>
      <c r="C300" s="153"/>
      <c r="D300" s="126">
        <f>D299/(COUNT(B253:C260,B265:C285,B288:C295)*2)</f>
        <v>1</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43725</v>
      </c>
      <c r="B303" s="95"/>
      <c r="C303" s="95"/>
      <c r="D303" s="95"/>
      <c r="E303" s="89"/>
      <c r="F303" s="95"/>
      <c r="G303" s="95"/>
    </row>
    <row r="304" spans="1:7" ht="21" x14ac:dyDescent="0.4">
      <c r="A304" s="369" t="s">
        <v>28</v>
      </c>
      <c r="B304" s="370" t="s">
        <v>29</v>
      </c>
      <c r="C304" s="370"/>
      <c r="D304" s="370" t="s">
        <v>42</v>
      </c>
      <c r="E304" s="371" t="s">
        <v>264</v>
      </c>
      <c r="F304" s="371" t="s">
        <v>295</v>
      </c>
      <c r="G304" s="95"/>
    </row>
    <row r="305" spans="1:7" ht="21" x14ac:dyDescent="0.4">
      <c r="A305" s="369"/>
      <c r="B305" s="99" t="s">
        <v>32</v>
      </c>
      <c r="C305" s="99" t="s">
        <v>31</v>
      </c>
      <c r="D305" s="370"/>
      <c r="E305" s="371"/>
      <c r="F305" s="371"/>
      <c r="G305" s="95"/>
    </row>
    <row r="306" spans="1:7" ht="22.5" x14ac:dyDescent="0.4">
      <c r="A306" s="281"/>
      <c r="B306" s="282"/>
      <c r="C306" s="282"/>
      <c r="D306" s="282"/>
      <c r="E306" s="323"/>
      <c r="F306" s="323"/>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1</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15</v>
      </c>
      <c r="E316" s="89"/>
      <c r="F316" s="95"/>
      <c r="G316" s="95"/>
    </row>
    <row r="317" spans="1:7" ht="21" x14ac:dyDescent="0.4">
      <c r="A317" s="107" t="s">
        <v>33</v>
      </c>
      <c r="B317" s="108"/>
      <c r="C317" s="109"/>
      <c r="D317" s="110">
        <f>D316/(COUNT(B308:C315)*2)</f>
        <v>0.9375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105.75" x14ac:dyDescent="0.45">
      <c r="A322" s="169" t="s">
        <v>309</v>
      </c>
      <c r="B322" s="103">
        <v>1</v>
      </c>
      <c r="C322" s="117" t="str">
        <f>IF(B322=0, -10, "0")</f>
        <v>0</v>
      </c>
      <c r="D322" s="155" t="s">
        <v>484</v>
      </c>
      <c r="E322" s="104" t="s">
        <v>485</v>
      </c>
      <c r="F322" s="104" t="s">
        <v>292</v>
      </c>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150" x14ac:dyDescent="0.4">
      <c r="A332" s="172" t="s">
        <v>58</v>
      </c>
      <c r="B332" s="103">
        <v>0</v>
      </c>
      <c r="C332" s="117">
        <f>IF(B332=0, -10, "0")</f>
        <v>-10</v>
      </c>
      <c r="D332" s="171" t="s">
        <v>486</v>
      </c>
      <c r="E332" s="104" t="s">
        <v>536</v>
      </c>
      <c r="F332" s="104" t="s">
        <v>293</v>
      </c>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42" x14ac:dyDescent="0.4">
      <c r="A337" s="102" t="s">
        <v>367</v>
      </c>
      <c r="B337" s="103">
        <v>2</v>
      </c>
      <c r="C337" s="103"/>
      <c r="D337" s="105"/>
      <c r="E337" s="105"/>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25</v>
      </c>
      <c r="E339" s="89"/>
      <c r="F339" s="95"/>
      <c r="G339" s="95"/>
    </row>
    <row r="340" spans="1:7" ht="21" x14ac:dyDescent="0.4">
      <c r="A340" s="107" t="s">
        <v>33</v>
      </c>
      <c r="B340" s="108"/>
      <c r="C340" s="109"/>
      <c r="D340" s="110">
        <f>D339/(COUNT(B320:C338)*2)</f>
        <v>0.625</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01"/>
      <c r="B352" s="401"/>
      <c r="C352" s="401"/>
      <c r="D352" s="401"/>
      <c r="E352" s="401"/>
      <c r="F352" s="401"/>
      <c r="G352" s="401"/>
    </row>
    <row r="353" spans="1:7" ht="32.25" customHeight="1" x14ac:dyDescent="0.4">
      <c r="A353" s="402" t="s">
        <v>304</v>
      </c>
      <c r="B353" s="402"/>
      <c r="C353" s="402"/>
      <c r="D353" s="402"/>
      <c r="E353" s="402"/>
      <c r="F353" s="402"/>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v>2</v>
      </c>
      <c r="C361" s="136"/>
      <c r="D361" s="318">
        <v>1</v>
      </c>
      <c r="E361" s="352"/>
      <c r="F361" s="352"/>
      <c r="G361" s="95"/>
    </row>
    <row r="362" spans="1:7" ht="21" x14ac:dyDescent="0.4">
      <c r="A362" s="107" t="s">
        <v>34</v>
      </c>
      <c r="B362" s="107"/>
      <c r="C362" s="107"/>
      <c r="D362" s="107">
        <f>SUM(B343:C351,B354:C361)</f>
        <v>32</v>
      </c>
      <c r="E362" s="89"/>
      <c r="F362" s="95"/>
      <c r="G362" s="95"/>
    </row>
    <row r="363" spans="1:7" ht="21" x14ac:dyDescent="0.4">
      <c r="A363" s="107" t="s">
        <v>33</v>
      </c>
      <c r="B363" s="108"/>
      <c r="C363" s="109"/>
      <c r="D363" s="110">
        <f>D362/(COUNT(B343:C351,B354:C361)*2)</f>
        <v>1</v>
      </c>
      <c r="E363" s="89"/>
      <c r="F363" s="95"/>
      <c r="G363" s="95"/>
    </row>
    <row r="364" spans="1:7" ht="21" x14ac:dyDescent="0.4">
      <c r="A364" s="127"/>
      <c r="B364" s="95"/>
      <c r="C364" s="95"/>
      <c r="D364" s="95"/>
      <c r="E364" s="89"/>
      <c r="F364" s="95"/>
      <c r="G364" s="95"/>
    </row>
    <row r="365" spans="1:7" ht="22.5" x14ac:dyDescent="0.45">
      <c r="A365" s="325" t="s">
        <v>425</v>
      </c>
      <c r="B365" s="152"/>
      <c r="C365" s="153"/>
      <c r="D365" s="125">
        <f>SUM(D362,D316,D339)</f>
        <v>72</v>
      </c>
      <c r="E365" s="89"/>
      <c r="F365" s="95"/>
      <c r="G365" s="95"/>
    </row>
    <row r="366" spans="1:7" ht="22.5" x14ac:dyDescent="0.45">
      <c r="A366" s="176" t="s">
        <v>426</v>
      </c>
      <c r="B366" s="177"/>
      <c r="C366" s="178"/>
      <c r="D366" s="179">
        <f>D365/(COUNT(B320:C338,B343:C351,B308:C315,B354:C361)*2)</f>
        <v>0.81818181818181823</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43725</v>
      </c>
      <c r="B369" s="95"/>
      <c r="C369" s="95"/>
      <c r="D369" s="95"/>
      <c r="E369" s="89"/>
      <c r="F369" s="95"/>
      <c r="G369" s="95"/>
    </row>
    <row r="370" spans="1:7" ht="21" x14ac:dyDescent="0.4">
      <c r="A370" s="369" t="s">
        <v>28</v>
      </c>
      <c r="B370" s="370" t="s">
        <v>29</v>
      </c>
      <c r="C370" s="370"/>
      <c r="D370" s="370" t="s">
        <v>42</v>
      </c>
      <c r="E370" s="371" t="s">
        <v>264</v>
      </c>
      <c r="F370" s="371" t="s">
        <v>295</v>
      </c>
      <c r="G370" s="95"/>
    </row>
    <row r="371" spans="1:7" ht="21" x14ac:dyDescent="0.4">
      <c r="A371" s="369"/>
      <c r="B371" s="99" t="s">
        <v>32</v>
      </c>
      <c r="C371" s="99" t="s">
        <v>31</v>
      </c>
      <c r="D371" s="370"/>
      <c r="E371" s="371"/>
      <c r="F371" s="371"/>
      <c r="G371" s="95"/>
    </row>
    <row r="372" spans="1:7" ht="22.5" x14ac:dyDescent="0.4">
      <c r="A372" s="281"/>
      <c r="B372" s="282"/>
      <c r="C372" s="282"/>
      <c r="D372" s="282"/>
      <c r="E372" s="323"/>
      <c r="F372" s="32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5"/>
      <c r="E390" s="105"/>
      <c r="F390" s="104"/>
      <c r="G390" s="95"/>
    </row>
    <row r="391" spans="1:7" ht="22.5" x14ac:dyDescent="0.4">
      <c r="A391" s="172" t="s">
        <v>318</v>
      </c>
      <c r="B391" s="103" t="s">
        <v>30</v>
      </c>
      <c r="C391" s="117" t="str">
        <f>IF(B391=0, -10, "0")</f>
        <v>0</v>
      </c>
      <c r="D391" s="185"/>
      <c r="E391" s="105"/>
      <c r="F391" s="104"/>
      <c r="G391" s="95"/>
    </row>
    <row r="392" spans="1:7" ht="21" x14ac:dyDescent="0.4">
      <c r="A392" s="102" t="s">
        <v>222</v>
      </c>
      <c r="B392" s="103">
        <v>2</v>
      </c>
      <c r="C392" s="103"/>
      <c r="D392" s="155"/>
      <c r="E392" s="105"/>
      <c r="F392" s="104"/>
      <c r="G392" s="95"/>
    </row>
    <row r="393" spans="1:7" ht="84" x14ac:dyDescent="0.4">
      <c r="A393" s="102" t="s">
        <v>116</v>
      </c>
      <c r="B393" s="103">
        <v>1</v>
      </c>
      <c r="C393" s="103"/>
      <c r="D393" s="155" t="s">
        <v>531</v>
      </c>
      <c r="E393" s="104" t="s">
        <v>475</v>
      </c>
      <c r="F393" s="104" t="s">
        <v>292</v>
      </c>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126" x14ac:dyDescent="0.4">
      <c r="A400" s="102" t="s">
        <v>303</v>
      </c>
      <c r="B400" s="103">
        <v>0</v>
      </c>
      <c r="C400" s="187"/>
      <c r="D400" s="156" t="s">
        <v>473</v>
      </c>
      <c r="E400" s="104" t="s">
        <v>474</v>
      </c>
      <c r="F400" s="104" t="s">
        <v>292</v>
      </c>
      <c r="G400" s="95"/>
    </row>
    <row r="401" spans="1:7" ht="63" x14ac:dyDescent="0.4">
      <c r="A401" s="102" t="s">
        <v>397</v>
      </c>
      <c r="B401" s="103">
        <v>1</v>
      </c>
      <c r="C401" s="103"/>
      <c r="D401" s="155" t="s">
        <v>478</v>
      </c>
      <c r="E401" s="104" t="s">
        <v>476</v>
      </c>
      <c r="F401" s="104" t="s">
        <v>292</v>
      </c>
      <c r="G401" s="95"/>
    </row>
    <row r="402" spans="1:7" ht="84" x14ac:dyDescent="0.4">
      <c r="A402" s="172" t="s">
        <v>132</v>
      </c>
      <c r="B402" s="103">
        <v>1</v>
      </c>
      <c r="C402" s="117" t="str">
        <f>IF(B402=0, -10, "0")</f>
        <v>0</v>
      </c>
      <c r="D402" s="155" t="s">
        <v>479</v>
      </c>
      <c r="E402" s="104" t="s">
        <v>480</v>
      </c>
      <c r="F402" s="104" t="s">
        <v>292</v>
      </c>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399"/>
      <c r="B410" s="382"/>
      <c r="C410" s="382"/>
      <c r="D410" s="382"/>
      <c r="E410" s="382"/>
      <c r="F410" s="382"/>
      <c r="G410" s="382"/>
    </row>
    <row r="411" spans="1:7" ht="24.75" x14ac:dyDescent="0.4">
      <c r="A411" s="400" t="s">
        <v>313</v>
      </c>
      <c r="B411" s="400"/>
      <c r="C411" s="400"/>
      <c r="D411" s="400"/>
      <c r="E411" s="400"/>
      <c r="F411" s="400"/>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126" x14ac:dyDescent="0.4">
      <c r="A416" s="261" t="s">
        <v>396</v>
      </c>
      <c r="B416" s="103">
        <v>0</v>
      </c>
      <c r="C416" s="103"/>
      <c r="D416" s="155" t="s">
        <v>532</v>
      </c>
      <c r="E416" s="104" t="s">
        <v>477</v>
      </c>
      <c r="F416" s="104" t="s">
        <v>292</v>
      </c>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21" x14ac:dyDescent="0.4">
      <c r="A419" s="189" t="s">
        <v>427</v>
      </c>
      <c r="B419" s="103">
        <v>2</v>
      </c>
      <c r="C419" s="103"/>
      <c r="D419" s="318">
        <v>1</v>
      </c>
      <c r="E419" s="352"/>
      <c r="F419" s="352"/>
      <c r="G419" s="95"/>
    </row>
    <row r="420" spans="1:7" ht="21" x14ac:dyDescent="0.4">
      <c r="A420" s="107" t="s">
        <v>34</v>
      </c>
      <c r="B420" s="107"/>
      <c r="C420" s="107"/>
      <c r="D420" s="107">
        <f>SUM(B389:C409,B412:C419)</f>
        <v>47</v>
      </c>
      <c r="E420" s="89"/>
      <c r="F420" s="95"/>
      <c r="G420" s="95"/>
    </row>
    <row r="421" spans="1:7" ht="21" x14ac:dyDescent="0.4">
      <c r="A421" s="107" t="s">
        <v>33</v>
      </c>
      <c r="B421" s="108"/>
      <c r="C421" s="109"/>
      <c r="D421" s="110">
        <f>D420/(COUNT(B389:C409,B412:C419)*2)</f>
        <v>0.87037037037037035</v>
      </c>
      <c r="E421" s="89"/>
      <c r="F421" s="95"/>
      <c r="G421" s="95"/>
    </row>
    <row r="422" spans="1:7" ht="21" x14ac:dyDescent="0.4">
      <c r="A422" s="127"/>
      <c r="B422" s="95"/>
      <c r="C422" s="95"/>
      <c r="D422" s="95"/>
      <c r="E422" s="89"/>
      <c r="F422" s="95"/>
      <c r="G422" s="95"/>
    </row>
    <row r="423" spans="1:7" ht="22.5" x14ac:dyDescent="0.45">
      <c r="A423" s="325" t="s">
        <v>428</v>
      </c>
      <c r="B423" s="152"/>
      <c r="C423" s="153"/>
      <c r="D423" s="125">
        <f>SUM(D420,D385)</f>
        <v>69</v>
      </c>
      <c r="E423" s="89"/>
      <c r="F423" s="95"/>
      <c r="G423" s="95"/>
    </row>
    <row r="424" spans="1:7" ht="22.5" x14ac:dyDescent="0.45">
      <c r="A424" s="325" t="s">
        <v>429</v>
      </c>
      <c r="B424" s="152"/>
      <c r="C424" s="153"/>
      <c r="D424" s="126">
        <f>D423/(COUNT(B374:C384,B389:C409,B412:C419)*2)</f>
        <v>0.90789473684210531</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43725</v>
      </c>
      <c r="B427" s="95"/>
      <c r="C427" s="95"/>
      <c r="D427" s="95"/>
      <c r="E427" s="89"/>
      <c r="F427" s="95"/>
      <c r="G427" s="95"/>
    </row>
    <row r="428" spans="1:7" ht="21" x14ac:dyDescent="0.4">
      <c r="A428" s="369" t="s">
        <v>28</v>
      </c>
      <c r="B428" s="370" t="s">
        <v>29</v>
      </c>
      <c r="C428" s="370"/>
      <c r="D428" s="370" t="s">
        <v>42</v>
      </c>
      <c r="E428" s="371" t="s">
        <v>264</v>
      </c>
      <c r="F428" s="371" t="s">
        <v>295</v>
      </c>
      <c r="G428" s="95"/>
    </row>
    <row r="429" spans="1:7" ht="21" x14ac:dyDescent="0.4">
      <c r="A429" s="369"/>
      <c r="B429" s="99" t="s">
        <v>32</v>
      </c>
      <c r="C429" s="99" t="s">
        <v>31</v>
      </c>
      <c r="D429" s="370"/>
      <c r="E429" s="371"/>
      <c r="F429" s="371"/>
      <c r="G429" s="95"/>
    </row>
    <row r="430" spans="1:7" ht="22.5" x14ac:dyDescent="0.4">
      <c r="A430" s="281"/>
      <c r="B430" s="282"/>
      <c r="C430" s="282"/>
      <c r="D430" s="282"/>
      <c r="E430" s="32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63" x14ac:dyDescent="0.4">
      <c r="A436" s="191" t="s">
        <v>298</v>
      </c>
      <c r="B436" s="103">
        <v>1</v>
      </c>
      <c r="C436" s="103"/>
      <c r="D436" s="104" t="s">
        <v>508</v>
      </c>
      <c r="E436" s="104" t="s">
        <v>509</v>
      </c>
      <c r="F436" s="104" t="s">
        <v>292</v>
      </c>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15</v>
      </c>
      <c r="E440" s="89"/>
      <c r="F440" s="95"/>
      <c r="G440" s="95"/>
    </row>
    <row r="441" spans="1:7" ht="21" x14ac:dyDescent="0.4">
      <c r="A441" s="107" t="s">
        <v>33</v>
      </c>
      <c r="B441" s="108"/>
      <c r="C441" s="109"/>
      <c r="D441" s="110">
        <f>D440/(COUNT(B432:C439)*2)</f>
        <v>0.9375</v>
      </c>
      <c r="E441" s="89"/>
      <c r="F441" s="95"/>
      <c r="G441" s="95"/>
    </row>
    <row r="442" spans="1:7" ht="21" x14ac:dyDescent="0.4">
      <c r="A442" s="324"/>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t="s">
        <v>30</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t="s">
        <v>30</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00" t="s">
        <v>304</v>
      </c>
      <c r="B459" s="400"/>
      <c r="C459" s="400"/>
      <c r="D459" s="400"/>
      <c r="E459" s="400"/>
      <c r="F459" s="400"/>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21" x14ac:dyDescent="0.4">
      <c r="A466" s="189" t="s">
        <v>402</v>
      </c>
      <c r="B466" s="103">
        <v>2</v>
      </c>
      <c r="C466" s="103"/>
      <c r="D466" s="318">
        <v>1</v>
      </c>
      <c r="E466" s="352"/>
      <c r="F466" s="352"/>
      <c r="G466" s="95"/>
    </row>
    <row r="467" spans="1:7" ht="21" x14ac:dyDescent="0.4">
      <c r="A467" s="107" t="s">
        <v>34</v>
      </c>
      <c r="B467" s="122"/>
      <c r="C467" s="122"/>
      <c r="D467" s="196">
        <f>SUM(B444:C457,B460:C466)</f>
        <v>36</v>
      </c>
      <c r="E467" s="89"/>
      <c r="F467" s="95"/>
      <c r="G467" s="95"/>
    </row>
    <row r="468" spans="1:7" ht="21" x14ac:dyDescent="0.4">
      <c r="A468" s="107" t="s">
        <v>33</v>
      </c>
      <c r="B468" s="108"/>
      <c r="C468" s="109"/>
      <c r="D468" s="110">
        <f>D467/(COUNT(B444:C457,B460:C466)*2)</f>
        <v>1</v>
      </c>
      <c r="E468" s="89"/>
      <c r="F468" s="95"/>
      <c r="G468" s="95"/>
    </row>
    <row r="469" spans="1:7" ht="21" x14ac:dyDescent="0.4">
      <c r="A469" s="111"/>
      <c r="B469" s="95"/>
      <c r="C469" s="95"/>
      <c r="D469" s="95"/>
      <c r="E469" s="89"/>
      <c r="F469" s="95"/>
      <c r="G469" s="95"/>
    </row>
    <row r="470" spans="1:7" ht="22.5" x14ac:dyDescent="0.45">
      <c r="A470" s="325" t="s">
        <v>431</v>
      </c>
      <c r="B470" s="152"/>
      <c r="C470" s="153"/>
      <c r="D470" s="125">
        <f>SUM(D467,D440)</f>
        <v>51</v>
      </c>
      <c r="E470" s="89"/>
      <c r="F470" s="95"/>
      <c r="G470" s="95"/>
    </row>
    <row r="471" spans="1:7" ht="22.5" x14ac:dyDescent="0.45">
      <c r="A471" s="325" t="s">
        <v>432</v>
      </c>
      <c r="B471" s="152"/>
      <c r="C471" s="153"/>
      <c r="D471" s="126">
        <f>D470/(COUNT(B444:C457,B432:C439,B460:C466)*2)</f>
        <v>0.98076923076923073</v>
      </c>
      <c r="E471" s="89"/>
      <c r="F471" s="95"/>
      <c r="G471" s="95"/>
    </row>
    <row r="472" spans="1:7" ht="21" x14ac:dyDescent="0.4">
      <c r="A472" s="127"/>
      <c r="B472" s="95"/>
      <c r="C472" s="95"/>
      <c r="D472" s="95"/>
      <c r="E472" s="89"/>
      <c r="F472" s="95"/>
      <c r="G472" s="95"/>
    </row>
    <row r="473" spans="1:7" ht="24.75" x14ac:dyDescent="0.4">
      <c r="A473" s="406" t="s">
        <v>405</v>
      </c>
      <c r="B473" s="406"/>
      <c r="C473" s="406"/>
      <c r="D473" s="406"/>
      <c r="E473" s="406"/>
      <c r="F473" s="406"/>
      <c r="G473" s="95"/>
    </row>
    <row r="474" spans="1:7" ht="21" customHeight="1" x14ac:dyDescent="0.4">
      <c r="A474" s="190">
        <f>B11</f>
        <v>43725</v>
      </c>
      <c r="F474" s="2"/>
      <c r="G474" s="95"/>
    </row>
    <row r="475" spans="1:7" ht="21" x14ac:dyDescent="0.4">
      <c r="A475" s="407" t="s">
        <v>28</v>
      </c>
      <c r="B475" s="408" t="s">
        <v>29</v>
      </c>
      <c r="C475" s="408"/>
      <c r="D475" s="408" t="s">
        <v>42</v>
      </c>
      <c r="E475" s="409" t="s">
        <v>264</v>
      </c>
      <c r="F475" s="409" t="s">
        <v>295</v>
      </c>
      <c r="G475" s="95"/>
    </row>
    <row r="476" spans="1:7" ht="21" x14ac:dyDescent="0.4">
      <c r="A476" s="407"/>
      <c r="B476" s="253" t="s">
        <v>32</v>
      </c>
      <c r="C476" s="253" t="s">
        <v>31</v>
      </c>
      <c r="D476" s="408"/>
      <c r="E476" s="409"/>
      <c r="F476" s="409"/>
      <c r="G476" s="95"/>
    </row>
    <row r="477" spans="1:7" ht="22.5" x14ac:dyDescent="0.4">
      <c r="A477" s="281"/>
      <c r="B477" s="282"/>
      <c r="C477" s="282"/>
      <c r="D477" s="282"/>
      <c r="E477" s="323"/>
      <c r="F477" s="323"/>
      <c r="G477" s="95"/>
    </row>
    <row r="478" spans="1:7" ht="24.75" x14ac:dyDescent="0.4">
      <c r="A478" s="351" t="s">
        <v>52</v>
      </c>
      <c r="B478" s="351"/>
      <c r="C478" s="351"/>
      <c r="D478" s="351"/>
      <c r="E478" s="351"/>
      <c r="F478" s="351"/>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24"/>
      <c r="C483" s="237"/>
      <c r="D483" s="237"/>
      <c r="E483" s="237"/>
      <c r="F483" s="237"/>
      <c r="G483" s="95"/>
    </row>
    <row r="484" spans="1:7" ht="30" customHeight="1" x14ac:dyDescent="0.5">
      <c r="A484" s="349" t="s">
        <v>443</v>
      </c>
      <c r="B484" s="350"/>
      <c r="C484" s="350"/>
      <c r="D484" s="350"/>
      <c r="E484" s="350"/>
      <c r="F484" s="350"/>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24"/>
      <c r="C494" s="237"/>
      <c r="D494" s="237"/>
      <c r="E494" s="237"/>
      <c r="F494" s="237"/>
      <c r="G494" s="95"/>
    </row>
    <row r="495" spans="1:7" ht="39" customHeight="1" x14ac:dyDescent="0.5">
      <c r="A495" s="346" t="s">
        <v>23</v>
      </c>
      <c r="B495" s="347"/>
      <c r="C495" s="347"/>
      <c r="D495" s="347"/>
      <c r="E495" s="347"/>
      <c r="F495" s="348"/>
      <c r="G495" s="95"/>
    </row>
    <row r="496" spans="1:7" ht="21" x14ac:dyDescent="0.4">
      <c r="A496" s="163" t="s">
        <v>80</v>
      </c>
      <c r="B496" s="103" t="s">
        <v>30</v>
      </c>
      <c r="C496" s="224"/>
      <c r="D496" s="224"/>
      <c r="E496" s="224"/>
      <c r="F496" s="104"/>
      <c r="G496" s="95"/>
    </row>
    <row r="497" spans="1:7" ht="21" x14ac:dyDescent="0.4">
      <c r="A497" s="163" t="s">
        <v>106</v>
      </c>
      <c r="B497" s="103" t="s">
        <v>30</v>
      </c>
      <c r="C497" s="224"/>
      <c r="D497" s="224"/>
      <c r="E497" s="224"/>
      <c r="F497" s="104"/>
      <c r="G497" s="95"/>
    </row>
    <row r="498" spans="1:7" ht="21" x14ac:dyDescent="0.4">
      <c r="A498" s="163" t="s">
        <v>354</v>
      </c>
      <c r="B498" s="103" t="s">
        <v>30</v>
      </c>
      <c r="C498" s="224"/>
      <c r="D498" s="224"/>
      <c r="E498" s="224"/>
      <c r="F498" s="104"/>
      <c r="G498" s="95"/>
    </row>
    <row r="499" spans="1:7" ht="22.5" x14ac:dyDescent="0.45">
      <c r="A499" s="312" t="s">
        <v>50</v>
      </c>
      <c r="B499" s="103" t="s">
        <v>30</v>
      </c>
      <c r="C499" s="117" t="str">
        <f>IF(B499=0, -10, "0")</f>
        <v>0</v>
      </c>
      <c r="D499" s="224"/>
      <c r="E499" s="224"/>
      <c r="F499" s="104"/>
      <c r="G499" s="95"/>
    </row>
    <row r="500" spans="1:7" ht="22.5" x14ac:dyDescent="0.45">
      <c r="A500" s="312" t="s">
        <v>365</v>
      </c>
      <c r="B500" s="103" t="s">
        <v>30</v>
      </c>
      <c r="C500" s="117" t="str">
        <f>IF(B500=0, -10, "0")</f>
        <v>0</v>
      </c>
      <c r="D500" s="224"/>
      <c r="E500" s="224"/>
      <c r="F500" s="104"/>
      <c r="G500" s="95"/>
    </row>
    <row r="501" spans="1:7" ht="2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21" x14ac:dyDescent="0.4">
      <c r="A503" s="138" t="s">
        <v>63</v>
      </c>
      <c r="B503" s="103" t="s">
        <v>30</v>
      </c>
      <c r="C503" s="117" t="str">
        <f>IF(B503=0, -5, "0")</f>
        <v>0</v>
      </c>
      <c r="D503" s="224"/>
      <c r="E503" s="224"/>
      <c r="F503" s="104"/>
      <c r="G503" s="95"/>
    </row>
    <row r="504" spans="1:7" ht="21" x14ac:dyDescent="0.4">
      <c r="A504" s="138" t="s">
        <v>324</v>
      </c>
      <c r="B504" s="103" t="s">
        <v>30</v>
      </c>
      <c r="C504" s="117" t="str">
        <f>IF(B504=0, -5, "0")</f>
        <v>0</v>
      </c>
      <c r="D504" s="224"/>
      <c r="E504" s="224"/>
      <c r="F504" s="104"/>
      <c r="G504" s="95"/>
    </row>
    <row r="505" spans="1:7" ht="2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03"/>
      <c r="B507" s="403"/>
      <c r="C507" s="403"/>
      <c r="D507" s="403"/>
      <c r="E507" s="403"/>
      <c r="F507" s="403"/>
      <c r="G507" s="403"/>
    </row>
    <row r="508" spans="1:7" ht="26.25" customHeight="1" x14ac:dyDescent="0.5">
      <c r="A508" s="287" t="s">
        <v>304</v>
      </c>
      <c r="B508" s="404"/>
      <c r="C508" s="404"/>
      <c r="D508" s="404"/>
      <c r="E508" s="404"/>
      <c r="F508" s="404"/>
      <c r="G508" s="95"/>
    </row>
    <row r="509" spans="1:7" ht="21" x14ac:dyDescent="0.4">
      <c r="A509" s="163" t="s">
        <v>338</v>
      </c>
      <c r="B509" s="103" t="s">
        <v>30</v>
      </c>
      <c r="C509" s="225"/>
      <c r="D509" s="224"/>
      <c r="E509" s="224"/>
      <c r="F509" s="104"/>
      <c r="G509" s="95"/>
    </row>
    <row r="510" spans="1:7" ht="21" x14ac:dyDescent="0.4">
      <c r="A510" s="163" t="s">
        <v>356</v>
      </c>
      <c r="B510" s="103" t="s">
        <v>30</v>
      </c>
      <c r="C510" s="225"/>
      <c r="D510" s="224"/>
      <c r="E510" s="224"/>
      <c r="F510" s="104"/>
      <c r="G510" s="95"/>
    </row>
    <row r="511" spans="1:7" ht="21" x14ac:dyDescent="0.4">
      <c r="A511" s="138" t="s">
        <v>326</v>
      </c>
      <c r="B511" s="103" t="s">
        <v>30</v>
      </c>
      <c r="C511" s="225" t="str">
        <f>IF(B511=0, -5, "0")</f>
        <v>0</v>
      </c>
      <c r="D511" s="224"/>
      <c r="E511" s="224"/>
      <c r="F511" s="104"/>
      <c r="G511" s="95"/>
    </row>
    <row r="512" spans="1:7" ht="22.5"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21" x14ac:dyDescent="0.4">
      <c r="A515" s="102" t="s">
        <v>402</v>
      </c>
      <c r="B515" s="103" t="str">
        <f>IF(D515=1, 2, IF(AND(D515&lt;1,D515&gt;0), 1, IF(D515=0,"0","NA")))</f>
        <v>NA</v>
      </c>
      <c r="C515" s="224"/>
      <c r="D515" s="318" t="str">
        <f>IFERROR(E515/F515,"N.A")</f>
        <v>N.A</v>
      </c>
      <c r="E515" s="352"/>
      <c r="F515" s="352"/>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25" t="s">
        <v>434</v>
      </c>
      <c r="B517" s="152"/>
      <c r="C517" s="153"/>
      <c r="D517" s="126" t="e">
        <f>D516/(COUNT(B496:C506,B485:C493,B509:C515,B479:C482)*2)</f>
        <v>#DIV/0!</v>
      </c>
      <c r="E517" s="89"/>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05" t="s">
        <v>97</v>
      </c>
      <c r="B520" s="405"/>
      <c r="C520" s="405"/>
      <c r="D520" s="405"/>
      <c r="E520" s="405"/>
      <c r="F520" s="405"/>
      <c r="G520" s="95"/>
    </row>
    <row r="521" spans="1:7" ht="22.5" customHeight="1" x14ac:dyDescent="0.4">
      <c r="A521" s="190">
        <f>B11</f>
        <v>43725</v>
      </c>
      <c r="B521" s="95"/>
      <c r="C521" s="95"/>
      <c r="D521" s="113"/>
      <c r="E521" s="113"/>
      <c r="F521" s="113"/>
      <c r="G521" s="95"/>
    </row>
    <row r="522" spans="1:7" ht="21" x14ac:dyDescent="0.4">
      <c r="A522" s="415" t="s">
        <v>28</v>
      </c>
      <c r="B522" s="417" t="s">
        <v>29</v>
      </c>
      <c r="C522" s="418"/>
      <c r="D522" s="370" t="s">
        <v>42</v>
      </c>
      <c r="E522" s="371" t="s">
        <v>264</v>
      </c>
      <c r="F522" s="371" t="s">
        <v>295</v>
      </c>
      <c r="G522" s="95"/>
    </row>
    <row r="523" spans="1:7" ht="21" x14ac:dyDescent="0.4">
      <c r="A523" s="416"/>
      <c r="B523" s="248" t="s">
        <v>32</v>
      </c>
      <c r="C523" s="249" t="s">
        <v>31</v>
      </c>
      <c r="D523" s="370"/>
      <c r="E523" s="371"/>
      <c r="F523" s="371"/>
      <c r="G523" s="95"/>
    </row>
    <row r="524" spans="1:7" ht="22.5" x14ac:dyDescent="0.4">
      <c r="A524" s="285"/>
      <c r="B524" s="286"/>
      <c r="C524" s="286"/>
      <c r="D524" s="282"/>
      <c r="E524" s="323"/>
      <c r="F524" s="323"/>
      <c r="G524" s="95"/>
    </row>
    <row r="525" spans="1:7" ht="24.75" x14ac:dyDescent="0.4">
      <c r="A525" s="288" t="s">
        <v>17</v>
      </c>
      <c r="B525" s="250"/>
      <c r="C525" s="419"/>
      <c r="D525" s="419"/>
      <c r="E525" s="419"/>
      <c r="F525" s="420"/>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390" t="s">
        <v>34</v>
      </c>
      <c r="B532" s="391"/>
      <c r="C532" s="392"/>
      <c r="D532" s="314">
        <f>SUM(B526:C531)</f>
        <v>12</v>
      </c>
      <c r="E532" s="201"/>
      <c r="F532" s="201"/>
      <c r="G532" s="95"/>
    </row>
    <row r="533" spans="1:7" ht="21" customHeight="1" x14ac:dyDescent="0.4">
      <c r="A533" s="390" t="s">
        <v>33</v>
      </c>
      <c r="B533" s="391"/>
      <c r="C533" s="392"/>
      <c r="D533" s="297">
        <f>D532/(COUNT(B526:C531)*2)</f>
        <v>1</v>
      </c>
      <c r="E533" s="201"/>
      <c r="F533" s="201"/>
      <c r="G533" s="95"/>
    </row>
    <row r="534" spans="1:7" ht="21" x14ac:dyDescent="0.4">
      <c r="A534" s="368"/>
      <c r="B534" s="368"/>
      <c r="C534" s="368"/>
      <c r="D534" s="368"/>
      <c r="E534" s="368"/>
      <c r="F534" s="368"/>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t="s">
        <v>292</v>
      </c>
      <c r="G536" s="95"/>
    </row>
    <row r="537" spans="1:7" ht="42"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t="s">
        <v>30</v>
      </c>
      <c r="C541" s="103"/>
      <c r="D541" s="104"/>
      <c r="E541" s="105"/>
      <c r="F541" s="104"/>
      <c r="G541" s="95"/>
    </row>
    <row r="542" spans="1:7" ht="2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t="s">
        <v>30</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10"/>
      <c r="B546" s="401"/>
      <c r="C546" s="401"/>
      <c r="D546" s="401"/>
      <c r="E546" s="401"/>
      <c r="F546" s="401"/>
      <c r="G546" s="401"/>
    </row>
    <row r="547" spans="1:7" ht="35.25" customHeight="1" x14ac:dyDescent="0.4">
      <c r="A547" s="289" t="s">
        <v>304</v>
      </c>
      <c r="B547" s="264"/>
      <c r="C547" s="411"/>
      <c r="D547" s="411"/>
      <c r="E547" s="411"/>
      <c r="F547" s="412"/>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21" x14ac:dyDescent="0.4">
      <c r="A555" s="106" t="s">
        <v>402</v>
      </c>
      <c r="B555" s="103">
        <v>2</v>
      </c>
      <c r="C555" s="103"/>
      <c r="D555" s="318">
        <v>1</v>
      </c>
      <c r="E555" s="352"/>
      <c r="F555" s="352"/>
      <c r="G555" s="95"/>
    </row>
    <row r="556" spans="1:7" ht="21" x14ac:dyDescent="0.4">
      <c r="A556" s="413" t="s">
        <v>34</v>
      </c>
      <c r="B556" s="413"/>
      <c r="C556" s="414"/>
      <c r="D556" s="326">
        <f>SUM(B548:C555,B536:C545)</f>
        <v>30</v>
      </c>
      <c r="E556" s="89"/>
      <c r="F556" s="95"/>
      <c r="G556" s="95"/>
    </row>
    <row r="557" spans="1:7" ht="21" x14ac:dyDescent="0.4">
      <c r="A557" s="413" t="s">
        <v>33</v>
      </c>
      <c r="B557" s="413"/>
      <c r="C557" s="413"/>
      <c r="D557" s="297">
        <f>D556/(COUNT(B548:C555,B536:C545)*2)</f>
        <v>1</v>
      </c>
      <c r="E557" s="89"/>
      <c r="F557" s="95"/>
      <c r="G557" s="95"/>
    </row>
    <row r="558" spans="1:7" ht="21" x14ac:dyDescent="0.4">
      <c r="A558" s="111"/>
      <c r="B558" s="95"/>
      <c r="C558" s="95"/>
      <c r="D558" s="95"/>
      <c r="E558" s="89"/>
      <c r="F558" s="95"/>
      <c r="G558" s="95"/>
    </row>
    <row r="559" spans="1:7" ht="22.5" x14ac:dyDescent="0.45">
      <c r="A559" s="325" t="s">
        <v>435</v>
      </c>
      <c r="B559" s="152"/>
      <c r="C559" s="153"/>
      <c r="D559" s="125">
        <f>SUM(D556,D532)</f>
        <v>42</v>
      </c>
      <c r="E559" s="89"/>
      <c r="F559" s="95"/>
      <c r="G559" s="95"/>
    </row>
    <row r="560" spans="1:7" ht="21" customHeight="1" x14ac:dyDescent="0.45">
      <c r="A560" s="325" t="s">
        <v>436</v>
      </c>
      <c r="B560" s="152"/>
      <c r="C560" s="153"/>
      <c r="D560" s="126">
        <f>D559/(COUNT(B536:C545,B526:C531,B548:C555)*2)</f>
        <v>1</v>
      </c>
      <c r="E560" s="238"/>
      <c r="F560" s="238"/>
      <c r="G560" s="95"/>
    </row>
    <row r="561" spans="1:7" ht="21" customHeight="1" x14ac:dyDescent="0.4">
      <c r="A561" s="127"/>
      <c r="B561" s="95"/>
      <c r="C561" s="95"/>
      <c r="D561" s="95"/>
      <c r="E561" s="89"/>
      <c r="F561" s="95"/>
      <c r="G561" s="95"/>
    </row>
    <row r="562" spans="1:7" ht="21" x14ac:dyDescent="0.4">
      <c r="A562" s="368"/>
      <c r="B562" s="368"/>
      <c r="C562" s="368"/>
      <c r="D562" s="368"/>
      <c r="E562" s="368"/>
      <c r="F562" s="368"/>
      <c r="G562" s="95"/>
    </row>
    <row r="563" spans="1:7" ht="22.5" x14ac:dyDescent="0.45">
      <c r="A563" s="429" t="s">
        <v>19</v>
      </c>
      <c r="B563" s="429"/>
      <c r="C563" s="429"/>
      <c r="D563" s="429"/>
      <c r="E563" s="429"/>
      <c r="F563" s="429"/>
      <c r="G563" s="95"/>
    </row>
    <row r="564" spans="1:7" ht="22.5" x14ac:dyDescent="0.4">
      <c r="A564" s="197">
        <f>B11</f>
        <v>43725</v>
      </c>
      <c r="B564" s="95"/>
      <c r="C564" s="95"/>
      <c r="D564" s="279"/>
      <c r="E564" s="279"/>
      <c r="F564" s="279"/>
      <c r="G564" s="95"/>
    </row>
    <row r="565" spans="1:7" ht="21" x14ac:dyDescent="0.4">
      <c r="A565" s="407" t="s">
        <v>28</v>
      </c>
      <c r="B565" s="408" t="s">
        <v>29</v>
      </c>
      <c r="C565" s="408"/>
      <c r="D565" s="408" t="s">
        <v>42</v>
      </c>
      <c r="E565" s="409" t="s">
        <v>264</v>
      </c>
      <c r="F565" s="409" t="s">
        <v>295</v>
      </c>
      <c r="G565" s="95"/>
    </row>
    <row r="566" spans="1:7" ht="21" x14ac:dyDescent="0.4">
      <c r="A566" s="407"/>
      <c r="B566" s="253" t="s">
        <v>32</v>
      </c>
      <c r="C566" s="253" t="s">
        <v>31</v>
      </c>
      <c r="D566" s="408"/>
      <c r="E566" s="409"/>
      <c r="F566" s="409"/>
      <c r="G566" s="95"/>
    </row>
    <row r="567" spans="1:7" ht="22.5" x14ac:dyDescent="0.4">
      <c r="A567" s="290"/>
      <c r="B567" s="291"/>
      <c r="C567" s="291"/>
      <c r="D567" s="291"/>
      <c r="E567" s="267"/>
      <c r="F567" s="292"/>
      <c r="G567" s="95"/>
    </row>
    <row r="568" spans="1:7" ht="24.75" x14ac:dyDescent="0.4">
      <c r="A568" s="421" t="s">
        <v>10</v>
      </c>
      <c r="B568" s="422"/>
      <c r="C568" s="422"/>
      <c r="D568" s="422"/>
      <c r="E568" s="422"/>
      <c r="F568" s="423"/>
      <c r="G568" s="95"/>
    </row>
    <row r="569" spans="1:7" ht="21" x14ac:dyDescent="0.4">
      <c r="A569" s="102" t="s">
        <v>86</v>
      </c>
      <c r="B569" s="103">
        <v>2</v>
      </c>
      <c r="C569" s="103"/>
      <c r="D569" s="104"/>
      <c r="E569" s="105"/>
      <c r="F569" s="104"/>
      <c r="G569" s="95"/>
    </row>
    <row r="570" spans="1:7" ht="84" x14ac:dyDescent="0.4">
      <c r="A570" s="102" t="s">
        <v>45</v>
      </c>
      <c r="B570" s="103">
        <v>0</v>
      </c>
      <c r="C570" s="103"/>
      <c r="D570" s="104" t="s">
        <v>515</v>
      </c>
      <c r="E570" s="104" t="s">
        <v>504</v>
      </c>
      <c r="F570" s="104" t="s">
        <v>292</v>
      </c>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13" t="s">
        <v>34</v>
      </c>
      <c r="B578" s="413"/>
      <c r="C578" s="414"/>
      <c r="D578" s="326">
        <f>SUM(B569:C577)</f>
        <v>16</v>
      </c>
      <c r="E578" s="89"/>
      <c r="F578" s="95"/>
      <c r="G578" s="95"/>
    </row>
    <row r="579" spans="1:7" ht="21" x14ac:dyDescent="0.4">
      <c r="A579" s="413" t="s">
        <v>33</v>
      </c>
      <c r="B579" s="413"/>
      <c r="C579" s="413"/>
      <c r="D579" s="297">
        <f>D578/(COUNT(B569:C577)*2)</f>
        <v>0.88888888888888884</v>
      </c>
      <c r="E579" s="89"/>
      <c r="F579" s="95"/>
      <c r="G579" s="95"/>
    </row>
    <row r="580" spans="1:7" ht="21" x14ac:dyDescent="0.4">
      <c r="A580" s="298"/>
      <c r="B580" s="299"/>
      <c r="C580" s="299"/>
      <c r="D580" s="300"/>
      <c r="E580" s="89"/>
      <c r="F580" s="95"/>
      <c r="G580" s="95"/>
    </row>
    <row r="581" spans="1:7" ht="39.75" customHeight="1" x14ac:dyDescent="0.4">
      <c r="A581" s="424" t="s">
        <v>23</v>
      </c>
      <c r="B581" s="425"/>
      <c r="C581" s="425"/>
      <c r="D581" s="425"/>
      <c r="E581" s="425"/>
      <c r="F581" s="426"/>
      <c r="G581" s="95"/>
    </row>
    <row r="582" spans="1:7" ht="21" x14ac:dyDescent="0.4">
      <c r="A582" s="102" t="s">
        <v>87</v>
      </c>
      <c r="B582" s="103">
        <v>2</v>
      </c>
      <c r="C582" s="103"/>
      <c r="D582" s="104"/>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84" x14ac:dyDescent="0.4">
      <c r="A586" s="308" t="s">
        <v>88</v>
      </c>
      <c r="B586" s="103">
        <v>1</v>
      </c>
      <c r="C586" s="139" t="str">
        <f>IF(B586=0, -5, "0")</f>
        <v>0</v>
      </c>
      <c r="D586" s="211" t="s">
        <v>528</v>
      </c>
      <c r="E586" s="211" t="s">
        <v>529</v>
      </c>
      <c r="F586" s="104" t="s">
        <v>292</v>
      </c>
      <c r="G586" s="95"/>
    </row>
    <row r="587" spans="1:7" ht="53.25" customHeight="1" x14ac:dyDescent="0.4">
      <c r="A587" s="102" t="s">
        <v>148</v>
      </c>
      <c r="B587" s="103" t="s">
        <v>30</v>
      </c>
      <c r="C587" s="103"/>
      <c r="D587" s="140"/>
      <c r="E587" s="105"/>
      <c r="F587" s="104"/>
      <c r="G587" s="95"/>
    </row>
    <row r="588" spans="1:7" s="331" customFormat="1" ht="39.75" customHeight="1" x14ac:dyDescent="0.3">
      <c r="A588" s="427" t="s">
        <v>370</v>
      </c>
      <c r="B588" s="428"/>
      <c r="C588" s="428"/>
      <c r="D588" s="428"/>
      <c r="E588" s="428"/>
      <c r="F588" s="428"/>
      <c r="G588" s="428"/>
    </row>
    <row r="589" spans="1:7" ht="2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2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t="s">
        <v>30</v>
      </c>
      <c r="C593" s="103"/>
      <c r="D593" s="102"/>
      <c r="E593" s="105"/>
      <c r="F593" s="104"/>
      <c r="G593" s="95"/>
    </row>
    <row r="594" spans="1:7" ht="21" x14ac:dyDescent="0.4">
      <c r="A594" s="106" t="s">
        <v>388</v>
      </c>
      <c r="B594" s="103">
        <v>2</v>
      </c>
      <c r="C594" s="103"/>
      <c r="D594" s="239"/>
      <c r="E594" s="105"/>
      <c r="F594" s="104"/>
      <c r="G594" s="95"/>
    </row>
    <row r="595" spans="1:7" ht="21" x14ac:dyDescent="0.4">
      <c r="A595" s="132" t="s">
        <v>427</v>
      </c>
      <c r="B595" s="103">
        <v>2</v>
      </c>
      <c r="C595" s="103"/>
      <c r="D595" s="318">
        <v>1</v>
      </c>
      <c r="E595" s="352"/>
      <c r="F595" s="352"/>
      <c r="G595" s="95"/>
    </row>
    <row r="596" spans="1:7" ht="21" x14ac:dyDescent="0.4">
      <c r="A596" s="413" t="s">
        <v>34</v>
      </c>
      <c r="B596" s="413"/>
      <c r="C596" s="414"/>
      <c r="D596" s="326">
        <f>SUM(B589:C595,B582:C587)</f>
        <v>21</v>
      </c>
      <c r="E596" s="89"/>
      <c r="F596" s="95"/>
      <c r="G596" s="95"/>
    </row>
    <row r="597" spans="1:7" ht="21" x14ac:dyDescent="0.4">
      <c r="A597" s="413" t="s">
        <v>33</v>
      </c>
      <c r="B597" s="413"/>
      <c r="C597" s="413"/>
      <c r="D597" s="297">
        <f>D596/(COUNT(B582:C587,B589:C595)*2)</f>
        <v>0.95454545454545459</v>
      </c>
      <c r="E597" s="89"/>
      <c r="F597" s="95"/>
      <c r="G597" s="95"/>
    </row>
    <row r="598" spans="1:7" ht="21" x14ac:dyDescent="0.4">
      <c r="A598" s="298"/>
      <c r="B598" s="299"/>
      <c r="C598" s="301"/>
      <c r="D598" s="302"/>
      <c r="E598" s="89"/>
      <c r="F598" s="95"/>
      <c r="G598" s="95"/>
    </row>
    <row r="599" spans="1:7" ht="22.5" x14ac:dyDescent="0.45">
      <c r="A599" s="325" t="s">
        <v>37</v>
      </c>
      <c r="B599" s="123"/>
      <c r="C599" s="124"/>
      <c r="D599" s="125">
        <f>SUM(D596,D578)</f>
        <v>37</v>
      </c>
      <c r="E599" s="238"/>
      <c r="F599" s="238"/>
      <c r="G599" s="95"/>
    </row>
    <row r="600" spans="1:7" ht="22.5" x14ac:dyDescent="0.45">
      <c r="A600" s="435" t="s">
        <v>168</v>
      </c>
      <c r="B600" s="436"/>
      <c r="C600" s="437"/>
      <c r="D600" s="126">
        <f>D599/(COUNT(B569:C577,B589:C595,B582:C587)*2)</f>
        <v>0.92500000000000004</v>
      </c>
      <c r="E600" s="89"/>
      <c r="F600" s="95"/>
      <c r="G600" s="95"/>
    </row>
    <row r="601" spans="1:7" ht="21" x14ac:dyDescent="0.4">
      <c r="A601" s="127"/>
      <c r="B601" s="95"/>
      <c r="C601" s="95"/>
      <c r="G601" s="95"/>
    </row>
    <row r="602" spans="1:7" ht="19.5" customHeight="1" x14ac:dyDescent="0.45">
      <c r="A602" s="429" t="s">
        <v>8</v>
      </c>
      <c r="B602" s="429"/>
      <c r="C602" s="429"/>
      <c r="D602" s="429"/>
      <c r="E602" s="429"/>
      <c r="F602" s="429"/>
      <c r="G602" s="95"/>
    </row>
    <row r="603" spans="1:7" ht="22.5" x14ac:dyDescent="0.4">
      <c r="A603" s="128">
        <f>B11</f>
        <v>43725</v>
      </c>
      <c r="B603" s="95"/>
      <c r="C603" s="95"/>
      <c r="D603" s="113"/>
      <c r="E603" s="113"/>
      <c r="F603" s="113"/>
      <c r="G603" s="95"/>
    </row>
    <row r="604" spans="1:7" ht="21" x14ac:dyDescent="0.4">
      <c r="A604" s="369" t="s">
        <v>28</v>
      </c>
      <c r="B604" s="370" t="s">
        <v>29</v>
      </c>
      <c r="C604" s="370"/>
      <c r="D604" s="370" t="s">
        <v>42</v>
      </c>
      <c r="E604" s="371" t="s">
        <v>264</v>
      </c>
      <c r="F604" s="371" t="s">
        <v>295</v>
      </c>
      <c r="G604" s="95"/>
    </row>
    <row r="605" spans="1:7" ht="18.75" customHeight="1" x14ac:dyDescent="0.4">
      <c r="A605" s="369"/>
      <c r="B605" s="99" t="s">
        <v>32</v>
      </c>
      <c r="C605" s="99" t="s">
        <v>31</v>
      </c>
      <c r="D605" s="370"/>
      <c r="E605" s="371"/>
      <c r="F605" s="371"/>
      <c r="G605" s="95"/>
    </row>
    <row r="606" spans="1:7" ht="18.75" customHeight="1" x14ac:dyDescent="0.4">
      <c r="A606" s="281"/>
      <c r="B606" s="282"/>
      <c r="C606" s="282"/>
      <c r="D606" s="282"/>
      <c r="E606" s="323"/>
      <c r="F606" s="323"/>
      <c r="G606" s="95"/>
    </row>
    <row r="607" spans="1:7" ht="24.75" x14ac:dyDescent="0.4">
      <c r="A607" s="283" t="s">
        <v>90</v>
      </c>
      <c r="B607" s="113"/>
      <c r="C607" s="430"/>
      <c r="D607" s="430"/>
      <c r="E607" s="430"/>
      <c r="F607" s="431"/>
      <c r="G607" s="95"/>
    </row>
    <row r="608" spans="1:7" ht="84" x14ac:dyDescent="0.4">
      <c r="A608" s="131" t="s">
        <v>89</v>
      </c>
      <c r="B608" s="103">
        <v>1</v>
      </c>
      <c r="C608" s="103"/>
      <c r="D608" s="104" t="s">
        <v>505</v>
      </c>
      <c r="E608" s="104" t="s">
        <v>533</v>
      </c>
      <c r="F608" s="104" t="s">
        <v>292</v>
      </c>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13" t="s">
        <v>34</v>
      </c>
      <c r="B616" s="413"/>
      <c r="C616" s="413"/>
      <c r="D616" s="326">
        <f>SUM(B608:C615)</f>
        <v>15</v>
      </c>
      <c r="E616" s="432"/>
      <c r="F616" s="397"/>
      <c r="G616" s="95"/>
    </row>
    <row r="617" spans="1:7" ht="21" x14ac:dyDescent="0.4">
      <c r="A617" s="413" t="s">
        <v>33</v>
      </c>
      <c r="B617" s="413"/>
      <c r="C617" s="413"/>
      <c r="D617" s="297">
        <f>D616/(COUNT(B608:C615)*2)</f>
        <v>0.9375</v>
      </c>
      <c r="E617" s="433"/>
      <c r="F617" s="403"/>
      <c r="G617" s="95"/>
    </row>
    <row r="618" spans="1:7" ht="21" x14ac:dyDescent="0.4">
      <c r="A618" s="127"/>
      <c r="B618" s="95"/>
      <c r="C618" s="434"/>
      <c r="D618" s="434"/>
      <c r="E618" s="434"/>
      <c r="F618" s="434"/>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390" t="s">
        <v>34</v>
      </c>
      <c r="B629" s="391"/>
      <c r="C629" s="392"/>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30"/>
      <c r="D632" s="430"/>
      <c r="E632" s="430"/>
      <c r="F632" s="431"/>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2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390" t="s">
        <v>34</v>
      </c>
      <c r="B639" s="391"/>
      <c r="C639" s="392"/>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39"/>
      <c r="B641" s="439"/>
      <c r="C641" s="439"/>
      <c r="D641" s="439"/>
      <c r="E641" s="439"/>
      <c r="F641" s="439"/>
      <c r="G641" s="439"/>
    </row>
    <row r="642" spans="1:7" ht="24.75" x14ac:dyDescent="0.4">
      <c r="A642" s="283" t="s">
        <v>26</v>
      </c>
      <c r="B642" s="430"/>
      <c r="C642" s="430"/>
      <c r="D642" s="430"/>
      <c r="E642" s="430"/>
      <c r="F642" s="431"/>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t="s">
        <v>30</v>
      </c>
      <c r="C649" s="103"/>
      <c r="D649" s="134"/>
      <c r="E649" s="105"/>
      <c r="F649" s="104"/>
      <c r="G649" s="89"/>
    </row>
    <row r="650" spans="1:7" ht="21" x14ac:dyDescent="0.4">
      <c r="A650" s="440" t="s">
        <v>304</v>
      </c>
      <c r="B650" s="441"/>
      <c r="C650" s="441"/>
      <c r="D650" s="441"/>
      <c r="E650" s="441"/>
      <c r="F650" s="442"/>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t="s">
        <v>30</v>
      </c>
      <c r="C655" s="117"/>
      <c r="D655" s="55"/>
      <c r="E655" s="55"/>
      <c r="F655" s="104"/>
      <c r="G655" s="95"/>
    </row>
    <row r="656" spans="1:7" ht="21" x14ac:dyDescent="0.4">
      <c r="A656" s="106" t="s">
        <v>388</v>
      </c>
      <c r="B656" s="103">
        <v>2</v>
      </c>
      <c r="C656" s="117"/>
      <c r="D656" s="55"/>
      <c r="E656" s="55"/>
      <c r="F656" s="104"/>
      <c r="G656" s="95"/>
    </row>
    <row r="657" spans="1:7" ht="21" x14ac:dyDescent="0.4">
      <c r="A657" s="102" t="s">
        <v>402</v>
      </c>
      <c r="B657" s="103">
        <v>2</v>
      </c>
      <c r="C657" s="103"/>
      <c r="D657" s="318">
        <v>1</v>
      </c>
      <c r="E657" s="352"/>
      <c r="F657" s="352"/>
      <c r="G657" s="95"/>
    </row>
    <row r="658" spans="1:7" ht="21" x14ac:dyDescent="0.4">
      <c r="A658" s="122" t="s">
        <v>34</v>
      </c>
      <c r="B658" s="122"/>
      <c r="C658" s="122"/>
      <c r="D658" s="122">
        <f>SUM(B651:C657,B643:C649)</f>
        <v>24</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25" t="s">
        <v>38</v>
      </c>
      <c r="B661" s="152"/>
      <c r="C661" s="153"/>
      <c r="D661" s="125">
        <f>SUM(D616,D629,D639,D658)</f>
        <v>69</v>
      </c>
      <c r="E661" s="89"/>
      <c r="F661" s="95"/>
      <c r="G661" s="95"/>
    </row>
    <row r="662" spans="1:7" ht="22.5" x14ac:dyDescent="0.45">
      <c r="A662" s="325" t="s">
        <v>169</v>
      </c>
      <c r="B662" s="152"/>
      <c r="C662" s="153"/>
      <c r="D662" s="126">
        <f>D661/(COUNT(B651:C657,B620:C628,B633:C638,B608:C615,B643:C649)*2)</f>
        <v>0.98571428571428577</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29" t="s">
        <v>465</v>
      </c>
      <c r="B665" s="429"/>
      <c r="C665" s="429"/>
      <c r="D665" s="429"/>
      <c r="E665" s="429"/>
      <c r="F665" s="429"/>
      <c r="G665" s="95"/>
    </row>
    <row r="666" spans="1:7" ht="21" x14ac:dyDescent="0.4">
      <c r="A666" s="197">
        <f>B11</f>
        <v>43725</v>
      </c>
      <c r="B666" s="95"/>
      <c r="C666" s="95"/>
      <c r="D666" s="95"/>
      <c r="E666" s="89"/>
      <c r="F666" s="95"/>
      <c r="G666" s="95"/>
    </row>
    <row r="667" spans="1:7" ht="21.75" customHeight="1" x14ac:dyDescent="0.4">
      <c r="A667" s="369" t="s">
        <v>28</v>
      </c>
      <c r="B667" s="370" t="s">
        <v>29</v>
      </c>
      <c r="C667" s="370"/>
      <c r="D667" s="370" t="s">
        <v>42</v>
      </c>
      <c r="E667" s="371" t="s">
        <v>264</v>
      </c>
      <c r="F667" s="371" t="s">
        <v>295</v>
      </c>
      <c r="G667" s="95"/>
    </row>
    <row r="668" spans="1:7" ht="21" x14ac:dyDescent="0.4">
      <c r="A668" s="369"/>
      <c r="B668" s="99" t="s">
        <v>32</v>
      </c>
      <c r="C668" s="99" t="s">
        <v>31</v>
      </c>
      <c r="D668" s="370"/>
      <c r="E668" s="371"/>
      <c r="F668" s="371"/>
      <c r="G668" s="95"/>
    </row>
    <row r="669" spans="1:7" ht="22.5" x14ac:dyDescent="0.4">
      <c r="A669" s="281"/>
      <c r="B669" s="282"/>
      <c r="C669" s="282"/>
      <c r="D669" s="282"/>
      <c r="E669" s="323"/>
      <c r="F669" s="323"/>
      <c r="G669" s="95"/>
    </row>
    <row r="670" spans="1:7" ht="21" x14ac:dyDescent="0.4">
      <c r="A670" s="102" t="s">
        <v>372</v>
      </c>
      <c r="B670" s="103">
        <v>2</v>
      </c>
      <c r="C670" s="103"/>
      <c r="D670" s="104"/>
      <c r="E670" s="105"/>
      <c r="F670" s="104" t="s">
        <v>292</v>
      </c>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21" x14ac:dyDescent="0.4">
      <c r="A681" s="191" t="s">
        <v>177</v>
      </c>
      <c r="B681" s="103">
        <v>2</v>
      </c>
      <c r="C681" s="215"/>
      <c r="D681" s="206"/>
      <c r="E681" s="105"/>
      <c r="F681" s="104"/>
      <c r="G681" s="95"/>
    </row>
    <row r="682" spans="1:7" ht="21" x14ac:dyDescent="0.4">
      <c r="A682" s="191" t="s">
        <v>14</v>
      </c>
      <c r="B682" s="103">
        <v>2</v>
      </c>
      <c r="C682" s="215"/>
      <c r="D682" s="104"/>
      <c r="E682" s="105"/>
      <c r="F682" s="104"/>
      <c r="G682" s="95"/>
    </row>
    <row r="683" spans="1:7" ht="21" x14ac:dyDescent="0.4">
      <c r="A683" s="106" t="s">
        <v>460</v>
      </c>
      <c r="B683" s="103" t="s">
        <v>30</v>
      </c>
      <c r="C683" s="158"/>
      <c r="D683" s="208"/>
      <c r="E683" s="105"/>
      <c r="F683" s="104"/>
      <c r="G683" s="95"/>
    </row>
    <row r="684" spans="1:7" ht="63" x14ac:dyDescent="0.4">
      <c r="A684" s="232" t="s">
        <v>461</v>
      </c>
      <c r="B684" s="103" t="s">
        <v>30</v>
      </c>
      <c r="C684" s="139" t="str">
        <f>IF(B684=0, -5, "0")</f>
        <v>0</v>
      </c>
      <c r="D684" s="208"/>
      <c r="E684" s="105"/>
      <c r="F684" s="104"/>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21" x14ac:dyDescent="0.4">
      <c r="A689" s="106" t="s">
        <v>402</v>
      </c>
      <c r="B689" s="103" t="str">
        <f>IF(D689=1, 2, IF(AND(D689&lt;1,D689&gt;0), 1, IF(D689=0,"0","NA")))</f>
        <v>NA</v>
      </c>
      <c r="C689" s="103"/>
      <c r="D689" s="318" t="str">
        <f>IFERROR(E689/F689,"N.A")</f>
        <v>N.A</v>
      </c>
      <c r="E689" s="352"/>
      <c r="F689" s="352"/>
      <c r="G689" s="95"/>
    </row>
    <row r="690" spans="1:7" ht="22.5" x14ac:dyDescent="0.45">
      <c r="A690" s="325" t="s">
        <v>407</v>
      </c>
      <c r="B690" s="152"/>
      <c r="C690" s="153"/>
      <c r="D690" s="125">
        <f>SUM(B670:C689)</f>
        <v>34</v>
      </c>
      <c r="E690" s="89"/>
      <c r="F690" s="95"/>
      <c r="G690" s="95"/>
    </row>
    <row r="691" spans="1:7" ht="22.5" x14ac:dyDescent="0.45">
      <c r="A691" s="325" t="s">
        <v>408</v>
      </c>
      <c r="B691" s="152"/>
      <c r="C691" s="153"/>
      <c r="D691" s="126">
        <f>D690/(COUNT(B670:C689)*2)</f>
        <v>1</v>
      </c>
      <c r="G691" s="95"/>
    </row>
    <row r="692" spans="1:7" ht="21" x14ac:dyDescent="0.4">
      <c r="A692" s="201"/>
      <c r="B692" s="258"/>
      <c r="C692" s="258"/>
      <c r="G692" s="214"/>
    </row>
    <row r="693" spans="1:7" ht="21" customHeight="1" x14ac:dyDescent="0.4">
      <c r="A693" s="438" t="s">
        <v>439</v>
      </c>
      <c r="B693" s="438"/>
      <c r="C693" s="438"/>
      <c r="D693" s="438"/>
      <c r="E693" s="438"/>
      <c r="F693" s="438"/>
      <c r="G693" s="214"/>
    </row>
    <row r="694" spans="1:7" ht="21" customHeight="1" x14ac:dyDescent="0.4">
      <c r="A694" s="197">
        <f>B11</f>
        <v>43725</v>
      </c>
      <c r="B694" s="95"/>
      <c r="C694" s="95"/>
      <c r="D694" s="213"/>
      <c r="E694" s="213"/>
      <c r="F694" s="213"/>
      <c r="G694" s="214"/>
    </row>
    <row r="695" spans="1:7" ht="21" x14ac:dyDescent="0.4">
      <c r="A695" s="448" t="s">
        <v>28</v>
      </c>
      <c r="B695" s="417" t="s">
        <v>29</v>
      </c>
      <c r="C695" s="417"/>
      <c r="D695" s="370" t="s">
        <v>42</v>
      </c>
      <c r="E695" s="371" t="s">
        <v>264</v>
      </c>
      <c r="F695" s="371" t="s">
        <v>295</v>
      </c>
      <c r="G695" s="214"/>
    </row>
    <row r="696" spans="1:7" ht="21" x14ac:dyDescent="0.4">
      <c r="A696" s="369"/>
      <c r="B696" s="99" t="s">
        <v>32</v>
      </c>
      <c r="C696" s="99" t="s">
        <v>31</v>
      </c>
      <c r="D696" s="370"/>
      <c r="E696" s="371"/>
      <c r="F696" s="371"/>
      <c r="G696" s="214"/>
    </row>
    <row r="697" spans="1:7" ht="22.5" x14ac:dyDescent="0.4">
      <c r="A697" s="281"/>
      <c r="B697" s="282"/>
      <c r="C697" s="282"/>
      <c r="D697" s="282"/>
      <c r="E697" s="323"/>
      <c r="F697" s="323"/>
      <c r="G697" s="95"/>
    </row>
    <row r="698" spans="1:7" ht="24.75" x14ac:dyDescent="0.4">
      <c r="A698" s="445" t="s">
        <v>299</v>
      </c>
      <c r="B698" s="446"/>
      <c r="C698" s="446"/>
      <c r="D698" s="446"/>
      <c r="E698" s="446"/>
      <c r="F698" s="447"/>
      <c r="G698" s="214"/>
    </row>
    <row r="699" spans="1:7" ht="21" x14ac:dyDescent="0.4">
      <c r="A699" s="132" t="s">
        <v>218</v>
      </c>
      <c r="B699" s="215">
        <v>2</v>
      </c>
      <c r="C699" s="215"/>
      <c r="D699" s="209"/>
      <c r="E699" s="209"/>
      <c r="F699" s="159" t="s">
        <v>292</v>
      </c>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7" t="s">
        <v>34</v>
      </c>
      <c r="B704" s="443"/>
      <c r="C704" s="444"/>
      <c r="D704" s="200">
        <f>SUM(B699:C703)</f>
        <v>10</v>
      </c>
      <c r="E704" s="89"/>
      <c r="F704" s="95"/>
      <c r="G704" s="95"/>
    </row>
    <row r="705" spans="1:7" ht="21" x14ac:dyDescent="0.4">
      <c r="A705" s="107" t="s">
        <v>33</v>
      </c>
      <c r="B705" s="443"/>
      <c r="C705" s="444"/>
      <c r="D705" s="305">
        <f>D704/(COUNT(B699:C703)*2)</f>
        <v>1</v>
      </c>
      <c r="E705" s="89"/>
      <c r="F705" s="95"/>
      <c r="G705" s="95"/>
    </row>
    <row r="706" spans="1:7" ht="21" x14ac:dyDescent="0.4">
      <c r="A706" s="148"/>
      <c r="B706" s="293"/>
      <c r="C706" s="293"/>
      <c r="D706" s="203"/>
      <c r="E706" s="303"/>
      <c r="F706" s="304"/>
      <c r="G706" s="95"/>
    </row>
    <row r="707" spans="1:7" ht="24.75" x14ac:dyDescent="0.4">
      <c r="A707" s="445" t="s">
        <v>300</v>
      </c>
      <c r="B707" s="446"/>
      <c r="C707" s="446"/>
      <c r="D707" s="446"/>
      <c r="E707" s="446"/>
      <c r="F707" s="447"/>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21" x14ac:dyDescent="0.3">
      <c r="A710" s="204" t="s">
        <v>402</v>
      </c>
      <c r="B710" s="103" t="str">
        <f>IF(D710=1, 2, IF(AND(D710&lt;1,D710&gt;0), 1, IF(D710=0,"0","NA")))</f>
        <v>NA</v>
      </c>
      <c r="C710" s="103"/>
      <c r="D710" s="318" t="str">
        <f>IFERROR(E710/F710,"N.A")</f>
        <v>N.A</v>
      </c>
      <c r="E710" s="320"/>
      <c r="F710" s="320"/>
    </row>
    <row r="711" spans="1:7" ht="21" x14ac:dyDescent="0.3">
      <c r="A711" s="107" t="s">
        <v>34</v>
      </c>
      <c r="B711" s="107"/>
      <c r="C711" s="122"/>
      <c r="D711" s="280">
        <f>SUM(B708:C710)</f>
        <v>4</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25" t="s">
        <v>409</v>
      </c>
      <c r="B714" s="152"/>
      <c r="C714" s="153"/>
      <c r="D714" s="246">
        <f>SUM(D711,D704)</f>
        <v>14</v>
      </c>
      <c r="G714" s="95"/>
    </row>
    <row r="715" spans="1:7" ht="22.5" x14ac:dyDescent="0.45">
      <c r="A715" s="325" t="s">
        <v>410</v>
      </c>
      <c r="B715" s="152"/>
      <c r="C715" s="153"/>
      <c r="D715" s="126">
        <f>D714/(COUNT(B708:C710,B699:C703)*2)</f>
        <v>1</v>
      </c>
      <c r="E715" s="89"/>
      <c r="F715" s="95"/>
    </row>
    <row r="716" spans="1:7" x14ac:dyDescent="0.3">
      <c r="A716" s="2"/>
    </row>
    <row r="717" spans="1:7" s="3" customFormat="1" ht="22.5" x14ac:dyDescent="0.45">
      <c r="A717" s="294" t="s">
        <v>402</v>
      </c>
      <c r="B717" s="36"/>
      <c r="C717" s="36"/>
      <c r="D717" s="319">
        <f>AVERAGE(D710,D689,D657,D595,D555,D515,D466,D419,D361,D295,D240,D181,D127,D43)</f>
        <v>0.92599999999999993</v>
      </c>
      <c r="E717" s="84"/>
      <c r="F717" s="85"/>
      <c r="G717" s="80"/>
    </row>
    <row r="718" spans="1:7" ht="22.5" x14ac:dyDescent="0.3">
      <c r="A718" s="19" t="s">
        <v>403</v>
      </c>
      <c r="B718" s="20"/>
      <c r="C718" s="21"/>
      <c r="D718" s="22">
        <f>SUM(D714,D690,D661,D599,D559,D516,D470,D423,D365,D299,D244,D182,D128,D47)</f>
        <v>632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0.93768545994065278</v>
      </c>
      <c r="E719" s="3"/>
      <c r="F719" s="3"/>
    </row>
  </sheetData>
  <sheetProtection algorithmName="SHA-512" hashValue="sVyuSQQrbl3x4NrDZtKg/YumV+i80nJBR5+Sk3G6ArPT/nkjpaz7RnhGM7VLtWD9jl8/sfiRs46+0FY95XR14w==" saltValue="TVxCYGG77jD9RrzVsVTPGw=="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0"/>
      <c r="E1" s="450"/>
      <c r="F1" s="450"/>
      <c r="G1" s="450"/>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451" t="s">
        <v>46</v>
      </c>
      <c r="B6" s="451"/>
      <c r="C6" s="451"/>
      <c r="D6" s="451"/>
      <c r="E6" s="451"/>
      <c r="F6" s="451"/>
      <c r="G6" s="79"/>
    </row>
    <row r="7" spans="1:7" s="2" customFormat="1" ht="21.75" customHeight="1" x14ac:dyDescent="0.45">
      <c r="A7" s="452" t="str">
        <f>'Page de garde'!D18</f>
        <v>UHD CM ZARZIS</v>
      </c>
      <c r="B7" s="452"/>
      <c r="C7" s="452"/>
      <c r="D7" s="452"/>
      <c r="E7" s="452"/>
      <c r="F7" s="452"/>
      <c r="G7" s="79"/>
    </row>
    <row r="8" spans="1:7" s="2" customFormat="1" ht="24" x14ac:dyDescent="0.45">
      <c r="A8" s="4" t="s">
        <v>39</v>
      </c>
      <c r="B8" s="453" t="str">
        <f>'A3 Exploitation'!B9:F9</f>
        <v>Mme Meriam CHOUCHENE</v>
      </c>
      <c r="C8" s="453"/>
      <c r="D8" s="453"/>
      <c r="E8" s="453"/>
      <c r="F8" s="453"/>
      <c r="G8" s="79"/>
    </row>
    <row r="9" spans="1:7" s="2" customFormat="1" ht="24" x14ac:dyDescent="0.45">
      <c r="A9" s="5" t="s">
        <v>41</v>
      </c>
      <c r="B9" s="454" t="str">
        <f>'A3 Exploitation'!B10:F10</f>
        <v>Directeur magasin &amp; chefs rayons</v>
      </c>
      <c r="C9" s="454"/>
      <c r="D9" s="454"/>
      <c r="E9" s="454"/>
      <c r="F9" s="454"/>
      <c r="G9" s="79"/>
    </row>
    <row r="10" spans="1:7" s="2" customFormat="1" ht="24" x14ac:dyDescent="0.45">
      <c r="A10" s="4" t="s">
        <v>40</v>
      </c>
      <c r="B10" s="449">
        <f>'A3 Exploitation'!B11:F11</f>
        <v>43725</v>
      </c>
      <c r="C10" s="449"/>
      <c r="D10" s="449"/>
      <c r="E10" s="449"/>
      <c r="F10" s="449"/>
      <c r="G10" s="79"/>
    </row>
    <row r="11" spans="1:7" s="2" customFormat="1" ht="24" x14ac:dyDescent="0.45">
      <c r="A11" s="4" t="s">
        <v>248</v>
      </c>
      <c r="B11" s="458">
        <f>D215</f>
        <v>0.82407407407407407</v>
      </c>
      <c r="C11" s="458"/>
      <c r="D11" s="458"/>
      <c r="E11" s="458"/>
      <c r="F11" s="458"/>
      <c r="G11" s="79"/>
    </row>
    <row r="12" spans="1:7" s="2" customFormat="1" ht="22.5" x14ac:dyDescent="0.45">
      <c r="A12" s="1"/>
      <c r="D12" s="362"/>
      <c r="E12" s="362"/>
      <c r="F12" s="362"/>
      <c r="G12" s="362"/>
    </row>
    <row r="13" spans="1:7" s="2" customFormat="1" ht="11.25" customHeight="1" x14ac:dyDescent="0.3">
      <c r="A13" s="459" t="s">
        <v>28</v>
      </c>
      <c r="B13" s="460" t="s">
        <v>29</v>
      </c>
      <c r="C13" s="460"/>
      <c r="D13" s="460" t="s">
        <v>42</v>
      </c>
      <c r="E13" s="460" t="s">
        <v>158</v>
      </c>
      <c r="F13" s="460" t="s">
        <v>159</v>
      </c>
    </row>
    <row r="14" spans="1:7" s="2" customFormat="1" ht="12.75" customHeight="1" x14ac:dyDescent="0.3">
      <c r="A14" s="459"/>
      <c r="B14" s="18" t="s">
        <v>32</v>
      </c>
      <c r="C14" s="18" t="s">
        <v>31</v>
      </c>
      <c r="D14" s="460"/>
      <c r="E14" s="460"/>
      <c r="F14" s="460"/>
      <c r="G14" s="78"/>
    </row>
    <row r="15" spans="1:7" x14ac:dyDescent="0.3">
      <c r="A15" s="461"/>
      <c r="B15" s="462"/>
      <c r="C15" s="462"/>
      <c r="D15" s="462"/>
      <c r="E15" s="462"/>
      <c r="F15" s="462"/>
    </row>
    <row r="16" spans="1:7" ht="19.5" x14ac:dyDescent="0.4">
      <c r="A16" s="463" t="s">
        <v>0</v>
      </c>
      <c r="B16" s="464"/>
      <c r="C16" s="464"/>
      <c r="D16" s="464"/>
      <c r="E16" s="464"/>
      <c r="F16" s="464"/>
      <c r="G16" s="80" t="s">
        <v>292</v>
      </c>
    </row>
    <row r="17" spans="1:7" ht="49.5" x14ac:dyDescent="0.3">
      <c r="A17" s="6" t="s">
        <v>223</v>
      </c>
      <c r="B17" s="55">
        <v>1</v>
      </c>
      <c r="C17" s="55"/>
      <c r="D17" s="56" t="s">
        <v>517</v>
      </c>
      <c r="E17" s="55" t="s">
        <v>516</v>
      </c>
      <c r="F17" s="55" t="s">
        <v>293</v>
      </c>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5" t="s">
        <v>34</v>
      </c>
      <c r="B22" s="466"/>
      <c r="C22" s="467"/>
      <c r="D22" s="329">
        <f>SUM(B17:C21)</f>
        <v>9</v>
      </c>
    </row>
    <row r="23" spans="1:7" x14ac:dyDescent="0.3">
      <c r="A23" s="455" t="s">
        <v>249</v>
      </c>
      <c r="B23" s="456"/>
      <c r="C23" s="457"/>
      <c r="D23" s="17">
        <f>D22/(COUNT(B17:C21)*2)</f>
        <v>0.9</v>
      </c>
    </row>
    <row r="24" spans="1:7" x14ac:dyDescent="0.3">
      <c r="A24" s="10"/>
      <c r="B24" s="11"/>
      <c r="C24" s="11"/>
      <c r="D24" s="12"/>
    </row>
    <row r="25" spans="1:7" ht="19.5" x14ac:dyDescent="0.4">
      <c r="A25" s="468" t="s">
        <v>4</v>
      </c>
      <c r="B25" s="469"/>
      <c r="C25" s="469"/>
      <c r="D25" s="469"/>
      <c r="E25" s="469"/>
      <c r="F25" s="46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5" t="s">
        <v>34</v>
      </c>
      <c r="B33" s="456"/>
      <c r="C33" s="457"/>
      <c r="D33" s="328">
        <f>SUM(B26:C32)</f>
        <v>14</v>
      </c>
    </row>
    <row r="34" spans="1:6" x14ac:dyDescent="0.3">
      <c r="A34" s="455" t="s">
        <v>249</v>
      </c>
      <c r="B34" s="456"/>
      <c r="C34" s="457"/>
      <c r="D34" s="17">
        <f>D33/(COUNT(B26:C32)*2)</f>
        <v>1</v>
      </c>
    </row>
    <row r="35" spans="1:6" x14ac:dyDescent="0.3">
      <c r="A35" s="10"/>
      <c r="B35" s="11"/>
      <c r="C35" s="11"/>
      <c r="D35" s="12"/>
    </row>
    <row r="36" spans="1:6" ht="19.5" x14ac:dyDescent="0.4">
      <c r="A36" s="468" t="s">
        <v>178</v>
      </c>
      <c r="B36" s="469"/>
      <c r="C36" s="469"/>
      <c r="D36" s="469"/>
      <c r="E36" s="469"/>
      <c r="F36" s="469"/>
    </row>
    <row r="37" spans="1:6" ht="99.75" x14ac:dyDescent="0.35">
      <c r="A37" s="24" t="s">
        <v>84</v>
      </c>
      <c r="B37" s="55">
        <v>1</v>
      </c>
      <c r="C37" s="6" t="str">
        <f>IF(B37=0, -5, "0")</f>
        <v>0</v>
      </c>
      <c r="D37" s="56" t="s">
        <v>495</v>
      </c>
      <c r="E37" s="56" t="s">
        <v>496</v>
      </c>
      <c r="F37" s="55" t="s">
        <v>293</v>
      </c>
    </row>
    <row r="38" spans="1:6" x14ac:dyDescent="0.3">
      <c r="A38" s="6" t="s">
        <v>192</v>
      </c>
      <c r="B38" s="55">
        <v>2</v>
      </c>
      <c r="C38" s="55"/>
      <c r="D38" s="56"/>
      <c r="E38" s="55"/>
      <c r="F38" s="55"/>
    </row>
    <row r="39" spans="1:6" ht="33" x14ac:dyDescent="0.3">
      <c r="A39" s="6" t="s">
        <v>235</v>
      </c>
      <c r="B39" s="55">
        <v>1</v>
      </c>
      <c r="C39" s="55"/>
      <c r="D39" s="56" t="s">
        <v>497</v>
      </c>
      <c r="E39" s="55" t="s">
        <v>498</v>
      </c>
      <c r="F39" s="55" t="s">
        <v>292</v>
      </c>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5" t="s">
        <v>34</v>
      </c>
      <c r="B42" s="456"/>
      <c r="C42" s="457"/>
      <c r="D42" s="328">
        <f>SUM(B37:C41)</f>
        <v>8</v>
      </c>
    </row>
    <row r="43" spans="1:6" x14ac:dyDescent="0.3">
      <c r="A43" s="455" t="s">
        <v>249</v>
      </c>
      <c r="B43" s="456"/>
      <c r="C43" s="457"/>
      <c r="D43" s="17">
        <f>D42/(COUNT(B37:C41)*2)</f>
        <v>0.8</v>
      </c>
    </row>
    <row r="44" spans="1:6" x14ac:dyDescent="0.3">
      <c r="A44" s="337"/>
      <c r="B44" s="338"/>
      <c r="C44" s="338"/>
      <c r="D44" s="339"/>
    </row>
    <row r="45" spans="1:6" ht="19.5" x14ac:dyDescent="0.4">
      <c r="A45" s="470" t="s">
        <v>405</v>
      </c>
      <c r="B45" s="471"/>
      <c r="C45" s="471"/>
      <c r="D45" s="471"/>
      <c r="E45" s="471"/>
      <c r="F45" s="472"/>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0">
        <f>SUM(B46:C57)</f>
        <v>0</v>
      </c>
    </row>
    <row r="59" spans="1:6" x14ac:dyDescent="0.3">
      <c r="A59" s="455" t="s">
        <v>249</v>
      </c>
      <c r="B59" s="456"/>
      <c r="C59" s="457"/>
      <c r="D59" s="17" t="e">
        <f>D58/(COUNT(B46:C57)*2)</f>
        <v>#DIV/0!</v>
      </c>
    </row>
    <row r="60" spans="1:6" x14ac:dyDescent="0.3">
      <c r="A60" s="29"/>
      <c r="B60" s="30"/>
      <c r="C60" s="30"/>
      <c r="D60" s="31"/>
    </row>
    <row r="61" spans="1:6" ht="19.5" x14ac:dyDescent="0.4">
      <c r="A61" s="473" t="s">
        <v>19</v>
      </c>
      <c r="B61" s="474"/>
      <c r="C61" s="474"/>
      <c r="D61" s="474"/>
      <c r="E61" s="474"/>
      <c r="F61" s="474"/>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t="s">
        <v>503</v>
      </c>
      <c r="E66" s="55"/>
      <c r="F66" s="55"/>
    </row>
    <row r="67" spans="1:6" ht="18" x14ac:dyDescent="0.35">
      <c r="A67" s="24" t="s">
        <v>250</v>
      </c>
      <c r="B67" s="55" t="s">
        <v>30</v>
      </c>
      <c r="C67" s="6" t="str">
        <f>IF(B67=0, -5, "0")</f>
        <v>0</v>
      </c>
      <c r="D67" s="56"/>
      <c r="E67" s="55"/>
      <c r="F67" s="55"/>
    </row>
    <row r="68" spans="1:6" x14ac:dyDescent="0.3">
      <c r="A68" s="455" t="s">
        <v>34</v>
      </c>
      <c r="B68" s="456"/>
      <c r="C68" s="457"/>
      <c r="D68" s="328">
        <f>SUM(B62:C67)</f>
        <v>10</v>
      </c>
    </row>
    <row r="69" spans="1:6" x14ac:dyDescent="0.3">
      <c r="A69" s="455" t="s">
        <v>249</v>
      </c>
      <c r="B69" s="456"/>
      <c r="C69" s="457"/>
      <c r="D69" s="17">
        <f>D68/(COUNT(B62:C67)*2)</f>
        <v>1</v>
      </c>
    </row>
    <row r="70" spans="1:6" x14ac:dyDescent="0.3">
      <c r="A70" s="10"/>
      <c r="B70" s="11"/>
      <c r="C70" s="11"/>
      <c r="D70" s="12"/>
    </row>
    <row r="71" spans="1:6" ht="19.5" x14ac:dyDescent="0.4">
      <c r="A71" s="468" t="s">
        <v>8</v>
      </c>
      <c r="B71" s="469"/>
      <c r="C71" s="469"/>
      <c r="D71" s="469"/>
      <c r="E71" s="469"/>
      <c r="F71" s="46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3" x14ac:dyDescent="0.3">
      <c r="A74" s="7" t="s">
        <v>203</v>
      </c>
      <c r="B74" s="55">
        <v>1</v>
      </c>
      <c r="C74" s="55"/>
      <c r="D74" s="56" t="s">
        <v>471</v>
      </c>
      <c r="E74" s="56" t="s">
        <v>472</v>
      </c>
      <c r="F74" s="55" t="s">
        <v>292</v>
      </c>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5" t="s">
        <v>34</v>
      </c>
      <c r="B79" s="456"/>
      <c r="C79" s="457"/>
      <c r="D79" s="328">
        <f>SUM(B72:C78)</f>
        <v>13</v>
      </c>
    </row>
    <row r="80" spans="1:6" x14ac:dyDescent="0.3">
      <c r="A80" s="455" t="s">
        <v>249</v>
      </c>
      <c r="B80" s="456"/>
      <c r="C80" s="457"/>
      <c r="D80" s="17">
        <f>D79/(COUNT(B72:C78)*2)</f>
        <v>0.9285714285714286</v>
      </c>
    </row>
    <row r="81" spans="1:6" x14ac:dyDescent="0.3">
      <c r="A81" s="10"/>
      <c r="B81" s="11"/>
      <c r="C81" s="11"/>
      <c r="D81" s="12"/>
    </row>
    <row r="82" spans="1:6" ht="19.5" x14ac:dyDescent="0.4">
      <c r="A82" s="468" t="s">
        <v>463</v>
      </c>
      <c r="B82" s="469"/>
      <c r="C82" s="469"/>
      <c r="D82" s="469"/>
      <c r="E82" s="469"/>
      <c r="F82" s="46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34.5" x14ac:dyDescent="0.4">
      <c r="A89" s="6" t="s">
        <v>81</v>
      </c>
      <c r="B89" s="61">
        <v>1</v>
      </c>
      <c r="C89" s="62"/>
      <c r="D89" s="56" t="s">
        <v>520</v>
      </c>
      <c r="E89" s="55" t="s">
        <v>494</v>
      </c>
      <c r="F89" s="55" t="s">
        <v>292</v>
      </c>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5" t="s">
        <v>34</v>
      </c>
      <c r="B100" s="456"/>
      <c r="C100" s="457"/>
      <c r="D100" s="328">
        <f>SUM(B83:C99)</f>
        <v>9</v>
      </c>
    </row>
    <row r="101" spans="1:6" x14ac:dyDescent="0.3">
      <c r="A101" s="455" t="s">
        <v>249</v>
      </c>
      <c r="B101" s="456"/>
      <c r="C101" s="457"/>
      <c r="D101" s="17">
        <f>D100/(COUNT(B83:C99)*2)</f>
        <v>0.9</v>
      </c>
    </row>
    <row r="102" spans="1:6" x14ac:dyDescent="0.3">
      <c r="A102" s="10"/>
      <c r="B102" s="11"/>
      <c r="C102" s="11"/>
      <c r="D102" s="12"/>
    </row>
    <row r="103" spans="1:6" ht="19.5" x14ac:dyDescent="0.4">
      <c r="A103" s="468" t="s">
        <v>170</v>
      </c>
      <c r="B103" s="469"/>
      <c r="C103" s="469"/>
      <c r="D103" s="469"/>
      <c r="E103" s="469"/>
      <c r="F103" s="469"/>
    </row>
    <row r="104" spans="1:6" ht="52.5" customHeight="1" x14ac:dyDescent="0.4">
      <c r="A104" s="32" t="s">
        <v>227</v>
      </c>
      <c r="B104" s="69">
        <v>1</v>
      </c>
      <c r="C104" s="62"/>
      <c r="D104" s="56" t="s">
        <v>506</v>
      </c>
      <c r="E104" s="56" t="s">
        <v>507</v>
      </c>
      <c r="F104" s="55" t="s">
        <v>293</v>
      </c>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50.25" x14ac:dyDescent="0.35">
      <c r="A110" s="24" t="s">
        <v>194</v>
      </c>
      <c r="B110" s="69">
        <v>0</v>
      </c>
      <c r="C110" s="6">
        <f>IF(B110=0, -5, "0")</f>
        <v>-5</v>
      </c>
      <c r="D110" s="56" t="s">
        <v>491</v>
      </c>
      <c r="E110" s="56" t="s">
        <v>523</v>
      </c>
      <c r="F110" s="55" t="s">
        <v>293</v>
      </c>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1</v>
      </c>
      <c r="C115" s="6" t="str">
        <f>IF(B115=0, -5, "0")</f>
        <v>0</v>
      </c>
      <c r="D115" s="56" t="s">
        <v>490</v>
      </c>
      <c r="E115" s="56" t="s">
        <v>524</v>
      </c>
      <c r="F115" s="55" t="s">
        <v>292</v>
      </c>
    </row>
    <row r="116" spans="1:6" ht="50.25" x14ac:dyDescent="0.35">
      <c r="A116" s="27" t="s">
        <v>251</v>
      </c>
      <c r="B116" s="69">
        <v>1</v>
      </c>
      <c r="C116" s="6" t="str">
        <f>IF(B116=0, -5, "0")</f>
        <v>0</v>
      </c>
      <c r="D116" s="56" t="s">
        <v>489</v>
      </c>
      <c r="E116" s="56" t="s">
        <v>524</v>
      </c>
      <c r="F116" s="55" t="s">
        <v>292</v>
      </c>
    </row>
    <row r="117" spans="1:6" x14ac:dyDescent="0.3">
      <c r="A117" s="32" t="s">
        <v>191</v>
      </c>
      <c r="B117" s="69">
        <v>2</v>
      </c>
      <c r="C117" s="55"/>
      <c r="D117" s="56"/>
      <c r="E117" s="55"/>
      <c r="F117" s="55"/>
    </row>
    <row r="118" spans="1:6" x14ac:dyDescent="0.3">
      <c r="A118" s="455" t="s">
        <v>34</v>
      </c>
      <c r="B118" s="456"/>
      <c r="C118" s="457"/>
      <c r="D118" s="328">
        <f>SUM(B104:C117)</f>
        <v>18</v>
      </c>
    </row>
    <row r="119" spans="1:6" x14ac:dyDescent="0.3">
      <c r="A119" s="455" t="s">
        <v>249</v>
      </c>
      <c r="B119" s="456"/>
      <c r="C119" s="457"/>
      <c r="D119" s="17">
        <f>D118/(COUNT(B104:C117)*2)</f>
        <v>0.6</v>
      </c>
    </row>
    <row r="120" spans="1:6" x14ac:dyDescent="0.3">
      <c r="A120" s="10"/>
      <c r="B120" s="11"/>
      <c r="C120" s="11"/>
      <c r="D120" s="12"/>
    </row>
    <row r="121" spans="1:6" x14ac:dyDescent="0.3">
      <c r="A121" s="29"/>
      <c r="B121" s="30"/>
      <c r="C121" s="30"/>
      <c r="D121" s="31"/>
    </row>
    <row r="122" spans="1:6" ht="19.5" x14ac:dyDescent="0.4">
      <c r="A122" s="468" t="s">
        <v>171</v>
      </c>
      <c r="B122" s="469"/>
      <c r="C122" s="469"/>
      <c r="D122" s="469"/>
      <c r="E122" s="469"/>
      <c r="F122" s="46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5" t="s">
        <v>34</v>
      </c>
      <c r="B134" s="456"/>
      <c r="C134" s="457"/>
      <c r="D134" s="328">
        <f>SUM(B123:C133)</f>
        <v>22</v>
      </c>
    </row>
    <row r="135" spans="1:6" x14ac:dyDescent="0.3">
      <c r="A135" s="455" t="s">
        <v>249</v>
      </c>
      <c r="B135" s="456"/>
      <c r="C135" s="457"/>
      <c r="D135" s="17">
        <f>D134/(COUNT(B123:C133)*2)</f>
        <v>1</v>
      </c>
    </row>
    <row r="136" spans="1:6" x14ac:dyDescent="0.3">
      <c r="A136" s="10"/>
      <c r="B136" s="11"/>
      <c r="C136" s="11"/>
      <c r="D136" s="12"/>
    </row>
    <row r="137" spans="1:6" ht="19.5" x14ac:dyDescent="0.4">
      <c r="A137" s="468" t="s">
        <v>154</v>
      </c>
      <c r="B137" s="469"/>
      <c r="C137" s="469"/>
      <c r="D137" s="469"/>
      <c r="E137" s="469"/>
      <c r="F137" s="46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66" x14ac:dyDescent="0.3">
      <c r="A145" s="6" t="s">
        <v>137</v>
      </c>
      <c r="B145" s="70">
        <v>1</v>
      </c>
      <c r="C145" s="77"/>
      <c r="D145" s="56" t="s">
        <v>482</v>
      </c>
      <c r="E145" s="56" t="s">
        <v>483</v>
      </c>
      <c r="F145" s="55" t="s">
        <v>292</v>
      </c>
    </row>
    <row r="146" spans="1:6" ht="36" x14ac:dyDescent="0.35">
      <c r="A146" s="25" t="s">
        <v>162</v>
      </c>
      <c r="B146" s="70">
        <v>2</v>
      </c>
      <c r="C146" s="6" t="str">
        <f>IF(B146=0, -5, "0")</f>
        <v>0</v>
      </c>
      <c r="D146" s="56" t="s">
        <v>525</v>
      </c>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56"/>
      <c r="E148" s="63"/>
      <c r="F148" s="55"/>
    </row>
    <row r="149" spans="1:6" x14ac:dyDescent="0.3">
      <c r="A149" s="455" t="s">
        <v>34</v>
      </c>
      <c r="B149" s="456"/>
      <c r="C149" s="457"/>
      <c r="D149" s="328">
        <f>SUM(B138:C148)</f>
        <v>21</v>
      </c>
    </row>
    <row r="150" spans="1:6" x14ac:dyDescent="0.3">
      <c r="A150" s="455" t="s">
        <v>249</v>
      </c>
      <c r="B150" s="456"/>
      <c r="C150" s="457"/>
      <c r="D150" s="16">
        <f>D149/(COUNT(B138:C148)*2)</f>
        <v>0.95454545454545459</v>
      </c>
    </row>
    <row r="151" spans="1:6" x14ac:dyDescent="0.3">
      <c r="A151" s="10"/>
      <c r="B151" s="11"/>
      <c r="C151" s="11"/>
      <c r="D151" s="15"/>
    </row>
    <row r="152" spans="1:6" ht="19.5" x14ac:dyDescent="0.4">
      <c r="A152" s="468" t="s">
        <v>61</v>
      </c>
      <c r="B152" s="469"/>
      <c r="C152" s="469"/>
      <c r="D152" s="469"/>
      <c r="E152" s="469"/>
      <c r="F152" s="46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9.5" x14ac:dyDescent="0.3">
      <c r="A156" s="26" t="s">
        <v>232</v>
      </c>
      <c r="B156" s="69">
        <v>1</v>
      </c>
      <c r="C156" s="56"/>
      <c r="D156" s="56" t="s">
        <v>506</v>
      </c>
      <c r="E156" s="56" t="s">
        <v>526</v>
      </c>
      <c r="F156" s="55" t="s">
        <v>293</v>
      </c>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49.5" x14ac:dyDescent="0.3">
      <c r="A163" s="32" t="s">
        <v>173</v>
      </c>
      <c r="B163" s="69">
        <v>0</v>
      </c>
      <c r="C163" s="56"/>
      <c r="D163" s="56" t="s">
        <v>481</v>
      </c>
      <c r="E163" s="56" t="s">
        <v>527</v>
      </c>
      <c r="F163" s="55"/>
    </row>
    <row r="164" spans="1:6" x14ac:dyDescent="0.3">
      <c r="A164" s="6" t="s">
        <v>259</v>
      </c>
      <c r="B164" s="69">
        <v>2</v>
      </c>
      <c r="C164" s="56"/>
      <c r="D164" s="73"/>
      <c r="E164" s="55"/>
      <c r="F164" s="55"/>
    </row>
    <row r="165" spans="1:6" x14ac:dyDescent="0.3">
      <c r="A165" s="455" t="s">
        <v>34</v>
      </c>
      <c r="B165" s="456"/>
      <c r="C165" s="457"/>
      <c r="D165" s="328">
        <f>SUM(B153:C164)</f>
        <v>21</v>
      </c>
    </row>
    <row r="166" spans="1:6" x14ac:dyDescent="0.3">
      <c r="A166" s="455" t="s">
        <v>249</v>
      </c>
      <c r="B166" s="456"/>
      <c r="C166" s="457"/>
      <c r="D166" s="17">
        <f>D165/(COUNT(B153:C164)*2)</f>
        <v>0.875</v>
      </c>
    </row>
    <row r="167" spans="1:6" x14ac:dyDescent="0.3">
      <c r="A167" s="10"/>
      <c r="B167" s="11"/>
      <c r="C167" s="11"/>
      <c r="D167" s="12"/>
    </row>
    <row r="168" spans="1:6" ht="19.5" x14ac:dyDescent="0.4">
      <c r="A168" s="468" t="s">
        <v>176</v>
      </c>
      <c r="B168" s="469"/>
      <c r="C168" s="469"/>
      <c r="D168" s="469"/>
      <c r="E168" s="469"/>
      <c r="F168" s="469"/>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1</v>
      </c>
      <c r="C171" s="6" t="str">
        <f>IF(B171=0, -5, "0")</f>
        <v>0</v>
      </c>
      <c r="D171" s="56" t="s">
        <v>469</v>
      </c>
      <c r="E171" s="56" t="s">
        <v>470</v>
      </c>
      <c r="F171" s="55"/>
    </row>
    <row r="172" spans="1:6" ht="18" x14ac:dyDescent="0.35">
      <c r="A172" s="24" t="s">
        <v>261</v>
      </c>
      <c r="B172" s="55">
        <v>2</v>
      </c>
      <c r="C172" s="6" t="str">
        <f>IF(B172=0, -5, "0")</f>
        <v>0</v>
      </c>
      <c r="D172" s="56"/>
      <c r="E172" s="55"/>
      <c r="F172" s="55"/>
    </row>
    <row r="173" spans="1:6" ht="50.25" x14ac:dyDescent="0.35">
      <c r="A173" s="24" t="s">
        <v>262</v>
      </c>
      <c r="B173" s="55">
        <v>1</v>
      </c>
      <c r="C173" s="6" t="str">
        <f>IF(B173=0, -5, "0")</f>
        <v>0</v>
      </c>
      <c r="D173" s="56" t="s">
        <v>518</v>
      </c>
      <c r="E173" s="56" t="s">
        <v>519</v>
      </c>
      <c r="F173" s="55" t="s">
        <v>293</v>
      </c>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5" t="s">
        <v>34</v>
      </c>
      <c r="B177" s="466"/>
      <c r="C177" s="467"/>
      <c r="D177" s="329">
        <f>SUM(B169:C176)</f>
        <v>14</v>
      </c>
    </row>
    <row r="178" spans="1:6" x14ac:dyDescent="0.3">
      <c r="A178" s="455" t="s">
        <v>249</v>
      </c>
      <c r="B178" s="456"/>
      <c r="C178" s="457"/>
      <c r="D178" s="17">
        <f>D177/(COUNT(B169:C176)*2)</f>
        <v>0.875</v>
      </c>
    </row>
    <row r="179" spans="1:6" x14ac:dyDescent="0.3">
      <c r="A179" s="10"/>
      <c r="B179" s="11"/>
      <c r="C179" s="13"/>
      <c r="D179" s="14"/>
    </row>
    <row r="180" spans="1:6" ht="19.5" x14ac:dyDescent="0.4">
      <c r="A180" s="468" t="s">
        <v>64</v>
      </c>
      <c r="B180" s="469"/>
      <c r="C180" s="469"/>
      <c r="D180" s="469"/>
      <c r="E180" s="469"/>
      <c r="F180" s="469"/>
    </row>
    <row r="181" spans="1:6" ht="50.25" x14ac:dyDescent="0.35">
      <c r="A181" s="24" t="s">
        <v>240</v>
      </c>
      <c r="B181" s="55">
        <v>0</v>
      </c>
      <c r="C181" s="6">
        <f>IF(B181=0, -5, "0")</f>
        <v>-5</v>
      </c>
      <c r="D181" s="56" t="s">
        <v>501</v>
      </c>
      <c r="E181" s="56" t="s">
        <v>502</v>
      </c>
      <c r="F181" s="55" t="s">
        <v>293</v>
      </c>
    </row>
    <row r="182" spans="1:6" ht="33" x14ac:dyDescent="0.3">
      <c r="A182" s="6" t="s">
        <v>241</v>
      </c>
      <c r="B182" s="55">
        <v>0</v>
      </c>
      <c r="C182" s="55"/>
      <c r="D182" s="56" t="s">
        <v>492</v>
      </c>
      <c r="E182" s="55" t="s">
        <v>493</v>
      </c>
      <c r="F182" s="55" t="s">
        <v>293</v>
      </c>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5" t="s">
        <v>34</v>
      </c>
      <c r="B185" s="456"/>
      <c r="C185" s="457"/>
      <c r="D185" s="328">
        <f>SUM(B181:C184)</f>
        <v>-1</v>
      </c>
    </row>
    <row r="186" spans="1:6" x14ac:dyDescent="0.3">
      <c r="A186" s="455" t="s">
        <v>249</v>
      </c>
      <c r="B186" s="456"/>
      <c r="C186" s="457"/>
      <c r="D186" s="17">
        <f>D185/(COUNT(B181:C184)*2)</f>
        <v>-0.1</v>
      </c>
    </row>
    <row r="187" spans="1:6" x14ac:dyDescent="0.3">
      <c r="A187" s="10"/>
      <c r="B187" s="11"/>
      <c r="C187" s="11"/>
      <c r="D187" s="12"/>
    </row>
    <row r="188" spans="1:6" ht="19.5" x14ac:dyDescent="0.4">
      <c r="A188" s="475" t="s">
        <v>15</v>
      </c>
      <c r="B188" s="476"/>
      <c r="C188" s="476"/>
      <c r="D188" s="476"/>
      <c r="E188" s="476"/>
      <c r="F188" s="476"/>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487</v>
      </c>
      <c r="E191" s="56" t="s">
        <v>488</v>
      </c>
      <c r="F191" s="55" t="s">
        <v>292</v>
      </c>
    </row>
    <row r="192" spans="1:6" x14ac:dyDescent="0.3">
      <c r="A192" s="6" t="s">
        <v>127</v>
      </c>
      <c r="B192" s="55">
        <v>2</v>
      </c>
      <c r="C192" s="55"/>
      <c r="D192" s="56"/>
      <c r="E192" s="56"/>
      <c r="F192" s="55"/>
    </row>
    <row r="193" spans="1:7" x14ac:dyDescent="0.3">
      <c r="A193" s="455" t="s">
        <v>34</v>
      </c>
      <c r="B193" s="456"/>
      <c r="C193" s="457"/>
      <c r="D193" s="328">
        <f>SUM(B189:C192)</f>
        <v>7</v>
      </c>
    </row>
    <row r="194" spans="1:7" x14ac:dyDescent="0.3">
      <c r="A194" s="455" t="s">
        <v>249</v>
      </c>
      <c r="B194" s="456"/>
      <c r="C194" s="457"/>
      <c r="D194" s="17">
        <f>D193/(COUNT(B189:C192)*2)</f>
        <v>0.875</v>
      </c>
    </row>
    <row r="195" spans="1:7" x14ac:dyDescent="0.3">
      <c r="A195" s="10"/>
      <c r="B195" s="11"/>
      <c r="C195" s="11"/>
      <c r="D195" s="12"/>
    </row>
    <row r="196" spans="1:7" ht="19.5" x14ac:dyDescent="0.4">
      <c r="A196" s="468" t="s">
        <v>65</v>
      </c>
      <c r="B196" s="469"/>
      <c r="C196" s="469"/>
      <c r="D196" s="469"/>
      <c r="E196" s="469"/>
      <c r="F196" s="469"/>
    </row>
    <row r="197" spans="1:7" ht="49.5" x14ac:dyDescent="0.3">
      <c r="A197" s="26" t="s">
        <v>268</v>
      </c>
      <c r="B197" s="55">
        <v>0</v>
      </c>
      <c r="C197" s="55"/>
      <c r="D197" s="56" t="s">
        <v>499</v>
      </c>
      <c r="E197" s="56" t="s">
        <v>523</v>
      </c>
      <c r="F197" s="55" t="s">
        <v>293</v>
      </c>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5" t="s">
        <v>34</v>
      </c>
      <c r="B202" s="456"/>
      <c r="C202" s="457"/>
      <c r="D202" s="328">
        <f>SUM(B197:C201)</f>
        <v>8</v>
      </c>
    </row>
    <row r="203" spans="1:7" x14ac:dyDescent="0.3">
      <c r="A203" s="455" t="s">
        <v>249</v>
      </c>
      <c r="B203" s="456"/>
      <c r="C203" s="457"/>
      <c r="D203" s="17">
        <f>D202/(COUNT(B197:C201)*2)</f>
        <v>0.8</v>
      </c>
    </row>
    <row r="204" spans="1:7" x14ac:dyDescent="0.3">
      <c r="A204" s="10"/>
      <c r="B204" s="11"/>
      <c r="C204" s="11"/>
      <c r="D204" s="12"/>
    </row>
    <row r="205" spans="1:7" ht="19.5" x14ac:dyDescent="0.4">
      <c r="A205" s="468" t="s">
        <v>175</v>
      </c>
      <c r="B205" s="469"/>
      <c r="C205" s="469"/>
      <c r="D205" s="469"/>
      <c r="E205" s="469"/>
      <c r="F205" s="469"/>
    </row>
    <row r="206" spans="1:7" ht="49.5" x14ac:dyDescent="0.3">
      <c r="A206" s="26" t="s">
        <v>302</v>
      </c>
      <c r="B206" s="55">
        <v>1</v>
      </c>
      <c r="C206" s="55"/>
      <c r="D206" s="55" t="s">
        <v>521</v>
      </c>
      <c r="E206" s="56" t="s">
        <v>522</v>
      </c>
      <c r="F206" s="55" t="s">
        <v>293</v>
      </c>
      <c r="G206" s="3"/>
    </row>
    <row r="207" spans="1:7" ht="18" x14ac:dyDescent="0.35">
      <c r="A207" s="83" t="s">
        <v>269</v>
      </c>
      <c r="B207" s="55">
        <v>2</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55" t="s">
        <v>34</v>
      </c>
      <c r="B210" s="456"/>
      <c r="C210" s="457"/>
      <c r="D210" s="34">
        <f>SUM(B206:C209)</f>
        <v>5</v>
      </c>
    </row>
    <row r="211" spans="1:6" x14ac:dyDescent="0.3">
      <c r="A211" s="455" t="s">
        <v>249</v>
      </c>
      <c r="B211" s="456"/>
      <c r="C211" s="457"/>
      <c r="D211" s="17">
        <f>D210/(COUNT(B206:C209)*2)</f>
        <v>0.83333333333333337</v>
      </c>
    </row>
    <row r="213" spans="1:6" ht="18" x14ac:dyDescent="0.35">
      <c r="A213" s="37" t="s">
        <v>402</v>
      </c>
      <c r="B213" s="36"/>
      <c r="C213" s="36"/>
      <c r="D213" s="86">
        <v>0.4</v>
      </c>
      <c r="E213" s="322" t="e">
        <f>COUNTIF(#REF!,"ok")</f>
        <v>#REF!</v>
      </c>
      <c r="F213" s="322">
        <f>COUNTA(#REF!)</f>
        <v>1</v>
      </c>
    </row>
    <row r="214" spans="1:6" ht="22.5" x14ac:dyDescent="0.3">
      <c r="A214" s="19" t="s">
        <v>403</v>
      </c>
      <c r="B214" s="20"/>
      <c r="C214" s="21"/>
      <c r="D214" s="22">
        <f>SUM(D210,D202,D193,D185,D177,D79,D68,D33,D22,D134,D165,D149,D118,D100,D42,D58)</f>
        <v>178</v>
      </c>
    </row>
    <row r="215" spans="1:6" ht="22.5" x14ac:dyDescent="0.3">
      <c r="A215" s="19" t="s">
        <v>274</v>
      </c>
      <c r="B215" s="20"/>
      <c r="C215" s="21"/>
      <c r="D215" s="23">
        <f>D214/(COUNT(B206:C209,B197:C201,B189:C192,B181:C184,B169:C176,B72:C78,B62:C67,B26:C32,B17:C21,B123:C133,B153:C164,B138:C148,B104:C117,B83:C99,B37:C41,B46:C57)*2)</f>
        <v>0.82407407407407407</v>
      </c>
    </row>
  </sheetData>
  <sheetProtection algorithmName="SHA-512" hashValue="veP4e01ZMgJBWlNchqqphT/jiqSPUvuntLIX+p3qIpt9w5o15CaKJUkKGXFDhg1hF99kEYyoAnu7Ljf3GsQmxg==" saltValue="3G5/fdoRCxPxdeG1zPs8m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362"/>
      <c r="E1" s="362"/>
      <c r="F1" s="362"/>
      <c r="G1" s="362"/>
    </row>
    <row r="2" spans="1:7" ht="22.5" x14ac:dyDescent="0.45">
      <c r="A2" s="91"/>
      <c r="B2" s="90">
        <v>0</v>
      </c>
      <c r="C2" s="90">
        <v>1</v>
      </c>
      <c r="D2" s="341"/>
      <c r="E2" s="341"/>
      <c r="F2" s="92"/>
      <c r="G2" s="92"/>
    </row>
    <row r="3" spans="1:7" ht="22.5" x14ac:dyDescent="0.45">
      <c r="A3" s="91"/>
      <c r="B3" s="89">
        <v>2</v>
      </c>
      <c r="C3" s="90">
        <v>2</v>
      </c>
      <c r="D3" s="341"/>
      <c r="E3" s="341"/>
      <c r="F3" s="92"/>
      <c r="G3" s="92"/>
    </row>
    <row r="4" spans="1:7" ht="22.5" x14ac:dyDescent="0.45">
      <c r="A4" s="91"/>
      <c r="B4" s="89"/>
      <c r="C4" s="90" t="s">
        <v>30</v>
      </c>
      <c r="D4" s="341"/>
      <c r="E4" s="341"/>
      <c r="F4" s="92"/>
      <c r="G4" s="92"/>
    </row>
    <row r="5" spans="1:7" ht="22.5" x14ac:dyDescent="0.45">
      <c r="A5" s="91"/>
      <c r="B5" s="89"/>
      <c r="C5" s="89"/>
      <c r="D5" s="341"/>
      <c r="E5" s="341"/>
      <c r="F5" s="92"/>
      <c r="G5" s="92"/>
    </row>
    <row r="6" spans="1:7" ht="22.5" x14ac:dyDescent="0.45">
      <c r="A6" s="91"/>
      <c r="B6" s="89"/>
      <c r="C6" s="89"/>
      <c r="D6" s="341"/>
      <c r="E6" s="341"/>
      <c r="F6" s="92"/>
      <c r="G6" s="92"/>
    </row>
    <row r="7" spans="1:7" ht="22.5" x14ac:dyDescent="0.45">
      <c r="A7" s="363" t="s">
        <v>149</v>
      </c>
      <c r="B7" s="363"/>
      <c r="C7" s="363"/>
      <c r="D7" s="363"/>
      <c r="E7" s="363"/>
      <c r="F7" s="363"/>
      <c r="G7" s="92"/>
    </row>
    <row r="8" spans="1:7" ht="22.5" x14ac:dyDescent="0.45">
      <c r="A8" s="364" t="str">
        <f>'Page de garde'!D18</f>
        <v>UHD CM ZARZIS</v>
      </c>
      <c r="B8" s="364"/>
      <c r="C8" s="364"/>
      <c r="D8" s="364"/>
      <c r="E8" s="364"/>
      <c r="F8" s="364"/>
      <c r="G8" s="92"/>
    </row>
    <row r="9" spans="1:7" ht="22.5" x14ac:dyDescent="0.45">
      <c r="A9" s="93" t="s">
        <v>39</v>
      </c>
      <c r="B9" s="365" t="s">
        <v>537</v>
      </c>
      <c r="C9" s="365"/>
      <c r="D9" s="365"/>
      <c r="E9" s="365"/>
      <c r="F9" s="365"/>
      <c r="G9" s="92"/>
    </row>
    <row r="10" spans="1:7" ht="22.5" x14ac:dyDescent="0.45">
      <c r="A10" s="94" t="s">
        <v>41</v>
      </c>
      <c r="B10" s="366" t="s">
        <v>538</v>
      </c>
      <c r="C10" s="366"/>
      <c r="D10" s="366"/>
      <c r="E10" s="366"/>
      <c r="F10" s="366"/>
      <c r="G10" s="92"/>
    </row>
    <row r="11" spans="1:7" ht="22.5" x14ac:dyDescent="0.45">
      <c r="A11" s="93" t="s">
        <v>40</v>
      </c>
      <c r="B11" s="367">
        <v>43812</v>
      </c>
      <c r="C11" s="367"/>
      <c r="D11" s="367"/>
      <c r="E11" s="367"/>
      <c r="F11" s="367"/>
      <c r="G11" s="92"/>
    </row>
    <row r="12" spans="1:7" ht="22.5" x14ac:dyDescent="0.45">
      <c r="A12" s="93" t="s">
        <v>198</v>
      </c>
      <c r="B12" s="372">
        <f>D719</f>
        <v>0.94444444444444442</v>
      </c>
      <c r="C12" s="372"/>
      <c r="D12" s="372"/>
      <c r="E12" s="372"/>
      <c r="F12" s="372"/>
      <c r="G12" s="92"/>
    </row>
    <row r="13" spans="1:7" ht="22.5" x14ac:dyDescent="0.45">
      <c r="A13" s="91"/>
      <c r="B13" s="89"/>
      <c r="C13" s="89"/>
      <c r="D13" s="362"/>
      <c r="E13" s="362"/>
      <c r="F13" s="362"/>
      <c r="G13" s="362"/>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43812</v>
      </c>
      <c r="B16" s="98"/>
      <c r="C16" s="98"/>
      <c r="D16" s="98"/>
      <c r="E16" s="98"/>
      <c r="F16" s="98"/>
      <c r="G16" s="95"/>
    </row>
    <row r="17" spans="1:8" ht="16.5" customHeight="1" x14ac:dyDescent="0.4">
      <c r="A17" s="369" t="s">
        <v>28</v>
      </c>
      <c r="B17" s="370" t="s">
        <v>29</v>
      </c>
      <c r="C17" s="370"/>
      <c r="D17" s="370" t="s">
        <v>42</v>
      </c>
      <c r="E17" s="371" t="s">
        <v>264</v>
      </c>
      <c r="F17" s="371" t="s">
        <v>294</v>
      </c>
      <c r="G17" s="95"/>
    </row>
    <row r="18" spans="1:8" ht="16.5" customHeight="1" x14ac:dyDescent="0.4">
      <c r="A18" s="369"/>
      <c r="B18" s="99" t="s">
        <v>32</v>
      </c>
      <c r="C18" s="99" t="s">
        <v>31</v>
      </c>
      <c r="D18" s="370"/>
      <c r="E18" s="371"/>
      <c r="F18" s="371"/>
      <c r="G18" s="95"/>
    </row>
    <row r="19" spans="1:8" ht="16.5" customHeight="1" x14ac:dyDescent="0.4">
      <c r="A19" s="281"/>
      <c r="B19" s="282"/>
      <c r="C19" s="282"/>
      <c r="D19" s="282"/>
      <c r="E19" s="345"/>
      <c r="F19" s="345"/>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1">
        <f>IF(D43=1, 2, IF(AND(D43&lt;1,D43&gt;0), 1, IF(D43=0,"0","NA")))</f>
        <v>2</v>
      </c>
      <c r="C43" s="103"/>
      <c r="D43" s="318">
        <f>IFERROR(E43/F43,"N.A")</f>
        <v>1</v>
      </c>
      <c r="E43" s="320">
        <f>COUNTIF('A3 Exploitation'!F21:F42,"ok")</f>
        <v>1</v>
      </c>
      <c r="F43" s="320">
        <f>COUNTA('A3 Exploitation'!F21:F42)</f>
        <v>1</v>
      </c>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43" t="s">
        <v>36</v>
      </c>
      <c r="B47" s="123"/>
      <c r="C47" s="124"/>
      <c r="D47" s="125">
        <f>SUM(D44,D26)</f>
        <v>34</v>
      </c>
      <c r="E47" s="89"/>
      <c r="F47" s="95"/>
      <c r="G47" s="95"/>
    </row>
    <row r="48" spans="1:7" ht="22.5" x14ac:dyDescent="0.45">
      <c r="A48" s="343" t="s">
        <v>166</v>
      </c>
      <c r="B48" s="123"/>
      <c r="C48" s="124"/>
      <c r="D48" s="126">
        <f>D47/(COUNT(B30:C37,B21:C25,B39:C43)*2)</f>
        <v>1</v>
      </c>
      <c r="E48" s="89"/>
      <c r="F48" s="95"/>
      <c r="G48" s="95"/>
    </row>
    <row r="49" spans="1:7" ht="21" x14ac:dyDescent="0.3">
      <c r="A49" s="368"/>
      <c r="B49" s="368"/>
      <c r="C49" s="368"/>
      <c r="D49" s="368"/>
      <c r="E49" s="368"/>
      <c r="F49" s="368"/>
      <c r="G49" s="368"/>
    </row>
    <row r="50" spans="1:7" ht="22.5" x14ac:dyDescent="0.45">
      <c r="A50" s="243" t="s">
        <v>107</v>
      </c>
      <c r="B50" s="243"/>
      <c r="C50" s="243"/>
      <c r="D50" s="243"/>
      <c r="E50" s="243"/>
      <c r="F50" s="243"/>
      <c r="G50" s="95"/>
    </row>
    <row r="51" spans="1:7" ht="21" x14ac:dyDescent="0.4">
      <c r="A51" s="128">
        <f>B11</f>
        <v>43812</v>
      </c>
      <c r="B51" s="95"/>
      <c r="C51" s="95"/>
      <c r="D51" s="95"/>
      <c r="E51" s="89"/>
      <c r="F51" s="95"/>
      <c r="G51" s="95"/>
    </row>
    <row r="52" spans="1:7" ht="21" x14ac:dyDescent="0.4">
      <c r="A52" s="369" t="s">
        <v>28</v>
      </c>
      <c r="B52" s="370" t="s">
        <v>29</v>
      </c>
      <c r="C52" s="370"/>
      <c r="D52" s="370" t="s">
        <v>42</v>
      </c>
      <c r="E52" s="371" t="s">
        <v>264</v>
      </c>
      <c r="F52" s="371" t="s">
        <v>295</v>
      </c>
      <c r="G52" s="95"/>
    </row>
    <row r="53" spans="1:7" ht="21" x14ac:dyDescent="0.4">
      <c r="A53" s="369"/>
      <c r="B53" s="99" t="s">
        <v>32</v>
      </c>
      <c r="C53" s="99" t="s">
        <v>31</v>
      </c>
      <c r="D53" s="370"/>
      <c r="E53" s="371"/>
      <c r="F53" s="371"/>
      <c r="G53" s="95"/>
    </row>
    <row r="54" spans="1:7" ht="22.5" x14ac:dyDescent="0.4">
      <c r="A54" s="281"/>
      <c r="B54" s="282"/>
      <c r="C54" s="282"/>
      <c r="D54" s="282"/>
      <c r="E54" s="345"/>
      <c r="F54" s="345"/>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380"/>
      <c r="B64" s="381"/>
      <c r="C64" s="381"/>
      <c r="D64" s="381"/>
      <c r="E64" s="381"/>
      <c r="F64" s="381"/>
      <c r="G64" s="381"/>
    </row>
    <row r="65" spans="1:7" ht="43.5" customHeight="1" x14ac:dyDescent="0.4">
      <c r="A65" s="376" t="s">
        <v>341</v>
      </c>
      <c r="B65" s="376"/>
      <c r="C65" s="376"/>
      <c r="D65" s="376"/>
      <c r="E65" s="376"/>
      <c r="F65" s="376"/>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382"/>
      <c r="B83" s="382"/>
      <c r="C83" s="382"/>
      <c r="D83" s="382"/>
      <c r="E83" s="382"/>
      <c r="F83" s="382"/>
      <c r="G83" s="382"/>
    </row>
    <row r="84" spans="1:7" ht="45" customHeight="1" x14ac:dyDescent="0.45">
      <c r="A84" s="383" t="s">
        <v>342</v>
      </c>
      <c r="B84" s="383"/>
      <c r="C84" s="383"/>
      <c r="D84" s="383"/>
      <c r="E84" s="383"/>
      <c r="F84" s="383"/>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373"/>
      <c r="B101" s="374"/>
      <c r="C101" s="374"/>
      <c r="D101" s="374"/>
      <c r="E101" s="374"/>
      <c r="F101" s="375"/>
      <c r="G101" s="95"/>
    </row>
    <row r="102" spans="1:7" ht="46.5" customHeight="1" x14ac:dyDescent="0.4">
      <c r="A102" s="376" t="s">
        <v>343</v>
      </c>
      <c r="B102" s="376"/>
      <c r="C102" s="376"/>
      <c r="D102" s="376"/>
      <c r="E102" s="376"/>
      <c r="F102" s="376"/>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373"/>
      <c r="B109" s="374"/>
      <c r="C109" s="374"/>
      <c r="D109" s="374"/>
      <c r="E109" s="374"/>
      <c r="F109" s="375"/>
      <c r="G109" s="95"/>
    </row>
    <row r="110" spans="1:7" ht="39.75" customHeight="1" x14ac:dyDescent="0.4">
      <c r="A110" s="376" t="s">
        <v>375</v>
      </c>
      <c r="B110" s="376"/>
      <c r="C110" s="376"/>
      <c r="D110" s="376"/>
      <c r="E110" s="376"/>
      <c r="F110" s="376"/>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374"/>
      <c r="B118" s="374"/>
      <c r="C118" s="374"/>
      <c r="D118" s="374"/>
      <c r="E118" s="374"/>
      <c r="F118" s="374"/>
      <c r="G118" s="95"/>
    </row>
    <row r="119" spans="1:7" ht="22.5" x14ac:dyDescent="0.4">
      <c r="A119" s="376" t="s">
        <v>304</v>
      </c>
      <c r="B119" s="376"/>
      <c r="C119" s="376"/>
      <c r="D119" s="376"/>
      <c r="E119" s="376"/>
      <c r="F119" s="376"/>
      <c r="G119" s="95"/>
    </row>
    <row r="120" spans="1:7" ht="31.5" customHeight="1" x14ac:dyDescent="0.4">
      <c r="A120" s="148" t="s">
        <v>322</v>
      </c>
      <c r="B120" s="251" t="s">
        <v>30</v>
      </c>
      <c r="C120" s="149"/>
      <c r="D120" s="150"/>
      <c r="E120" s="254"/>
      <c r="F120" s="208"/>
      <c r="G120" s="95"/>
    </row>
    <row r="121" spans="1:7" ht="37.5" customHeight="1" x14ac:dyDescent="0.4">
      <c r="A121" s="148" t="s">
        <v>296</v>
      </c>
      <c r="B121" s="251" t="s">
        <v>30</v>
      </c>
      <c r="C121" s="149"/>
      <c r="D121" s="150"/>
      <c r="E121" s="105"/>
      <c r="F121" s="208"/>
      <c r="G121" s="95"/>
    </row>
    <row r="122" spans="1:7" ht="31.5" customHeight="1" x14ac:dyDescent="0.4">
      <c r="A122" s="106" t="s">
        <v>362</v>
      </c>
      <c r="B122" s="251" t="s">
        <v>30</v>
      </c>
      <c r="C122" s="136"/>
      <c r="D122" s="143"/>
      <c r="E122" s="105"/>
      <c r="F122" s="208"/>
      <c r="G122" s="95"/>
    </row>
    <row r="123" spans="1:7" ht="37.5" customHeight="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78.75" customHeight="1" x14ac:dyDescent="0.4">
      <c r="A127" s="151" t="s">
        <v>402</v>
      </c>
      <c r="B127" s="321" t="str">
        <f>IF(D127=1, 2, IF(AND(D127&lt;1,D127&gt;0), 1, IF(D127=0,"0","NA")))</f>
        <v>NA</v>
      </c>
      <c r="C127" s="136"/>
      <c r="D127" s="318" t="str">
        <f>IFERROR(E127/F127,"N.A")</f>
        <v>N.A</v>
      </c>
      <c r="E127" s="320">
        <f>COUNTIF('A3 Exploitation'!F56:F126,"ok")</f>
        <v>0</v>
      </c>
      <c r="F127" s="320">
        <f>COUNTA('A3 Exploitation'!F56:F126)</f>
        <v>0</v>
      </c>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377"/>
      <c r="B130" s="377"/>
      <c r="C130" s="377"/>
      <c r="D130" s="377"/>
      <c r="E130" s="377"/>
      <c r="F130" s="377"/>
      <c r="G130" s="95"/>
    </row>
    <row r="131" spans="1:16384" ht="22.5" customHeight="1" x14ac:dyDescent="0.4">
      <c r="A131" s="378" t="s">
        <v>404</v>
      </c>
      <c r="B131" s="378"/>
      <c r="C131" s="378"/>
      <c r="D131" s="378"/>
      <c r="E131" s="378"/>
      <c r="F131" s="378"/>
      <c r="G131" s="95"/>
    </row>
    <row r="132" spans="1:16384" ht="22.5" customHeight="1" x14ac:dyDescent="0.4">
      <c r="A132" s="379"/>
      <c r="B132" s="379"/>
      <c r="C132" s="379"/>
      <c r="D132" s="379"/>
      <c r="E132" s="379"/>
      <c r="F132" s="379"/>
      <c r="G132" s="95"/>
    </row>
    <row r="133" spans="1:16384" s="257" customFormat="1" ht="22.5" customHeight="1" x14ac:dyDescent="0.25">
      <c r="A133" s="369" t="s">
        <v>28</v>
      </c>
      <c r="B133" s="370" t="s">
        <v>29</v>
      </c>
      <c r="C133" s="370"/>
      <c r="D133" s="370" t="s">
        <v>42</v>
      </c>
      <c r="E133" s="371" t="s">
        <v>264</v>
      </c>
      <c r="F133" s="371" t="s">
        <v>295</v>
      </c>
    </row>
    <row r="134" spans="1:16384" s="257" customFormat="1" ht="22.5" customHeight="1" x14ac:dyDescent="0.25">
      <c r="A134" s="369"/>
      <c r="B134" s="99" t="s">
        <v>32</v>
      </c>
      <c r="C134" s="99" t="s">
        <v>31</v>
      </c>
      <c r="D134" s="370"/>
      <c r="E134" s="371"/>
      <c r="F134" s="371"/>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385" t="s">
        <v>441</v>
      </c>
      <c r="B137" s="385"/>
      <c r="C137" s="385"/>
      <c r="D137" s="385"/>
      <c r="E137" s="385"/>
      <c r="F137" s="385"/>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384" t="s">
        <v>340</v>
      </c>
      <c r="B144" s="384"/>
      <c r="C144" s="384"/>
      <c r="D144" s="384"/>
      <c r="E144" s="384"/>
      <c r="F144" s="384"/>
      <c r="G144" s="95"/>
    </row>
    <row r="145" spans="1:7" ht="21" x14ac:dyDescent="0.4">
      <c r="A145" s="148" t="s">
        <v>327</v>
      </c>
      <c r="B145" s="251">
        <v>2</v>
      </c>
      <c r="C145" s="148"/>
      <c r="D145" s="148"/>
      <c r="E145" s="148"/>
      <c r="F145" s="208"/>
      <c r="G145" s="95"/>
    </row>
    <row r="146" spans="1:7" ht="21" x14ac:dyDescent="0.4">
      <c r="A146" s="106" t="s">
        <v>401</v>
      </c>
      <c r="B146" s="251">
        <v>2</v>
      </c>
      <c r="C146" s="106"/>
      <c r="D146" s="106"/>
      <c r="E146" s="106"/>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162" customHeight="1" x14ac:dyDescent="0.4">
      <c r="A150" s="232" t="s">
        <v>305</v>
      </c>
      <c r="B150" s="251">
        <v>0</v>
      </c>
      <c r="C150" s="139">
        <f>IF(B150=0, -5, "0")</f>
        <v>-5</v>
      </c>
      <c r="D150" s="106" t="s">
        <v>539</v>
      </c>
      <c r="E150" s="106" t="s">
        <v>510</v>
      </c>
      <c r="F150" s="208"/>
      <c r="G150" s="95"/>
    </row>
    <row r="151" spans="1:7" ht="21" x14ac:dyDescent="0.4">
      <c r="A151" s="106" t="s">
        <v>331</v>
      </c>
      <c r="B151" s="251">
        <v>2</v>
      </c>
      <c r="C151" s="106"/>
      <c r="D151" s="106"/>
      <c r="E151" s="106"/>
      <c r="F151" s="208"/>
      <c r="G151" s="95"/>
    </row>
    <row r="152" spans="1:7" ht="21" x14ac:dyDescent="0.4">
      <c r="A152" s="223" t="s">
        <v>358</v>
      </c>
      <c r="B152" s="251">
        <v>2</v>
      </c>
      <c r="C152" s="117" t="str">
        <f>IF(B152=0, -10, "0")</f>
        <v>0</v>
      </c>
      <c r="D152" s="106" t="s">
        <v>544</v>
      </c>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373"/>
      <c r="B161" s="374"/>
      <c r="C161" s="374"/>
      <c r="D161" s="374"/>
      <c r="E161" s="374"/>
      <c r="F161" s="374"/>
      <c r="G161" s="95"/>
    </row>
    <row r="162" spans="1:7" ht="32.25" customHeight="1" x14ac:dyDescent="0.4">
      <c r="A162" s="385" t="s">
        <v>442</v>
      </c>
      <c r="B162" s="385"/>
      <c r="C162" s="385"/>
      <c r="D162" s="385"/>
      <c r="E162" s="385"/>
      <c r="F162" s="385"/>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147" x14ac:dyDescent="0.4">
      <c r="A166" s="106" t="s">
        <v>334</v>
      </c>
      <c r="B166" s="103">
        <v>1</v>
      </c>
      <c r="C166" s="106"/>
      <c r="D166" s="106" t="s">
        <v>542</v>
      </c>
      <c r="E166" s="104" t="s">
        <v>543</v>
      </c>
      <c r="F166" s="208"/>
      <c r="G166" s="95"/>
    </row>
    <row r="167" spans="1:7" ht="21" x14ac:dyDescent="0.4">
      <c r="A167" s="233" t="s">
        <v>365</v>
      </c>
      <c r="B167" s="103">
        <v>2</v>
      </c>
      <c r="C167" s="117" t="str">
        <f>IF(B167=0, -10, "0")</f>
        <v>0</v>
      </c>
      <c r="F167" s="208"/>
      <c r="G167" s="95"/>
    </row>
    <row r="168" spans="1:7" ht="168" x14ac:dyDescent="0.4">
      <c r="A168" s="106" t="s">
        <v>390</v>
      </c>
      <c r="B168" s="103">
        <v>1</v>
      </c>
      <c r="C168" s="106"/>
      <c r="D168" s="106" t="s">
        <v>540</v>
      </c>
      <c r="E168" s="104" t="s">
        <v>541</v>
      </c>
      <c r="F168" s="208"/>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386"/>
      <c r="B172" s="387"/>
      <c r="C172" s="387"/>
      <c r="D172" s="387"/>
      <c r="E172" s="387"/>
      <c r="F172" s="387"/>
      <c r="G172" s="95"/>
    </row>
    <row r="173" spans="1:7" ht="32.25" customHeight="1" x14ac:dyDescent="0.4">
      <c r="A173" s="385" t="s">
        <v>304</v>
      </c>
      <c r="B173" s="385"/>
      <c r="C173" s="385"/>
      <c r="D173" s="385"/>
      <c r="E173" s="385"/>
      <c r="F173" s="385"/>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t="str">
        <f>IF(D181=1, 2, IF(AND(D181&lt;1,D181&gt;0), 1, IF(D181=0,"0","NA")))</f>
        <v>0</v>
      </c>
      <c r="C181" s="102"/>
      <c r="D181" s="318">
        <f>IFERROR(E181/F181,"N.A")</f>
        <v>0</v>
      </c>
      <c r="E181" s="320">
        <f>COUNTIF('A3 Exploitation'!F138:F180,"ok")</f>
        <v>0</v>
      </c>
      <c r="F181" s="320">
        <f>COUNTA('A3 Exploitation'!F138:F180)</f>
        <v>2</v>
      </c>
      <c r="G181" s="95"/>
    </row>
    <row r="182" spans="1:7" ht="22.5" x14ac:dyDescent="0.4">
      <c r="A182" s="230" t="s">
        <v>418</v>
      </c>
      <c r="B182" s="388"/>
      <c r="C182" s="389"/>
      <c r="D182" s="242">
        <f>SUM(B145:C160,B174:C181,B163:C171,B138:C142)</f>
        <v>63</v>
      </c>
      <c r="E182" s="89"/>
      <c r="F182" s="95"/>
      <c r="G182" s="95"/>
    </row>
    <row r="183" spans="1:7" ht="22.5" x14ac:dyDescent="0.4">
      <c r="A183" s="230" t="s">
        <v>419</v>
      </c>
      <c r="B183" s="218"/>
      <c r="C183" s="219"/>
      <c r="D183" s="220">
        <f>D182/(COUNT(B138:C142,B145:C160,B163:C171,B174:C181)*2)</f>
        <v>0.85135135135135132</v>
      </c>
      <c r="E183" s="89"/>
      <c r="F183" s="95"/>
      <c r="G183" s="95"/>
    </row>
    <row r="184" spans="1:7" ht="21" x14ac:dyDescent="0.4">
      <c r="A184" s="396"/>
      <c r="B184" s="396"/>
      <c r="C184" s="396"/>
      <c r="D184" s="396"/>
      <c r="E184" s="396"/>
      <c r="F184" s="396"/>
      <c r="G184" s="95"/>
    </row>
    <row r="185" spans="1:7" ht="22.5" x14ac:dyDescent="0.45">
      <c r="A185" s="96" t="s">
        <v>100</v>
      </c>
      <c r="B185" s="96"/>
      <c r="C185" s="96"/>
      <c r="D185" s="96"/>
      <c r="E185" s="96"/>
      <c r="F185" s="96"/>
      <c r="G185" s="95"/>
    </row>
    <row r="186" spans="1:7" ht="21" x14ac:dyDescent="0.4">
      <c r="A186" s="128">
        <f>B11</f>
        <v>43812</v>
      </c>
      <c r="B186" s="95"/>
      <c r="C186" s="95"/>
      <c r="D186" s="95"/>
      <c r="E186" s="89"/>
      <c r="F186" s="95"/>
      <c r="G186" s="95"/>
    </row>
    <row r="187" spans="1:7" ht="21" x14ac:dyDescent="0.4">
      <c r="A187" s="369" t="s">
        <v>28</v>
      </c>
      <c r="B187" s="370" t="s">
        <v>29</v>
      </c>
      <c r="C187" s="370"/>
      <c r="D187" s="370" t="s">
        <v>42</v>
      </c>
      <c r="E187" s="371" t="s">
        <v>264</v>
      </c>
      <c r="F187" s="371" t="s">
        <v>295</v>
      </c>
      <c r="G187" s="95"/>
    </row>
    <row r="188" spans="1:7" ht="21" x14ac:dyDescent="0.4">
      <c r="A188" s="369"/>
      <c r="B188" s="99" t="s">
        <v>32</v>
      </c>
      <c r="C188" s="99" t="s">
        <v>31</v>
      </c>
      <c r="D188" s="370"/>
      <c r="E188" s="371"/>
      <c r="F188" s="371"/>
      <c r="G188" s="95"/>
    </row>
    <row r="189" spans="1:7" ht="22.5" x14ac:dyDescent="0.4">
      <c r="A189" s="281"/>
      <c r="B189" s="282"/>
      <c r="C189" s="282"/>
      <c r="D189" s="282"/>
      <c r="E189" s="345"/>
      <c r="F189" s="345"/>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390" t="s">
        <v>34</v>
      </c>
      <c r="B199" s="391"/>
      <c r="C199" s="392"/>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368"/>
      <c r="B201" s="368"/>
      <c r="C201" s="368"/>
      <c r="D201" s="368"/>
      <c r="E201" s="368"/>
      <c r="F201" s="368"/>
      <c r="G201" s="95"/>
    </row>
    <row r="202" spans="1:7" ht="22.5" x14ac:dyDescent="0.4">
      <c r="A202" s="112" t="s">
        <v>104</v>
      </c>
      <c r="B202" s="154"/>
      <c r="C202" s="113"/>
      <c r="D202" s="113"/>
      <c r="E202" s="113"/>
      <c r="F202" s="113"/>
      <c r="G202" s="95"/>
    </row>
    <row r="203" spans="1:7" ht="21" x14ac:dyDescent="0.4">
      <c r="A203" s="102" t="s">
        <v>208</v>
      </c>
      <c r="B203" s="103">
        <v>2</v>
      </c>
      <c r="C203" s="103"/>
      <c r="D203" s="140"/>
      <c r="E203" s="140"/>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90" customHeight="1" x14ac:dyDescent="0.4">
      <c r="A212" s="157" t="s">
        <v>393</v>
      </c>
      <c r="B212" s="103">
        <v>1</v>
      </c>
      <c r="C212" s="158" t="str">
        <f>IF(B212=0, -5, "0")</f>
        <v>0</v>
      </c>
      <c r="D212" s="104" t="s">
        <v>579</v>
      </c>
      <c r="E212" s="104" t="s">
        <v>547</v>
      </c>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22.5" x14ac:dyDescent="0.45">
      <c r="A215" s="183" t="s">
        <v>132</v>
      </c>
      <c r="B215" s="103">
        <v>2</v>
      </c>
      <c r="C215" s="117" t="str">
        <f>IF(B215=0, -10, "0")</f>
        <v>0</v>
      </c>
      <c r="D215" s="484" t="s">
        <v>550</v>
      </c>
      <c r="E215" s="104"/>
      <c r="F215" s="104"/>
      <c r="G215" s="95"/>
    </row>
    <row r="216" spans="1:7" ht="44.25" customHeight="1" x14ac:dyDescent="0.45">
      <c r="A216" s="138" t="s">
        <v>344</v>
      </c>
      <c r="B216" s="103">
        <v>1</v>
      </c>
      <c r="C216" s="158" t="str">
        <f>IF(B216=0, -5, "0")</f>
        <v>0</v>
      </c>
      <c r="D216" s="104" t="s">
        <v>548</v>
      </c>
      <c r="E216" s="483" t="s">
        <v>549</v>
      </c>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390" t="s">
        <v>34</v>
      </c>
      <c r="B223" s="391"/>
      <c r="C223" s="392"/>
      <c r="D223" s="122">
        <f>SUM(B203:C222)</f>
        <v>38</v>
      </c>
      <c r="E223" s="89"/>
      <c r="F223" s="95"/>
      <c r="G223" s="95"/>
    </row>
    <row r="224" spans="1:7" ht="21" x14ac:dyDescent="0.4">
      <c r="A224" s="107" t="s">
        <v>33</v>
      </c>
      <c r="B224" s="108"/>
      <c r="C224" s="109"/>
      <c r="D224" s="110">
        <f>D223/(COUNT(B203:C222)*2)</f>
        <v>0.95</v>
      </c>
      <c r="E224" s="89"/>
      <c r="F224" s="95"/>
      <c r="G224" s="95"/>
    </row>
    <row r="225" spans="1:7" ht="21" x14ac:dyDescent="0.4">
      <c r="A225" s="368"/>
      <c r="B225" s="368"/>
      <c r="C225" s="368"/>
      <c r="D225" s="368"/>
      <c r="E225" s="368"/>
      <c r="F225" s="368"/>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42" x14ac:dyDescent="0.4">
      <c r="A230" s="162" t="s">
        <v>116</v>
      </c>
      <c r="B230" s="103">
        <v>1</v>
      </c>
      <c r="C230" s="117"/>
      <c r="D230" s="163" t="s">
        <v>545</v>
      </c>
      <c r="E230" s="104" t="s">
        <v>546</v>
      </c>
      <c r="F230" s="104"/>
      <c r="G230" s="95"/>
    </row>
    <row r="231" spans="1:7" ht="22.5" x14ac:dyDescent="0.45">
      <c r="A231" s="335" t="s">
        <v>394</v>
      </c>
      <c r="B231" s="103">
        <v>2</v>
      </c>
      <c r="C231" s="117" t="str">
        <f>IF(B231=0, -10, "0")</f>
        <v>0</v>
      </c>
      <c r="D231" s="164"/>
      <c r="E231" s="104"/>
      <c r="F231" s="104"/>
      <c r="G231" s="95"/>
    </row>
    <row r="232" spans="1:7" ht="20.25" customHeight="1" x14ac:dyDescent="0.45">
      <c r="A232" s="393" t="s">
        <v>304</v>
      </c>
      <c r="B232" s="394"/>
      <c r="C232" s="394"/>
      <c r="D232" s="395"/>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2</v>
      </c>
      <c r="C240" s="136"/>
      <c r="D240" s="318">
        <f>IFERROR(E240/F240,"N.A")</f>
        <v>1</v>
      </c>
      <c r="E240" s="320">
        <f>COUNTIF('A3 Exploitation'!F191:F239,"ok")</f>
        <v>1</v>
      </c>
      <c r="F240" s="320">
        <f>COUNTA('A3 Exploitation'!F191:F239)</f>
        <v>1</v>
      </c>
      <c r="G240" s="95"/>
    </row>
    <row r="241" spans="1:7" ht="21" x14ac:dyDescent="0.4">
      <c r="A241" s="390" t="s">
        <v>34</v>
      </c>
      <c r="B241" s="391"/>
      <c r="C241" s="392"/>
      <c r="D241" s="107">
        <f>SUM(B227:C231,B233:C240)</f>
        <v>23</v>
      </c>
      <c r="E241" s="89"/>
      <c r="F241" s="95"/>
      <c r="G241" s="95"/>
    </row>
    <row r="242" spans="1:7" ht="21" x14ac:dyDescent="0.4">
      <c r="A242" s="107" t="s">
        <v>33</v>
      </c>
      <c r="B242" s="108"/>
      <c r="C242" s="109"/>
      <c r="D242" s="110">
        <f>D241/(COUNT(B227:C231,B233:C240)*2)</f>
        <v>0.95833333333333337</v>
      </c>
      <c r="E242" s="89"/>
      <c r="F242" s="95"/>
      <c r="G242" s="95"/>
    </row>
    <row r="243" spans="1:7" ht="21" x14ac:dyDescent="0.4">
      <c r="A243" s="127"/>
      <c r="B243" s="95"/>
      <c r="C243" s="95"/>
      <c r="D243" s="95"/>
      <c r="E243" s="89"/>
      <c r="F243" s="95"/>
      <c r="G243" s="95"/>
    </row>
    <row r="244" spans="1:7" ht="22.5" x14ac:dyDescent="0.45">
      <c r="A244" s="343" t="s">
        <v>421</v>
      </c>
      <c r="B244" s="152"/>
      <c r="C244" s="153"/>
      <c r="D244" s="125">
        <f>SUM(D241,D199,D223)</f>
        <v>77</v>
      </c>
      <c r="E244" s="89"/>
      <c r="F244" s="95"/>
      <c r="G244" s="95"/>
    </row>
    <row r="245" spans="1:7" ht="22.5" x14ac:dyDescent="0.45">
      <c r="A245" s="343" t="s">
        <v>422</v>
      </c>
      <c r="B245" s="152"/>
      <c r="C245" s="153"/>
      <c r="D245" s="126">
        <f>D244/(COUNT(B227:C231,B191:C198,B203:C222,B233:C240)*2)</f>
        <v>0.96250000000000002</v>
      </c>
      <c r="E245" s="89"/>
      <c r="F245" s="95"/>
      <c r="G245" s="95"/>
    </row>
    <row r="246" spans="1:7" ht="21" x14ac:dyDescent="0.4">
      <c r="A246" s="368"/>
      <c r="B246" s="368"/>
      <c r="C246" s="368"/>
      <c r="D246" s="368"/>
      <c r="E246" s="368"/>
      <c r="F246" s="368"/>
      <c r="G246" s="95"/>
    </row>
    <row r="247" spans="1:7" ht="22.5" x14ac:dyDescent="0.45">
      <c r="A247" s="96" t="s">
        <v>101</v>
      </c>
      <c r="B247" s="96"/>
      <c r="C247" s="96"/>
      <c r="D247" s="96"/>
      <c r="E247" s="96"/>
      <c r="F247" s="96"/>
      <c r="G247" s="95"/>
    </row>
    <row r="248" spans="1:7" ht="21" x14ac:dyDescent="0.4">
      <c r="A248" s="128">
        <f>B11</f>
        <v>43812</v>
      </c>
      <c r="B248" s="95"/>
      <c r="C248" s="95"/>
      <c r="D248" s="95"/>
      <c r="E248" s="89"/>
      <c r="F248" s="95"/>
      <c r="G248" s="95"/>
    </row>
    <row r="249" spans="1:7" ht="21" x14ac:dyDescent="0.4">
      <c r="A249" s="369" t="s">
        <v>28</v>
      </c>
      <c r="B249" s="370" t="s">
        <v>29</v>
      </c>
      <c r="C249" s="370"/>
      <c r="D249" s="370" t="s">
        <v>42</v>
      </c>
      <c r="E249" s="371" t="s">
        <v>264</v>
      </c>
      <c r="F249" s="371" t="s">
        <v>295</v>
      </c>
      <c r="G249" s="95"/>
    </row>
    <row r="250" spans="1:7" ht="21" x14ac:dyDescent="0.4">
      <c r="A250" s="369"/>
      <c r="B250" s="99" t="s">
        <v>32</v>
      </c>
      <c r="C250" s="99" t="s">
        <v>31</v>
      </c>
      <c r="D250" s="370"/>
      <c r="E250" s="371"/>
      <c r="F250" s="371"/>
      <c r="G250" s="95"/>
    </row>
    <row r="251" spans="1:7" ht="22.5" x14ac:dyDescent="0.4">
      <c r="A251" s="281"/>
      <c r="B251" s="282"/>
      <c r="C251" s="282"/>
      <c r="D251" s="282"/>
      <c r="E251" s="345"/>
      <c r="F251" s="345"/>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390" t="s">
        <v>34</v>
      </c>
      <c r="B261" s="391"/>
      <c r="C261" s="392"/>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84" x14ac:dyDescent="0.4">
      <c r="A265" s="102" t="s">
        <v>80</v>
      </c>
      <c r="B265" s="103">
        <v>0</v>
      </c>
      <c r="C265" s="103"/>
      <c r="D265" s="140" t="s">
        <v>551</v>
      </c>
      <c r="E265" s="104" t="s">
        <v>552</v>
      </c>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397"/>
      <c r="B286" s="397"/>
      <c r="C286" s="397"/>
      <c r="D286" s="397"/>
      <c r="E286" s="397"/>
      <c r="F286" s="397"/>
      <c r="G286" s="95"/>
    </row>
    <row r="287" spans="1:7" ht="31.5" customHeight="1" x14ac:dyDescent="0.4">
      <c r="A287" s="398" t="s">
        <v>304</v>
      </c>
      <c r="B287" s="398"/>
      <c r="C287" s="398"/>
      <c r="D287" s="398"/>
      <c r="E287" s="398"/>
      <c r="F287" s="398"/>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f>IF(D295=1, 2, IF(AND(D295&lt;1,D295&gt;0), 1, IF(D295=0,"0","NA")))</f>
        <v>2</v>
      </c>
      <c r="C295" s="103"/>
      <c r="D295" s="318">
        <f>IFERROR(E295/F295,"N.A")</f>
        <v>1</v>
      </c>
      <c r="E295" s="320">
        <f>COUNTIF('A3 Exploitation'!F253:F294,"ok")</f>
        <v>1</v>
      </c>
      <c r="F295" s="320">
        <f>COUNTA('A3 Exploitation'!F253:F294)</f>
        <v>1</v>
      </c>
      <c r="G295" s="95"/>
    </row>
    <row r="296" spans="1:7" ht="21" x14ac:dyDescent="0.4">
      <c r="A296" s="122" t="s">
        <v>34</v>
      </c>
      <c r="B296" s="122"/>
      <c r="C296" s="122"/>
      <c r="D296" s="122">
        <f>SUM(B265:C285,B288:C295)</f>
        <v>54</v>
      </c>
      <c r="E296" s="89"/>
      <c r="F296" s="95"/>
      <c r="G296" s="95"/>
    </row>
    <row r="297" spans="1:7" ht="21" x14ac:dyDescent="0.4">
      <c r="A297" s="107" t="s">
        <v>33</v>
      </c>
      <c r="B297" s="108"/>
      <c r="C297" s="109"/>
      <c r="D297" s="110">
        <f>D296/(COUNT(B265:C285,B288:C295)*2)</f>
        <v>0.9642857142857143</v>
      </c>
      <c r="E297" s="89"/>
      <c r="F297" s="95"/>
      <c r="G297" s="95"/>
    </row>
    <row r="298" spans="1:7" ht="21" x14ac:dyDescent="0.4">
      <c r="A298" s="127"/>
      <c r="B298" s="95"/>
      <c r="C298" s="95"/>
      <c r="D298" s="95"/>
      <c r="E298" s="89"/>
      <c r="F298" s="95"/>
      <c r="G298" s="95"/>
    </row>
    <row r="299" spans="1:7" ht="22.5" x14ac:dyDescent="0.45">
      <c r="A299" s="343" t="s">
        <v>423</v>
      </c>
      <c r="B299" s="152"/>
      <c r="C299" s="153"/>
      <c r="D299" s="125">
        <f>SUM(D261,D296)</f>
        <v>70</v>
      </c>
      <c r="E299" s="89"/>
      <c r="F299" s="95"/>
      <c r="G299" s="95"/>
    </row>
    <row r="300" spans="1:7" ht="22.5" x14ac:dyDescent="0.45">
      <c r="A300" s="343" t="s">
        <v>424</v>
      </c>
      <c r="B300" s="152"/>
      <c r="C300" s="153"/>
      <c r="D300" s="126">
        <f>D299/(COUNT(B253:C260,B265:C285,B288:C295)*2)</f>
        <v>0.97222222222222221</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43812</v>
      </c>
      <c r="B303" s="95"/>
      <c r="C303" s="95"/>
      <c r="D303" s="95"/>
      <c r="E303" s="89"/>
      <c r="F303" s="95"/>
      <c r="G303" s="95"/>
    </row>
    <row r="304" spans="1:7" ht="21" x14ac:dyDescent="0.4">
      <c r="A304" s="369" t="s">
        <v>28</v>
      </c>
      <c r="B304" s="370" t="s">
        <v>29</v>
      </c>
      <c r="C304" s="370"/>
      <c r="D304" s="370" t="s">
        <v>42</v>
      </c>
      <c r="E304" s="371" t="s">
        <v>264</v>
      </c>
      <c r="F304" s="371" t="s">
        <v>295</v>
      </c>
      <c r="G304" s="95"/>
    </row>
    <row r="305" spans="1:7" ht="21" x14ac:dyDescent="0.4">
      <c r="A305" s="369"/>
      <c r="B305" s="99" t="s">
        <v>32</v>
      </c>
      <c r="C305" s="99" t="s">
        <v>31</v>
      </c>
      <c r="D305" s="370"/>
      <c r="E305" s="371"/>
      <c r="F305" s="371"/>
      <c r="G305" s="95"/>
    </row>
    <row r="306" spans="1:7" ht="22.5" x14ac:dyDescent="0.4">
      <c r="A306" s="281"/>
      <c r="B306" s="282"/>
      <c r="C306" s="282"/>
      <c r="D306" s="282"/>
      <c r="E306" s="345"/>
      <c r="F306" s="345"/>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16</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5"/>
      <c r="F322" s="104"/>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t="s">
        <v>30</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84" x14ac:dyDescent="0.4">
      <c r="A332" s="172" t="s">
        <v>58</v>
      </c>
      <c r="B332" s="103">
        <v>1</v>
      </c>
      <c r="C332" s="117" t="str">
        <f>IF(B332=0, -10, "0")</f>
        <v>0</v>
      </c>
      <c r="D332" s="171" t="s">
        <v>554</v>
      </c>
      <c r="E332" s="104" t="s">
        <v>555</v>
      </c>
      <c r="F332" s="104"/>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65.25" customHeight="1" x14ac:dyDescent="0.4">
      <c r="A337" s="102" t="s">
        <v>367</v>
      </c>
      <c r="B337" s="103">
        <v>0</v>
      </c>
      <c r="C337" s="103"/>
      <c r="D337" s="104" t="s">
        <v>580</v>
      </c>
      <c r="E337" s="104" t="s">
        <v>553</v>
      </c>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33</v>
      </c>
      <c r="E339" s="89"/>
      <c r="F339" s="95"/>
      <c r="G339" s="95"/>
    </row>
    <row r="340" spans="1:7" ht="21" x14ac:dyDescent="0.4">
      <c r="A340" s="107" t="s">
        <v>33</v>
      </c>
      <c r="B340" s="108"/>
      <c r="C340" s="109"/>
      <c r="D340" s="110">
        <f>D339/(COUNT(B320:C338)*2)</f>
        <v>0.91666666666666663</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01"/>
      <c r="B352" s="401"/>
      <c r="C352" s="401"/>
      <c r="D352" s="401"/>
      <c r="E352" s="401"/>
      <c r="F352" s="401"/>
      <c r="G352" s="401"/>
    </row>
    <row r="353" spans="1:7" ht="32.25" customHeight="1" x14ac:dyDescent="0.4">
      <c r="A353" s="402" t="s">
        <v>304</v>
      </c>
      <c r="B353" s="402"/>
      <c r="C353" s="402"/>
      <c r="D353" s="402"/>
      <c r="E353" s="402"/>
      <c r="F353" s="402"/>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1</v>
      </c>
      <c r="C361" s="136"/>
      <c r="D361" s="318">
        <f>IFERROR(E361/F361,"N.A")</f>
        <v>0.5</v>
      </c>
      <c r="E361" s="320">
        <f>COUNTIF('A3 Exploitation'!F308:F360,"ok")</f>
        <v>1</v>
      </c>
      <c r="F361" s="320">
        <f>COUNTA('A3 Exploitation'!F308:F360)</f>
        <v>2</v>
      </c>
      <c r="G361" s="95"/>
    </row>
    <row r="362" spans="1:7" ht="21" x14ac:dyDescent="0.4">
      <c r="A362" s="107" t="s">
        <v>34</v>
      </c>
      <c r="B362" s="107"/>
      <c r="C362" s="107"/>
      <c r="D362" s="107">
        <f>SUM(B343:C351,B354:C361)</f>
        <v>31</v>
      </c>
      <c r="E362" s="89"/>
      <c r="F362" s="95"/>
      <c r="G362" s="95"/>
    </row>
    <row r="363" spans="1:7" ht="21" x14ac:dyDescent="0.4">
      <c r="A363" s="107" t="s">
        <v>33</v>
      </c>
      <c r="B363" s="108"/>
      <c r="C363" s="109"/>
      <c r="D363" s="110">
        <f>D362/(COUNT(B343:C351,B354:C361)*2)</f>
        <v>0.96875</v>
      </c>
      <c r="E363" s="89"/>
      <c r="F363" s="95"/>
      <c r="G363" s="95"/>
    </row>
    <row r="364" spans="1:7" ht="21" x14ac:dyDescent="0.4">
      <c r="A364" s="127"/>
      <c r="B364" s="95"/>
      <c r="C364" s="95"/>
      <c r="D364" s="95"/>
      <c r="E364" s="89"/>
      <c r="F364" s="95"/>
      <c r="G364" s="95"/>
    </row>
    <row r="365" spans="1:7" ht="22.5" x14ac:dyDescent="0.45">
      <c r="A365" s="343" t="s">
        <v>425</v>
      </c>
      <c r="B365" s="152"/>
      <c r="C365" s="153"/>
      <c r="D365" s="125">
        <f>SUM(D362,D316,D339)</f>
        <v>80</v>
      </c>
      <c r="E365" s="89"/>
      <c r="F365" s="95"/>
      <c r="G365" s="95"/>
    </row>
    <row r="366" spans="1:7" ht="22.5" x14ac:dyDescent="0.45">
      <c r="A366" s="176" t="s">
        <v>426</v>
      </c>
      <c r="B366" s="177"/>
      <c r="C366" s="178"/>
      <c r="D366" s="179">
        <f>D365/(COUNT(B320:C338,B343:C351,B308:C315,B354:C361)*2)</f>
        <v>0.95238095238095233</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43812</v>
      </c>
      <c r="B369" s="95"/>
      <c r="C369" s="95"/>
      <c r="D369" s="95"/>
      <c r="E369" s="89"/>
      <c r="F369" s="95"/>
      <c r="G369" s="95"/>
    </row>
    <row r="370" spans="1:7" ht="21" x14ac:dyDescent="0.4">
      <c r="A370" s="369" t="s">
        <v>28</v>
      </c>
      <c r="B370" s="370" t="s">
        <v>29</v>
      </c>
      <c r="C370" s="370"/>
      <c r="D370" s="370" t="s">
        <v>42</v>
      </c>
      <c r="E370" s="371" t="s">
        <v>264</v>
      </c>
      <c r="F370" s="371" t="s">
        <v>295</v>
      </c>
      <c r="G370" s="95"/>
    </row>
    <row r="371" spans="1:7" ht="21" x14ac:dyDescent="0.4">
      <c r="A371" s="369"/>
      <c r="B371" s="99" t="s">
        <v>32</v>
      </c>
      <c r="C371" s="99" t="s">
        <v>31</v>
      </c>
      <c r="D371" s="370"/>
      <c r="E371" s="371"/>
      <c r="F371" s="371"/>
      <c r="G371" s="95"/>
    </row>
    <row r="372" spans="1:7" ht="22.5" x14ac:dyDescent="0.4">
      <c r="A372" s="281"/>
      <c r="B372" s="282"/>
      <c r="C372" s="282"/>
      <c r="D372" s="282"/>
      <c r="E372" s="345"/>
      <c r="F372" s="345"/>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5"/>
      <c r="E390" s="105"/>
      <c r="F390" s="104"/>
      <c r="G390" s="95"/>
    </row>
    <row r="391" spans="1:7" ht="22.5" x14ac:dyDescent="0.4">
      <c r="A391" s="172" t="s">
        <v>318</v>
      </c>
      <c r="B391" s="103">
        <v>2</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105" x14ac:dyDescent="0.4">
      <c r="A399" s="102" t="s">
        <v>140</v>
      </c>
      <c r="B399" s="103">
        <v>0</v>
      </c>
      <c r="C399" s="103"/>
      <c r="D399" s="155" t="s">
        <v>556</v>
      </c>
      <c r="E399" s="104" t="s">
        <v>557</v>
      </c>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v>2</v>
      </c>
      <c r="C402" s="117" t="str">
        <f>IF(B402=0, -10, "0")</f>
        <v>0</v>
      </c>
      <c r="D402" s="155"/>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399"/>
      <c r="B410" s="382"/>
      <c r="C410" s="382"/>
      <c r="D410" s="382"/>
      <c r="E410" s="382"/>
      <c r="F410" s="382"/>
      <c r="G410" s="382"/>
    </row>
    <row r="411" spans="1:7" ht="24.75" x14ac:dyDescent="0.4">
      <c r="A411" s="400" t="s">
        <v>313</v>
      </c>
      <c r="B411" s="400"/>
      <c r="C411" s="400"/>
      <c r="D411" s="400"/>
      <c r="E411" s="400"/>
      <c r="F411" s="400"/>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21" x14ac:dyDescent="0.4">
      <c r="A416" s="261" t="s">
        <v>396</v>
      </c>
      <c r="B416" s="103">
        <v>2</v>
      </c>
      <c r="C416" s="103"/>
      <c r="D416" s="155"/>
      <c r="E416" s="105"/>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86.25" customHeight="1" x14ac:dyDescent="0.4">
      <c r="A419" s="189" t="s">
        <v>427</v>
      </c>
      <c r="B419" s="103">
        <f>IF(D419=1, 2, IF(AND(D419&lt;1,D419&gt;0), 1, IF(D419=0,"0","NA")))</f>
        <v>2</v>
      </c>
      <c r="C419" s="103"/>
      <c r="D419" s="318">
        <f>IFERROR(E419/F419,"N.A")</f>
        <v>1</v>
      </c>
      <c r="E419" s="320">
        <f>COUNTIF('A3 Exploitation'!F374:F418,"ok")</f>
        <v>5</v>
      </c>
      <c r="F419" s="320">
        <f>COUNTA('A3 Exploitation'!F374:F418)</f>
        <v>5</v>
      </c>
      <c r="G419" s="95"/>
    </row>
    <row r="420" spans="1:7" ht="21" x14ac:dyDescent="0.4">
      <c r="A420" s="107" t="s">
        <v>34</v>
      </c>
      <c r="B420" s="107"/>
      <c r="C420" s="107"/>
      <c r="D420" s="107">
        <f>SUM(B389:C409,B412:C419)</f>
        <v>54</v>
      </c>
      <c r="E420" s="89"/>
      <c r="F420" s="95"/>
      <c r="G420" s="95"/>
    </row>
    <row r="421" spans="1:7" ht="21" x14ac:dyDescent="0.4">
      <c r="A421" s="107" t="s">
        <v>33</v>
      </c>
      <c r="B421" s="108"/>
      <c r="C421" s="109"/>
      <c r="D421" s="110">
        <f>D420/(COUNT(B389:C409,B412:C419)*2)</f>
        <v>0.9642857142857143</v>
      </c>
      <c r="E421" s="89"/>
      <c r="F421" s="95"/>
      <c r="G421" s="95"/>
    </row>
    <row r="422" spans="1:7" ht="21" x14ac:dyDescent="0.4">
      <c r="A422" s="127"/>
      <c r="B422" s="95"/>
      <c r="C422" s="95"/>
      <c r="D422" s="95"/>
      <c r="E422" s="89"/>
      <c r="F422" s="95"/>
      <c r="G422" s="95"/>
    </row>
    <row r="423" spans="1:7" ht="22.5" x14ac:dyDescent="0.45">
      <c r="A423" s="343" t="s">
        <v>428</v>
      </c>
      <c r="B423" s="152"/>
      <c r="C423" s="153"/>
      <c r="D423" s="125">
        <f>SUM(D420,D385)</f>
        <v>76</v>
      </c>
      <c r="E423" s="89"/>
      <c r="F423" s="95"/>
      <c r="G423" s="95"/>
    </row>
    <row r="424" spans="1:7" ht="22.5" x14ac:dyDescent="0.45">
      <c r="A424" s="343" t="s">
        <v>429</v>
      </c>
      <c r="B424" s="152"/>
      <c r="C424" s="153"/>
      <c r="D424" s="126">
        <f>D423/(COUNT(B374:C384,B389:C409,B412:C419)*2)</f>
        <v>0.97435897435897434</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43812</v>
      </c>
      <c r="B427" s="95"/>
      <c r="C427" s="95"/>
      <c r="D427" s="95"/>
      <c r="E427" s="89"/>
      <c r="F427" s="95"/>
      <c r="G427" s="95"/>
    </row>
    <row r="428" spans="1:7" ht="21" x14ac:dyDescent="0.4">
      <c r="A428" s="369" t="s">
        <v>28</v>
      </c>
      <c r="B428" s="370" t="s">
        <v>29</v>
      </c>
      <c r="C428" s="370"/>
      <c r="D428" s="370" t="s">
        <v>42</v>
      </c>
      <c r="E428" s="371" t="s">
        <v>264</v>
      </c>
      <c r="F428" s="371" t="s">
        <v>295</v>
      </c>
      <c r="G428" s="95"/>
    </row>
    <row r="429" spans="1:7" ht="21" x14ac:dyDescent="0.4">
      <c r="A429" s="369"/>
      <c r="B429" s="99" t="s">
        <v>32</v>
      </c>
      <c r="C429" s="99" t="s">
        <v>31</v>
      </c>
      <c r="D429" s="370"/>
      <c r="E429" s="371"/>
      <c r="F429" s="371"/>
      <c r="G429" s="95"/>
    </row>
    <row r="430" spans="1:7" ht="22.5" x14ac:dyDescent="0.4">
      <c r="A430" s="281"/>
      <c r="B430" s="282"/>
      <c r="C430" s="282"/>
      <c r="D430" s="282"/>
      <c r="E430" s="345"/>
      <c r="F430" s="345"/>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42"/>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105" x14ac:dyDescent="0.4">
      <c r="A457" s="194" t="s">
        <v>457</v>
      </c>
      <c r="B457" s="103">
        <v>0</v>
      </c>
      <c r="C457" s="117">
        <f>IF(B457=0, -10, "0")</f>
        <v>-10</v>
      </c>
      <c r="D457" s="104" t="s">
        <v>581</v>
      </c>
      <c r="E457" s="104" t="s">
        <v>558</v>
      </c>
      <c r="F457" s="104"/>
      <c r="G457" s="95"/>
    </row>
    <row r="458" spans="1:7" ht="22.5" x14ac:dyDescent="0.4">
      <c r="A458" s="268"/>
      <c r="B458" s="265"/>
      <c r="C458" s="269"/>
      <c r="D458" s="270"/>
      <c r="E458" s="271"/>
      <c r="F458" s="270"/>
      <c r="G458" s="95"/>
    </row>
    <row r="459" spans="1:7" ht="24.75" x14ac:dyDescent="0.4">
      <c r="A459" s="400" t="s">
        <v>304</v>
      </c>
      <c r="B459" s="400"/>
      <c r="C459" s="400"/>
      <c r="D459" s="400"/>
      <c r="E459" s="400"/>
      <c r="F459" s="400"/>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2</v>
      </c>
      <c r="C466" s="103"/>
      <c r="D466" s="318">
        <f>IFERROR(E466/F466,"N.A")</f>
        <v>1</v>
      </c>
      <c r="E466" s="320">
        <f>COUNTIF('A3 Exploitation'!F432:F465,"ok")</f>
        <v>1</v>
      </c>
      <c r="F466" s="320">
        <f>COUNTA('A3 Exploitation'!F432:F465)</f>
        <v>1</v>
      </c>
      <c r="G466" s="95"/>
    </row>
    <row r="467" spans="1:7" ht="21" x14ac:dyDescent="0.4">
      <c r="A467" s="107" t="s">
        <v>34</v>
      </c>
      <c r="B467" s="122"/>
      <c r="C467" s="122"/>
      <c r="D467" s="196">
        <f>SUM(B444:C457,B460:C466)</f>
        <v>28</v>
      </c>
      <c r="E467" s="89"/>
      <c r="F467" s="95"/>
      <c r="G467" s="95"/>
    </row>
    <row r="468" spans="1:7" ht="21" x14ac:dyDescent="0.4">
      <c r="A468" s="107" t="s">
        <v>33</v>
      </c>
      <c r="B468" s="108"/>
      <c r="C468" s="109"/>
      <c r="D468" s="110">
        <f>D467/(COUNT(B444:C457,B460:C466)*2)</f>
        <v>0.66666666666666663</v>
      </c>
      <c r="E468" s="89"/>
      <c r="F468" s="95"/>
      <c r="G468" s="95"/>
    </row>
    <row r="469" spans="1:7" ht="21" x14ac:dyDescent="0.4">
      <c r="A469" s="111"/>
      <c r="B469" s="95"/>
      <c r="C469" s="95"/>
      <c r="D469" s="95"/>
      <c r="E469" s="89"/>
      <c r="F469" s="95"/>
      <c r="G469" s="95"/>
    </row>
    <row r="470" spans="1:7" ht="22.5" x14ac:dyDescent="0.45">
      <c r="A470" s="343" t="s">
        <v>431</v>
      </c>
      <c r="B470" s="152"/>
      <c r="C470" s="153"/>
      <c r="D470" s="125">
        <f>SUM(D467,D440)</f>
        <v>44</v>
      </c>
      <c r="E470" s="89"/>
      <c r="F470" s="95"/>
      <c r="G470" s="95"/>
    </row>
    <row r="471" spans="1:7" ht="22.5" x14ac:dyDescent="0.45">
      <c r="A471" s="343" t="s">
        <v>432</v>
      </c>
      <c r="B471" s="152"/>
      <c r="C471" s="153"/>
      <c r="D471" s="126">
        <f>D470/(COUNT(B444:C457,B432:C439,B460:C466)*2)</f>
        <v>0.75862068965517238</v>
      </c>
      <c r="E471" s="89"/>
      <c r="F471" s="95"/>
      <c r="G471" s="95"/>
    </row>
    <row r="472" spans="1:7" ht="21" x14ac:dyDescent="0.4">
      <c r="A472" s="127"/>
      <c r="B472" s="95"/>
      <c r="C472" s="95"/>
      <c r="D472" s="95"/>
      <c r="E472" s="89"/>
      <c r="F472" s="95"/>
      <c r="G472" s="95"/>
    </row>
    <row r="473" spans="1:7" ht="24.75" x14ac:dyDescent="0.4">
      <c r="A473" s="406" t="s">
        <v>405</v>
      </c>
      <c r="B473" s="406"/>
      <c r="C473" s="406"/>
      <c r="D473" s="406"/>
      <c r="E473" s="406"/>
      <c r="F473" s="406"/>
      <c r="G473" s="95"/>
    </row>
    <row r="474" spans="1:7" ht="21" customHeight="1" x14ac:dyDescent="0.4">
      <c r="A474" s="190">
        <f>B11</f>
        <v>43812</v>
      </c>
      <c r="F474" s="2"/>
      <c r="G474" s="95"/>
    </row>
    <row r="475" spans="1:7" ht="21" x14ac:dyDescent="0.4">
      <c r="A475" s="407" t="s">
        <v>28</v>
      </c>
      <c r="B475" s="408" t="s">
        <v>29</v>
      </c>
      <c r="C475" s="408"/>
      <c r="D475" s="408" t="s">
        <v>42</v>
      </c>
      <c r="E475" s="409" t="s">
        <v>264</v>
      </c>
      <c r="F475" s="409" t="s">
        <v>295</v>
      </c>
      <c r="G475" s="95"/>
    </row>
    <row r="476" spans="1:7" ht="21" x14ac:dyDescent="0.4">
      <c r="A476" s="407"/>
      <c r="B476" s="253" t="s">
        <v>32</v>
      </c>
      <c r="C476" s="253" t="s">
        <v>31</v>
      </c>
      <c r="D476" s="408"/>
      <c r="E476" s="409"/>
      <c r="F476" s="409"/>
      <c r="G476" s="95"/>
    </row>
    <row r="477" spans="1:7" ht="22.5" x14ac:dyDescent="0.4">
      <c r="A477" s="281"/>
      <c r="B477" s="282"/>
      <c r="C477" s="282"/>
      <c r="D477" s="282"/>
      <c r="E477" s="345"/>
      <c r="F477" s="345"/>
      <c r="G477" s="95"/>
    </row>
    <row r="478" spans="1:7" ht="24.75" x14ac:dyDescent="0.4">
      <c r="A478" s="477" t="s">
        <v>52</v>
      </c>
      <c r="B478" s="477"/>
      <c r="C478" s="477"/>
      <c r="D478" s="477"/>
      <c r="E478" s="477"/>
      <c r="F478" s="477"/>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42"/>
      <c r="C483" s="237"/>
      <c r="D483" s="237"/>
      <c r="E483" s="237"/>
      <c r="F483" s="237"/>
      <c r="G483" s="95"/>
    </row>
    <row r="484" spans="1:7" ht="30" customHeight="1" x14ac:dyDescent="0.5">
      <c r="A484" s="478" t="s">
        <v>443</v>
      </c>
      <c r="B484" s="479"/>
      <c r="C484" s="479"/>
      <c r="D484" s="479"/>
      <c r="E484" s="479"/>
      <c r="F484" s="479"/>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42"/>
      <c r="C494" s="237"/>
      <c r="D494" s="237"/>
      <c r="E494" s="237"/>
      <c r="F494" s="237"/>
      <c r="G494" s="95"/>
    </row>
    <row r="495" spans="1:7" ht="39" customHeight="1" x14ac:dyDescent="0.5">
      <c r="A495" s="480" t="s">
        <v>23</v>
      </c>
      <c r="B495" s="481"/>
      <c r="C495" s="481"/>
      <c r="D495" s="481"/>
      <c r="E495" s="481"/>
      <c r="F495" s="482"/>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03"/>
      <c r="B507" s="403"/>
      <c r="C507" s="403"/>
      <c r="D507" s="403"/>
      <c r="E507" s="403"/>
      <c r="F507" s="403"/>
      <c r="G507" s="403"/>
    </row>
    <row r="508" spans="1:7" ht="26.25" customHeight="1" x14ac:dyDescent="0.5">
      <c r="A508" s="287" t="s">
        <v>304</v>
      </c>
      <c r="B508" s="404"/>
      <c r="C508" s="404"/>
      <c r="D508" s="404"/>
      <c r="E508" s="404"/>
      <c r="F508" s="404"/>
      <c r="G508" s="95"/>
    </row>
    <row r="509" spans="1:7" ht="34.5" customHeight="1" x14ac:dyDescent="0.4">
      <c r="A509" s="163" t="s">
        <v>338</v>
      </c>
      <c r="B509" s="103" t="s">
        <v>30</v>
      </c>
      <c r="C509" s="225"/>
      <c r="D509" s="224"/>
      <c r="E509" s="224"/>
      <c r="F509" s="104"/>
      <c r="G509" s="95"/>
    </row>
    <row r="510" spans="1:7" ht="37.5" customHeight="1" x14ac:dyDescent="0.4">
      <c r="A510" s="163" t="s">
        <v>356</v>
      </c>
      <c r="B510" s="103" t="s">
        <v>30</v>
      </c>
      <c r="C510" s="225"/>
      <c r="D510" s="224"/>
      <c r="E510" s="224"/>
      <c r="F510" s="104"/>
      <c r="G510" s="95"/>
    </row>
    <row r="511" spans="1:7" ht="38.25" customHeight="1" x14ac:dyDescent="0.4">
      <c r="A511" s="138" t="s">
        <v>326</v>
      </c>
      <c r="B511" s="103" t="s">
        <v>30</v>
      </c>
      <c r="C511" s="225" t="str">
        <f>IF(B511=0, -5, "0")</f>
        <v>0</v>
      </c>
      <c r="D511" s="224"/>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20">
        <f>COUNTIF('A3 Exploitation'!F479:F514,"ok")</f>
        <v>0</v>
      </c>
      <c r="F515" s="320">
        <f>COUNTA('A3 Exploitation'!F479:F514)</f>
        <v>0</v>
      </c>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43" t="s">
        <v>434</v>
      </c>
      <c r="B517" s="152"/>
      <c r="C517" s="153"/>
      <c r="D517" s="126" t="e">
        <f>D516/(COUNT(B496:C506,B485:C493,B509:C515,B479:C482)*2)</f>
        <v>#DIV/0!</v>
      </c>
      <c r="E517" s="89"/>
      <c r="F517" s="95"/>
      <c r="G517" s="95"/>
    </row>
    <row r="518" spans="1:7" ht="21" x14ac:dyDescent="0.4">
      <c r="A518" s="236"/>
      <c r="B518" s="342"/>
      <c r="C518" s="237"/>
      <c r="D518" s="244"/>
      <c r="E518" s="245"/>
      <c r="F518" s="245"/>
      <c r="G518" s="95"/>
    </row>
    <row r="519" spans="1:7" ht="21" x14ac:dyDescent="0.4">
      <c r="A519" s="236"/>
      <c r="B519" s="342"/>
      <c r="C519" s="237"/>
      <c r="D519" s="244"/>
      <c r="E519" s="245"/>
      <c r="F519" s="245"/>
      <c r="G519" s="95"/>
    </row>
    <row r="520" spans="1:7" ht="21" customHeight="1" x14ac:dyDescent="0.5">
      <c r="A520" s="405" t="s">
        <v>97</v>
      </c>
      <c r="B520" s="405"/>
      <c r="C520" s="405"/>
      <c r="D520" s="405"/>
      <c r="E520" s="405"/>
      <c r="F520" s="405"/>
      <c r="G520" s="95"/>
    </row>
    <row r="521" spans="1:7" ht="22.5" customHeight="1" x14ac:dyDescent="0.4">
      <c r="A521" s="190">
        <f>B11</f>
        <v>43812</v>
      </c>
      <c r="B521" s="95"/>
      <c r="C521" s="95"/>
      <c r="D521" s="113"/>
      <c r="E521" s="113"/>
      <c r="F521" s="113"/>
      <c r="G521" s="95"/>
    </row>
    <row r="522" spans="1:7" ht="21" x14ac:dyDescent="0.4">
      <c r="A522" s="415" t="s">
        <v>28</v>
      </c>
      <c r="B522" s="417" t="s">
        <v>29</v>
      </c>
      <c r="C522" s="418"/>
      <c r="D522" s="370" t="s">
        <v>42</v>
      </c>
      <c r="E522" s="371" t="s">
        <v>264</v>
      </c>
      <c r="F522" s="371" t="s">
        <v>295</v>
      </c>
      <c r="G522" s="95"/>
    </row>
    <row r="523" spans="1:7" ht="21" x14ac:dyDescent="0.4">
      <c r="A523" s="416"/>
      <c r="B523" s="248" t="s">
        <v>32</v>
      </c>
      <c r="C523" s="249" t="s">
        <v>31</v>
      </c>
      <c r="D523" s="370"/>
      <c r="E523" s="371"/>
      <c r="F523" s="371"/>
      <c r="G523" s="95"/>
    </row>
    <row r="524" spans="1:7" ht="22.5" x14ac:dyDescent="0.4">
      <c r="A524" s="285"/>
      <c r="B524" s="286"/>
      <c r="C524" s="286"/>
      <c r="D524" s="282"/>
      <c r="E524" s="345"/>
      <c r="F524" s="345"/>
      <c r="G524" s="95"/>
    </row>
    <row r="525" spans="1:7" ht="24.75" x14ac:dyDescent="0.4">
      <c r="A525" s="288" t="s">
        <v>17</v>
      </c>
      <c r="B525" s="250"/>
      <c r="C525" s="419"/>
      <c r="D525" s="419"/>
      <c r="E525" s="419"/>
      <c r="F525" s="420"/>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390" t="s">
        <v>34</v>
      </c>
      <c r="B532" s="391"/>
      <c r="C532" s="392"/>
      <c r="D532" s="314">
        <f>SUM(B526:C531)</f>
        <v>12</v>
      </c>
      <c r="E532" s="201"/>
      <c r="F532" s="201"/>
      <c r="G532" s="95"/>
    </row>
    <row r="533" spans="1:7" ht="21" customHeight="1" x14ac:dyDescent="0.4">
      <c r="A533" s="390" t="s">
        <v>33</v>
      </c>
      <c r="B533" s="391"/>
      <c r="C533" s="392"/>
      <c r="D533" s="297">
        <f>D532/(COUNT(B526:C531)*2)</f>
        <v>1</v>
      </c>
      <c r="E533" s="201"/>
      <c r="F533" s="201"/>
      <c r="G533" s="95"/>
    </row>
    <row r="534" spans="1:7" ht="21" x14ac:dyDescent="0.4">
      <c r="A534" s="368"/>
      <c r="B534" s="368"/>
      <c r="C534" s="368"/>
      <c r="D534" s="368"/>
      <c r="E534" s="368"/>
      <c r="F534" s="368"/>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10"/>
      <c r="B546" s="401"/>
      <c r="C546" s="401"/>
      <c r="D546" s="401"/>
      <c r="E546" s="401"/>
      <c r="F546" s="401"/>
      <c r="G546" s="401"/>
    </row>
    <row r="547" spans="1:7" ht="35.25" customHeight="1" x14ac:dyDescent="0.4">
      <c r="A547" s="289" t="s">
        <v>304</v>
      </c>
      <c r="B547" s="264"/>
      <c r="C547" s="411"/>
      <c r="D547" s="411"/>
      <c r="E547" s="411"/>
      <c r="F547" s="412"/>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102" customHeight="1" x14ac:dyDescent="0.4">
      <c r="A555" s="106" t="s">
        <v>402</v>
      </c>
      <c r="B555" s="103">
        <f>IF(D555=1, 2, IF(AND(D555&lt;1,D555&gt;0), 1, IF(D555=0,"0","NA")))</f>
        <v>2</v>
      </c>
      <c r="C555" s="103"/>
      <c r="D555" s="318">
        <f>IFERROR(E555/F555,"N.A")</f>
        <v>1</v>
      </c>
      <c r="E555" s="320">
        <f>COUNTIF('A3 Exploitation'!F526:F554,"ok")</f>
        <v>1</v>
      </c>
      <c r="F555" s="320">
        <f>COUNTA('A3 Exploitation'!F526:F554)</f>
        <v>1</v>
      </c>
      <c r="G555" s="95"/>
    </row>
    <row r="556" spans="1:7" ht="21" x14ac:dyDescent="0.4">
      <c r="A556" s="413" t="s">
        <v>34</v>
      </c>
      <c r="B556" s="413"/>
      <c r="C556" s="414"/>
      <c r="D556" s="344">
        <f>SUM(B548:C555,B536:C545)</f>
        <v>34</v>
      </c>
      <c r="E556" s="89"/>
      <c r="F556" s="95"/>
      <c r="G556" s="95"/>
    </row>
    <row r="557" spans="1:7" ht="21" x14ac:dyDescent="0.4">
      <c r="A557" s="413" t="s">
        <v>33</v>
      </c>
      <c r="B557" s="413"/>
      <c r="C557" s="413"/>
      <c r="D557" s="297">
        <f>D556/(COUNT(B548:C555,B536:C545)*2)</f>
        <v>1</v>
      </c>
      <c r="E557" s="89"/>
      <c r="F557" s="95"/>
      <c r="G557" s="95"/>
    </row>
    <row r="558" spans="1:7" ht="21" x14ac:dyDescent="0.4">
      <c r="A558" s="111"/>
      <c r="B558" s="95"/>
      <c r="C558" s="95"/>
      <c r="D558" s="95"/>
      <c r="E558" s="89"/>
      <c r="F558" s="95"/>
      <c r="G558" s="95"/>
    </row>
    <row r="559" spans="1:7" ht="22.5" x14ac:dyDescent="0.45">
      <c r="A559" s="343" t="s">
        <v>435</v>
      </c>
      <c r="B559" s="152"/>
      <c r="C559" s="153"/>
      <c r="D559" s="125">
        <f>SUM(D556,D532)</f>
        <v>46</v>
      </c>
      <c r="E559" s="89"/>
      <c r="F559" s="95"/>
      <c r="G559" s="95"/>
    </row>
    <row r="560" spans="1:7" ht="21" customHeight="1" x14ac:dyDescent="0.45">
      <c r="A560" s="343" t="s">
        <v>436</v>
      </c>
      <c r="B560" s="152"/>
      <c r="C560" s="153"/>
      <c r="D560" s="126">
        <f>D559/(COUNT(B536:C545,B526:C531,B548:C555)*2)</f>
        <v>1</v>
      </c>
      <c r="E560" s="238"/>
      <c r="F560" s="238"/>
      <c r="G560" s="95"/>
    </row>
    <row r="561" spans="1:7" ht="21" customHeight="1" x14ac:dyDescent="0.4">
      <c r="A561" s="127"/>
      <c r="B561" s="95"/>
      <c r="C561" s="95"/>
      <c r="D561" s="95"/>
      <c r="E561" s="89"/>
      <c r="F561" s="95"/>
      <c r="G561" s="95"/>
    </row>
    <row r="562" spans="1:7" ht="21" x14ac:dyDescent="0.4">
      <c r="A562" s="368"/>
      <c r="B562" s="368"/>
      <c r="C562" s="368"/>
      <c r="D562" s="368"/>
      <c r="E562" s="368"/>
      <c r="F562" s="368"/>
      <c r="G562" s="95"/>
    </row>
    <row r="563" spans="1:7" ht="22.5" x14ac:dyDescent="0.45">
      <c r="A563" s="429" t="s">
        <v>19</v>
      </c>
      <c r="B563" s="429"/>
      <c r="C563" s="429"/>
      <c r="D563" s="429"/>
      <c r="E563" s="429"/>
      <c r="F563" s="429"/>
      <c r="G563" s="95"/>
    </row>
    <row r="564" spans="1:7" ht="22.5" x14ac:dyDescent="0.4">
      <c r="A564" s="197">
        <f>B11</f>
        <v>43812</v>
      </c>
      <c r="B564" s="95"/>
      <c r="C564" s="95"/>
      <c r="D564" s="279"/>
      <c r="E564" s="279"/>
      <c r="F564" s="279"/>
      <c r="G564" s="95"/>
    </row>
    <row r="565" spans="1:7" ht="21" x14ac:dyDescent="0.4">
      <c r="A565" s="407" t="s">
        <v>28</v>
      </c>
      <c r="B565" s="408" t="s">
        <v>29</v>
      </c>
      <c r="C565" s="408"/>
      <c r="D565" s="408" t="s">
        <v>42</v>
      </c>
      <c r="E565" s="409" t="s">
        <v>264</v>
      </c>
      <c r="F565" s="409" t="s">
        <v>295</v>
      </c>
      <c r="G565" s="95"/>
    </row>
    <row r="566" spans="1:7" ht="21" x14ac:dyDescent="0.4">
      <c r="A566" s="407"/>
      <c r="B566" s="253" t="s">
        <v>32</v>
      </c>
      <c r="C566" s="253" t="s">
        <v>31</v>
      </c>
      <c r="D566" s="408"/>
      <c r="E566" s="409"/>
      <c r="F566" s="409"/>
      <c r="G566" s="95"/>
    </row>
    <row r="567" spans="1:7" ht="22.5" x14ac:dyDescent="0.4">
      <c r="A567" s="290"/>
      <c r="B567" s="291"/>
      <c r="C567" s="291"/>
      <c r="D567" s="291"/>
      <c r="E567" s="267"/>
      <c r="F567" s="292"/>
      <c r="G567" s="95"/>
    </row>
    <row r="568" spans="1:7" ht="24.75" x14ac:dyDescent="0.4">
      <c r="A568" s="421" t="s">
        <v>10</v>
      </c>
      <c r="B568" s="422"/>
      <c r="C568" s="422"/>
      <c r="D568" s="422"/>
      <c r="E568" s="422"/>
      <c r="F568" s="423"/>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13" t="s">
        <v>34</v>
      </c>
      <c r="B578" s="413"/>
      <c r="C578" s="414"/>
      <c r="D578" s="344">
        <f>SUM(B569:C577)</f>
        <v>18</v>
      </c>
      <c r="E578" s="89"/>
      <c r="F578" s="95"/>
      <c r="G578" s="95"/>
    </row>
    <row r="579" spans="1:7" ht="21" x14ac:dyDescent="0.4">
      <c r="A579" s="413" t="s">
        <v>33</v>
      </c>
      <c r="B579" s="413"/>
      <c r="C579" s="413"/>
      <c r="D579" s="297">
        <f>D578/(COUNT(B569:C577)*2)</f>
        <v>1</v>
      </c>
      <c r="E579" s="89"/>
      <c r="F579" s="95"/>
      <c r="G579" s="95"/>
    </row>
    <row r="580" spans="1:7" ht="21" x14ac:dyDescent="0.4">
      <c r="A580" s="298"/>
      <c r="B580" s="299"/>
      <c r="C580" s="299"/>
      <c r="D580" s="300"/>
      <c r="E580" s="89"/>
      <c r="F580" s="95"/>
      <c r="G580" s="95"/>
    </row>
    <row r="581" spans="1:7" ht="39.75" customHeight="1" x14ac:dyDescent="0.4">
      <c r="A581" s="424" t="s">
        <v>23</v>
      </c>
      <c r="B581" s="425"/>
      <c r="C581" s="425"/>
      <c r="D581" s="425"/>
      <c r="E581" s="425"/>
      <c r="F581" s="426"/>
      <c r="G581" s="95"/>
    </row>
    <row r="582" spans="1:7" ht="84" x14ac:dyDescent="0.4">
      <c r="A582" s="102" t="s">
        <v>87</v>
      </c>
      <c r="B582" s="103">
        <v>0</v>
      </c>
      <c r="C582" s="103"/>
      <c r="D582" s="104" t="s">
        <v>582</v>
      </c>
      <c r="E582" s="104" t="s">
        <v>559</v>
      </c>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27" t="s">
        <v>370</v>
      </c>
      <c r="B588" s="428"/>
      <c r="C588" s="428"/>
      <c r="D588" s="428"/>
      <c r="E588" s="428"/>
      <c r="F588" s="428"/>
      <c r="G588" s="428"/>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t="s">
        <v>30</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f>IF(D595=1, 2, IF(AND(D595&lt;1,D595&gt;0), 1, IF(D595=0,"0","NA")))</f>
        <v>2</v>
      </c>
      <c r="C595" s="103"/>
      <c r="D595" s="318">
        <f>IFERROR(E595/F595,"N.A")</f>
        <v>1</v>
      </c>
      <c r="E595" s="320">
        <f>COUNTIF('A3 Exploitation'!F569:F594,"ok")</f>
        <v>2</v>
      </c>
      <c r="F595" s="320">
        <f>COUNTA('A3 Exploitation'!F569:F594)</f>
        <v>2</v>
      </c>
      <c r="G595" s="95"/>
    </row>
    <row r="596" spans="1:7" ht="21" x14ac:dyDescent="0.4">
      <c r="A596" s="413" t="s">
        <v>34</v>
      </c>
      <c r="B596" s="413"/>
      <c r="C596" s="414"/>
      <c r="D596" s="344">
        <f>SUM(B589:C595,B582:C587)</f>
        <v>22</v>
      </c>
      <c r="E596" s="89"/>
      <c r="F596" s="95"/>
      <c r="G596" s="95"/>
    </row>
    <row r="597" spans="1:7" ht="21" x14ac:dyDescent="0.4">
      <c r="A597" s="413" t="s">
        <v>33</v>
      </c>
      <c r="B597" s="413"/>
      <c r="C597" s="413"/>
      <c r="D597" s="297">
        <f>D596/(COUNT(B582:C587,B589:C595)*2)</f>
        <v>0.91666666666666663</v>
      </c>
      <c r="E597" s="89"/>
      <c r="F597" s="95"/>
      <c r="G597" s="95"/>
    </row>
    <row r="598" spans="1:7" ht="21" x14ac:dyDescent="0.4">
      <c r="A598" s="298"/>
      <c r="B598" s="299"/>
      <c r="C598" s="301"/>
      <c r="D598" s="302"/>
      <c r="E598" s="89"/>
      <c r="F598" s="95"/>
      <c r="G598" s="95"/>
    </row>
    <row r="599" spans="1:7" ht="22.5" x14ac:dyDescent="0.45">
      <c r="A599" s="343" t="s">
        <v>37</v>
      </c>
      <c r="B599" s="123"/>
      <c r="C599" s="124"/>
      <c r="D599" s="125">
        <f>SUM(D596,D578)</f>
        <v>40</v>
      </c>
      <c r="E599" s="238"/>
      <c r="F599" s="238"/>
      <c r="G599" s="95"/>
    </row>
    <row r="600" spans="1:7" ht="22.5" x14ac:dyDescent="0.45">
      <c r="A600" s="435" t="s">
        <v>168</v>
      </c>
      <c r="B600" s="436"/>
      <c r="C600" s="437"/>
      <c r="D600" s="126">
        <f>D599/(COUNT(B569:C577,B589:C595,B582:C587)*2)</f>
        <v>0.95238095238095233</v>
      </c>
      <c r="E600" s="89"/>
      <c r="F600" s="95"/>
      <c r="G600" s="95"/>
    </row>
    <row r="601" spans="1:7" ht="21" x14ac:dyDescent="0.4">
      <c r="A601" s="127"/>
      <c r="B601" s="95"/>
      <c r="C601" s="95"/>
      <c r="G601" s="95"/>
    </row>
    <row r="602" spans="1:7" ht="19.5" customHeight="1" x14ac:dyDescent="0.45">
      <c r="A602" s="429" t="s">
        <v>8</v>
      </c>
      <c r="B602" s="429"/>
      <c r="C602" s="429"/>
      <c r="D602" s="429"/>
      <c r="E602" s="429"/>
      <c r="F602" s="429"/>
      <c r="G602" s="95"/>
    </row>
    <row r="603" spans="1:7" ht="22.5" x14ac:dyDescent="0.4">
      <c r="A603" s="128">
        <f>B11</f>
        <v>43812</v>
      </c>
      <c r="B603" s="95"/>
      <c r="C603" s="95"/>
      <c r="D603" s="113"/>
      <c r="E603" s="113"/>
      <c r="F603" s="113"/>
      <c r="G603" s="95"/>
    </row>
    <row r="604" spans="1:7" ht="21" x14ac:dyDescent="0.4">
      <c r="A604" s="369" t="s">
        <v>28</v>
      </c>
      <c r="B604" s="370" t="s">
        <v>29</v>
      </c>
      <c r="C604" s="370"/>
      <c r="D604" s="370" t="s">
        <v>42</v>
      </c>
      <c r="E604" s="371" t="s">
        <v>264</v>
      </c>
      <c r="F604" s="371" t="s">
        <v>295</v>
      </c>
      <c r="G604" s="95"/>
    </row>
    <row r="605" spans="1:7" ht="18.75" customHeight="1" x14ac:dyDescent="0.4">
      <c r="A605" s="369"/>
      <c r="B605" s="99" t="s">
        <v>32</v>
      </c>
      <c r="C605" s="99" t="s">
        <v>31</v>
      </c>
      <c r="D605" s="370"/>
      <c r="E605" s="371"/>
      <c r="F605" s="371"/>
      <c r="G605" s="95"/>
    </row>
    <row r="606" spans="1:7" ht="18.75" customHeight="1" x14ac:dyDescent="0.4">
      <c r="A606" s="281"/>
      <c r="B606" s="282"/>
      <c r="C606" s="282"/>
      <c r="D606" s="282"/>
      <c r="E606" s="345"/>
      <c r="F606" s="345"/>
      <c r="G606" s="95"/>
    </row>
    <row r="607" spans="1:7" ht="24.75" x14ac:dyDescent="0.4">
      <c r="A607" s="283" t="s">
        <v>90</v>
      </c>
      <c r="B607" s="113"/>
      <c r="C607" s="430"/>
      <c r="D607" s="430"/>
      <c r="E607" s="430"/>
      <c r="F607" s="431"/>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13" t="s">
        <v>34</v>
      </c>
      <c r="B616" s="413"/>
      <c r="C616" s="413"/>
      <c r="D616" s="344">
        <f>SUM(B608:C615)</f>
        <v>16</v>
      </c>
      <c r="E616" s="432"/>
      <c r="F616" s="397"/>
      <c r="G616" s="95"/>
    </row>
    <row r="617" spans="1:7" ht="21" x14ac:dyDescent="0.4">
      <c r="A617" s="413" t="s">
        <v>33</v>
      </c>
      <c r="B617" s="413"/>
      <c r="C617" s="413"/>
      <c r="D617" s="297">
        <f>D616/(COUNT(B608:C615)*2)</f>
        <v>1</v>
      </c>
      <c r="E617" s="433"/>
      <c r="F617" s="403"/>
      <c r="G617" s="95"/>
    </row>
    <row r="618" spans="1:7" ht="21" x14ac:dyDescent="0.4">
      <c r="A618" s="127"/>
      <c r="B618" s="95"/>
      <c r="C618" s="434"/>
      <c r="D618" s="434"/>
      <c r="E618" s="434"/>
      <c r="F618" s="434"/>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390" t="s">
        <v>34</v>
      </c>
      <c r="B629" s="391"/>
      <c r="C629" s="392"/>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30"/>
      <c r="D632" s="430"/>
      <c r="E632" s="430"/>
      <c r="F632" s="431"/>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390" t="s">
        <v>34</v>
      </c>
      <c r="B639" s="391"/>
      <c r="C639" s="392"/>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39"/>
      <c r="B641" s="439"/>
      <c r="C641" s="439"/>
      <c r="D641" s="439"/>
      <c r="E641" s="439"/>
      <c r="F641" s="439"/>
      <c r="G641" s="439"/>
    </row>
    <row r="642" spans="1:7" ht="24.75" x14ac:dyDescent="0.4">
      <c r="A642" s="283" t="s">
        <v>26</v>
      </c>
      <c r="B642" s="430"/>
      <c r="C642" s="430"/>
      <c r="D642" s="430"/>
      <c r="E642" s="430"/>
      <c r="F642" s="431"/>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5"/>
      <c r="F649" s="104"/>
      <c r="G649" s="89"/>
    </row>
    <row r="650" spans="1:7" ht="21" x14ac:dyDescent="0.4">
      <c r="A650" s="440" t="s">
        <v>304</v>
      </c>
      <c r="B650" s="441"/>
      <c r="C650" s="441"/>
      <c r="D650" s="441"/>
      <c r="E650" s="441"/>
      <c r="F650" s="442"/>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t="s">
        <v>30</v>
      </c>
      <c r="C655" s="117"/>
      <c r="D655" s="55"/>
      <c r="E655" s="55"/>
      <c r="F655" s="104"/>
      <c r="G655" s="95"/>
    </row>
    <row r="656" spans="1:7" ht="21" x14ac:dyDescent="0.4">
      <c r="A656" s="106" t="s">
        <v>388</v>
      </c>
      <c r="B656" s="103">
        <v>2</v>
      </c>
      <c r="C656" s="117"/>
      <c r="D656" s="55"/>
      <c r="E656" s="55"/>
      <c r="F656" s="104"/>
      <c r="G656" s="95"/>
    </row>
    <row r="657" spans="1:7" ht="88.5" customHeight="1" x14ac:dyDescent="0.4">
      <c r="A657" s="102" t="s">
        <v>402</v>
      </c>
      <c r="B657" s="103">
        <f>IF(D657=1, 2, IF(AND(D657&lt;1,D657&gt;0), 1, IF(D657=0,"0","NA")))</f>
        <v>2</v>
      </c>
      <c r="C657" s="103"/>
      <c r="D657" s="318">
        <f>IFERROR(E657/F657,"N.A")</f>
        <v>1</v>
      </c>
      <c r="E657" s="320">
        <f>COUNTIF('A3 Exploitation'!F608:F656,"ok")</f>
        <v>1</v>
      </c>
      <c r="F657" s="320">
        <f>COUNTA('A3 Exploitation'!F608:F656)</f>
        <v>1</v>
      </c>
      <c r="G657" s="95"/>
    </row>
    <row r="658" spans="1:7" ht="21" x14ac:dyDescent="0.4">
      <c r="A658" s="122" t="s">
        <v>34</v>
      </c>
      <c r="B658" s="122"/>
      <c r="C658" s="122"/>
      <c r="D658" s="122">
        <f>SUM(B651:C657,B643:C649)</f>
        <v>26</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43" t="s">
        <v>38</v>
      </c>
      <c r="B661" s="152"/>
      <c r="C661" s="153"/>
      <c r="D661" s="125">
        <f>SUM(D616,D629,D639,D658)</f>
        <v>72</v>
      </c>
      <c r="E661" s="89"/>
      <c r="F661" s="95"/>
      <c r="G661" s="95"/>
    </row>
    <row r="662" spans="1:7" ht="22.5" x14ac:dyDescent="0.45">
      <c r="A662" s="343" t="s">
        <v>169</v>
      </c>
      <c r="B662" s="152"/>
      <c r="C662" s="153"/>
      <c r="D662" s="126">
        <f>D661/(COUNT(B651:C657,B620:C628,B633:C638,B608:C615,B643:C649)*2)</f>
        <v>1</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29" t="s">
        <v>346</v>
      </c>
      <c r="B665" s="429"/>
      <c r="C665" s="429"/>
      <c r="D665" s="429"/>
      <c r="E665" s="429"/>
      <c r="F665" s="429"/>
      <c r="G665" s="95"/>
    </row>
    <row r="666" spans="1:7" ht="21" x14ac:dyDescent="0.4">
      <c r="A666" s="197">
        <f>B11</f>
        <v>43812</v>
      </c>
      <c r="B666" s="95"/>
      <c r="C666" s="95"/>
      <c r="D666" s="95"/>
      <c r="E666" s="89"/>
      <c r="F666" s="95"/>
      <c r="G666" s="95"/>
    </row>
    <row r="667" spans="1:7" ht="21.75" customHeight="1" x14ac:dyDescent="0.4">
      <c r="A667" s="369" t="s">
        <v>28</v>
      </c>
      <c r="B667" s="370" t="s">
        <v>29</v>
      </c>
      <c r="C667" s="370"/>
      <c r="D667" s="370" t="s">
        <v>42</v>
      </c>
      <c r="E667" s="371" t="s">
        <v>264</v>
      </c>
      <c r="F667" s="371" t="s">
        <v>295</v>
      </c>
      <c r="G667" s="95"/>
    </row>
    <row r="668" spans="1:7" ht="21" x14ac:dyDescent="0.4">
      <c r="A668" s="369"/>
      <c r="B668" s="99" t="s">
        <v>32</v>
      </c>
      <c r="C668" s="99" t="s">
        <v>31</v>
      </c>
      <c r="D668" s="370"/>
      <c r="E668" s="371"/>
      <c r="F668" s="371"/>
      <c r="G668" s="95"/>
    </row>
    <row r="669" spans="1:7" ht="22.5" x14ac:dyDescent="0.4">
      <c r="A669" s="281"/>
      <c r="B669" s="282"/>
      <c r="C669" s="282"/>
      <c r="D669" s="282"/>
      <c r="E669" s="345"/>
      <c r="F669" s="345"/>
      <c r="G669" s="95"/>
    </row>
    <row r="670" spans="1:7" ht="21" x14ac:dyDescent="0.4">
      <c r="A670" s="102" t="s">
        <v>372</v>
      </c>
      <c r="B670" s="103" t="s">
        <v>30</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t="s">
        <v>30</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t="s">
        <v>30</v>
      </c>
      <c r="C675" s="103"/>
      <c r="D675" s="206"/>
      <c r="E675" s="105"/>
      <c r="F675" s="104"/>
      <c r="G675" s="95"/>
    </row>
    <row r="676" spans="1:7" ht="21" x14ac:dyDescent="0.4">
      <c r="A676" s="106" t="s">
        <v>289</v>
      </c>
      <c r="B676" s="103" t="s">
        <v>30</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38.25" customHeight="1" x14ac:dyDescent="0.4">
      <c r="A681" s="191" t="s">
        <v>177</v>
      </c>
      <c r="B681" s="103">
        <v>2</v>
      </c>
      <c r="C681" s="215"/>
      <c r="D681" s="206"/>
      <c r="E681" s="105"/>
      <c r="F681" s="104"/>
      <c r="G681" s="95"/>
    </row>
    <row r="682" spans="1:7" ht="80.25" customHeight="1" x14ac:dyDescent="0.4">
      <c r="A682" s="191" t="s">
        <v>14</v>
      </c>
      <c r="B682" s="103">
        <v>2</v>
      </c>
      <c r="C682" s="215"/>
      <c r="D682" s="104"/>
      <c r="E682" s="105"/>
      <c r="F682" s="104"/>
      <c r="G682" s="95"/>
    </row>
    <row r="683" spans="1:7" ht="21" x14ac:dyDescent="0.4">
      <c r="A683" s="106" t="s">
        <v>460</v>
      </c>
      <c r="B683" s="103" t="s">
        <v>30</v>
      </c>
      <c r="C683" s="158"/>
      <c r="D683" s="208"/>
      <c r="E683" s="105"/>
      <c r="F683" s="104"/>
      <c r="G683" s="95"/>
    </row>
    <row r="684" spans="1:7" ht="63" x14ac:dyDescent="0.4">
      <c r="A684" s="232" t="s">
        <v>461</v>
      </c>
      <c r="B684" s="103" t="s">
        <v>30</v>
      </c>
      <c r="C684" s="139" t="str">
        <f>IF(B684=0, -5, "0")</f>
        <v>0</v>
      </c>
      <c r="D684" s="208"/>
      <c r="E684" s="105"/>
      <c r="F684" s="104"/>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89.25" customHeight="1" x14ac:dyDescent="0.4">
      <c r="A689" s="106" t="s">
        <v>402</v>
      </c>
      <c r="B689" s="103">
        <f>IF(D689=1, 2, IF(AND(D689&lt;1,D689&gt;0), 1, IF(D689=0,"0","NA")))</f>
        <v>2</v>
      </c>
      <c r="C689" s="103"/>
      <c r="D689" s="318">
        <f>IFERROR(E689/F689,"N.A")</f>
        <v>1</v>
      </c>
      <c r="E689" s="320">
        <f>COUNTIF('A3 Exploitation'!F670:F688,"ok")</f>
        <v>1</v>
      </c>
      <c r="F689" s="320">
        <f>COUNTA('A3 Exploitation'!F670:F688)</f>
        <v>1</v>
      </c>
      <c r="G689" s="95"/>
    </row>
    <row r="690" spans="1:7" ht="22.5" x14ac:dyDescent="0.45">
      <c r="A690" s="343" t="s">
        <v>407</v>
      </c>
      <c r="B690" s="152"/>
      <c r="C690" s="153"/>
      <c r="D690" s="125">
        <f>SUM(B670:C689)</f>
        <v>28</v>
      </c>
      <c r="E690" s="89"/>
      <c r="F690" s="95"/>
      <c r="G690" s="95"/>
    </row>
    <row r="691" spans="1:7" ht="22.5" x14ac:dyDescent="0.45">
      <c r="A691" s="343" t="s">
        <v>408</v>
      </c>
      <c r="B691" s="152"/>
      <c r="C691" s="153"/>
      <c r="D691" s="126">
        <f>D690/(COUNT(B670:C689)*2)</f>
        <v>1</v>
      </c>
      <c r="G691" s="95"/>
    </row>
    <row r="692" spans="1:7" ht="21" x14ac:dyDescent="0.4">
      <c r="A692" s="201"/>
      <c r="B692" s="258"/>
      <c r="C692" s="258"/>
      <c r="G692" s="214"/>
    </row>
    <row r="693" spans="1:7" ht="21" customHeight="1" x14ac:dyDescent="0.4">
      <c r="A693" s="438" t="s">
        <v>439</v>
      </c>
      <c r="B693" s="438"/>
      <c r="C693" s="438"/>
      <c r="D693" s="438"/>
      <c r="E693" s="438"/>
      <c r="F693" s="438"/>
      <c r="G693" s="214"/>
    </row>
    <row r="694" spans="1:7" ht="21" customHeight="1" x14ac:dyDescent="0.4">
      <c r="A694" s="197">
        <f>B11</f>
        <v>43812</v>
      </c>
      <c r="B694" s="95"/>
      <c r="C694" s="95"/>
      <c r="D694" s="213"/>
      <c r="E694" s="213"/>
      <c r="F694" s="213"/>
      <c r="G694" s="214"/>
    </row>
    <row r="695" spans="1:7" ht="21" x14ac:dyDescent="0.4">
      <c r="A695" s="448" t="s">
        <v>28</v>
      </c>
      <c r="B695" s="417" t="s">
        <v>29</v>
      </c>
      <c r="C695" s="417"/>
      <c r="D695" s="370" t="s">
        <v>42</v>
      </c>
      <c r="E695" s="371" t="s">
        <v>264</v>
      </c>
      <c r="F695" s="371" t="s">
        <v>295</v>
      </c>
      <c r="G695" s="214"/>
    </row>
    <row r="696" spans="1:7" ht="21" x14ac:dyDescent="0.4">
      <c r="A696" s="369"/>
      <c r="B696" s="99" t="s">
        <v>32</v>
      </c>
      <c r="C696" s="99" t="s">
        <v>31</v>
      </c>
      <c r="D696" s="370"/>
      <c r="E696" s="371"/>
      <c r="F696" s="371"/>
      <c r="G696" s="214"/>
    </row>
    <row r="697" spans="1:7" ht="22.5" x14ac:dyDescent="0.4">
      <c r="A697" s="281"/>
      <c r="B697" s="282"/>
      <c r="C697" s="282"/>
      <c r="D697" s="282"/>
      <c r="E697" s="345"/>
      <c r="F697" s="345"/>
      <c r="G697" s="95"/>
    </row>
    <row r="698" spans="1:7" ht="24.75" x14ac:dyDescent="0.4">
      <c r="A698" s="445" t="s">
        <v>299</v>
      </c>
      <c r="B698" s="446"/>
      <c r="C698" s="446"/>
      <c r="D698" s="446"/>
      <c r="E698" s="446"/>
      <c r="F698" s="447"/>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7" t="s">
        <v>34</v>
      </c>
      <c r="B704" s="443"/>
      <c r="C704" s="444"/>
      <c r="D704" s="200">
        <f>SUM(B699:C703)</f>
        <v>10</v>
      </c>
      <c r="E704" s="89"/>
      <c r="F704" s="95"/>
      <c r="G704" s="95"/>
    </row>
    <row r="705" spans="1:7" ht="21" x14ac:dyDescent="0.4">
      <c r="A705" s="107" t="s">
        <v>33</v>
      </c>
      <c r="B705" s="443"/>
      <c r="C705" s="444"/>
      <c r="D705" s="305">
        <f>D704/(COUNT(B699:C703)*2)</f>
        <v>1</v>
      </c>
      <c r="E705" s="89"/>
      <c r="F705" s="95"/>
      <c r="G705" s="95"/>
    </row>
    <row r="706" spans="1:7" ht="21" x14ac:dyDescent="0.4">
      <c r="A706" s="148"/>
      <c r="B706" s="293"/>
      <c r="C706" s="293"/>
      <c r="D706" s="203"/>
      <c r="E706" s="303"/>
      <c r="F706" s="304"/>
      <c r="G706" s="95"/>
    </row>
    <row r="707" spans="1:7" ht="24.75" x14ac:dyDescent="0.4">
      <c r="A707" s="445" t="s">
        <v>300</v>
      </c>
      <c r="B707" s="446"/>
      <c r="C707" s="446"/>
      <c r="D707" s="446"/>
      <c r="E707" s="446"/>
      <c r="F707" s="447"/>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72.75" customHeight="1" x14ac:dyDescent="0.3">
      <c r="A710" s="204" t="s">
        <v>402</v>
      </c>
      <c r="B710" s="103">
        <f>IF(D710=1, 2, IF(AND(D710&lt;1,D710&gt;0), 1, IF(D710=0,"0","NA")))</f>
        <v>2</v>
      </c>
      <c r="C710" s="103"/>
      <c r="D710" s="318">
        <f>IFERROR(E710/F710,"N.A")</f>
        <v>1</v>
      </c>
      <c r="E710" s="320">
        <f>COUNTIF('A3 Exploitation'!F699:F709,"ok")</f>
        <v>1</v>
      </c>
      <c r="F710" s="320">
        <f>COUNTA('A3 Exploitation'!F699:F709)</f>
        <v>1</v>
      </c>
    </row>
    <row r="711" spans="1:7" ht="21" x14ac:dyDescent="0.3">
      <c r="A711" s="107" t="s">
        <v>34</v>
      </c>
      <c r="B711" s="107"/>
      <c r="C711" s="122"/>
      <c r="D711" s="280">
        <f>SUM(B708:C710)</f>
        <v>6</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43" t="s">
        <v>409</v>
      </c>
      <c r="B714" s="152"/>
      <c r="C714" s="153"/>
      <c r="D714" s="246">
        <f>SUM(D711,D704)</f>
        <v>16</v>
      </c>
      <c r="G714" s="95"/>
    </row>
    <row r="715" spans="1:7" ht="22.5" x14ac:dyDescent="0.45">
      <c r="A715" s="343" t="s">
        <v>410</v>
      </c>
      <c r="B715" s="152"/>
      <c r="C715" s="153"/>
      <c r="D715" s="126">
        <f>D714/(COUNT(B708:C710,B699:C703)*2)</f>
        <v>1</v>
      </c>
      <c r="E715" s="89"/>
      <c r="F715" s="95"/>
    </row>
    <row r="716" spans="1:7" x14ac:dyDescent="0.3">
      <c r="A716" s="2"/>
    </row>
    <row r="717" spans="1:7" s="3" customFormat="1" ht="22.5" x14ac:dyDescent="0.45">
      <c r="A717" s="294" t="s">
        <v>402</v>
      </c>
      <c r="B717" s="36"/>
      <c r="C717" s="36"/>
      <c r="D717" s="319">
        <f>AVERAGE(D710,D689,D657,D595,D555,D515,D466,D419,D361,D295,D240,D181,D127,D43)</f>
        <v>0.875</v>
      </c>
      <c r="E717" s="84"/>
      <c r="F717" s="85"/>
      <c r="G717" s="80"/>
    </row>
    <row r="718" spans="1:7" ht="22.5" x14ac:dyDescent="0.3">
      <c r="A718" s="19" t="s">
        <v>403</v>
      </c>
      <c r="B718" s="20"/>
      <c r="C718" s="21"/>
      <c r="D718" s="22">
        <f>SUM(D714,D690,D661,D599,D559,D516,D470,D423,D365,D299,D244,D182,D128,D47)</f>
        <v>646</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0.94444444444444442</v>
      </c>
      <c r="E719" s="3"/>
      <c r="F719" s="3"/>
    </row>
  </sheetData>
  <sheetProtection algorithmName="SHA-512" hashValue="/5CNPx5O9XfX5Z9/JMBzbjs7Y0f5c+Glqr3J4sloB3hNwYk5hX+B0Ffyx++SQaOyh9ayedAxpwpfl6AklRmEnw==" saltValue="woUHq/9mdYU3GYMXHEYS6w=="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499">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33:B240 B105:B108 B374:B384 B582:B587 B85:B100 B39:B42 B496:B498 B536:B545 B412:B419 B120:B126 B670:B689 B526:B531 B288:B295 B320:B338 B444:B458 B509:B515 B460:B466 B354:B361 B708:B710 B643:B649 B389:B409 B66:B82 B227:B231 B265:B285 B174:B181 B500:B506 B343:B351 B253:B260 B191:B198 B651:B657 B63 B633:B638 B432:B439 B518:B519 B30:B37 B569:B577 B548:B555 B113:B117 B145:B160 B308:B315 B479:B483 B485:B494 B589:B595 B608:B615 B56:B61 B103 B111 B163:B164 B620:B628 B203:B222 B699:B703">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2" orientation="portrait" r:id="rId1"/>
  <rowBreaks count="3" manualBreakCount="3">
    <brk id="367" max="6" man="1"/>
    <brk id="458"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0"/>
      <c r="E1" s="450"/>
      <c r="F1" s="450"/>
      <c r="G1" s="450"/>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451" t="s">
        <v>46</v>
      </c>
      <c r="B6" s="451"/>
      <c r="C6" s="451"/>
      <c r="D6" s="451"/>
      <c r="E6" s="451"/>
      <c r="F6" s="451"/>
      <c r="G6" s="79"/>
    </row>
    <row r="7" spans="1:7" s="2" customFormat="1" ht="21.75" customHeight="1" x14ac:dyDescent="0.45">
      <c r="A7" s="452" t="str">
        <f>'Page de garde'!D18</f>
        <v>UHD CM ZARZIS</v>
      </c>
      <c r="B7" s="452"/>
      <c r="C7" s="452"/>
      <c r="D7" s="452"/>
      <c r="E7" s="452"/>
      <c r="F7" s="452"/>
      <c r="G7" s="79"/>
    </row>
    <row r="8" spans="1:7" s="2" customFormat="1" ht="24" x14ac:dyDescent="0.45">
      <c r="A8" s="4" t="s">
        <v>39</v>
      </c>
      <c r="B8" s="453" t="str">
        <f>'A4 Exploitation'!B9:F9</f>
        <v>M Dhia Mechlaoui</v>
      </c>
      <c r="C8" s="453"/>
      <c r="D8" s="453"/>
      <c r="E8" s="453"/>
      <c r="F8" s="453"/>
      <c r="G8" s="79"/>
    </row>
    <row r="9" spans="1:7" s="2" customFormat="1" ht="24" x14ac:dyDescent="0.45">
      <c r="A9" s="5" t="s">
        <v>41</v>
      </c>
      <c r="B9" s="454" t="str">
        <f>'A4 Exploitation'!B10:F10</f>
        <v>Directeur magasin et chefs rayons</v>
      </c>
      <c r="C9" s="454"/>
      <c r="D9" s="454"/>
      <c r="E9" s="454"/>
      <c r="F9" s="454"/>
      <c r="G9" s="79"/>
    </row>
    <row r="10" spans="1:7" s="2" customFormat="1" ht="24" x14ac:dyDescent="0.45">
      <c r="A10" s="4" t="s">
        <v>40</v>
      </c>
      <c r="B10" s="449">
        <f>'A4 Exploitation'!B11:F11</f>
        <v>43812</v>
      </c>
      <c r="C10" s="449"/>
      <c r="D10" s="449"/>
      <c r="E10" s="449"/>
      <c r="F10" s="449"/>
      <c r="G10" s="79"/>
    </row>
    <row r="11" spans="1:7" s="2" customFormat="1" ht="24" x14ac:dyDescent="0.45">
      <c r="A11" s="4" t="s">
        <v>248</v>
      </c>
      <c r="B11" s="458">
        <f>D215</f>
        <v>0.87179487179487181</v>
      </c>
      <c r="C11" s="458"/>
      <c r="D11" s="458"/>
      <c r="E11" s="458"/>
      <c r="F11" s="458"/>
      <c r="G11" s="79"/>
    </row>
    <row r="12" spans="1:7" s="2" customFormat="1" ht="22.5" x14ac:dyDescent="0.45">
      <c r="A12" s="1"/>
      <c r="D12" s="362"/>
      <c r="E12" s="362"/>
      <c r="F12" s="362"/>
      <c r="G12" s="362"/>
    </row>
    <row r="13" spans="1:7" s="2" customFormat="1" ht="11.25" customHeight="1" x14ac:dyDescent="0.3">
      <c r="A13" s="459" t="s">
        <v>28</v>
      </c>
      <c r="B13" s="460" t="s">
        <v>29</v>
      </c>
      <c r="C13" s="460"/>
      <c r="D13" s="460" t="s">
        <v>42</v>
      </c>
      <c r="E13" s="460" t="s">
        <v>158</v>
      </c>
      <c r="F13" s="460" t="s">
        <v>159</v>
      </c>
    </row>
    <row r="14" spans="1:7" s="2" customFormat="1" ht="12.75" customHeight="1" x14ac:dyDescent="0.3">
      <c r="A14" s="459"/>
      <c r="B14" s="18" t="s">
        <v>32</v>
      </c>
      <c r="C14" s="18" t="s">
        <v>31</v>
      </c>
      <c r="D14" s="460"/>
      <c r="E14" s="460"/>
      <c r="F14" s="460"/>
      <c r="G14" s="78"/>
    </row>
    <row r="15" spans="1:7" x14ac:dyDescent="0.3">
      <c r="A15" s="461"/>
      <c r="B15" s="462"/>
      <c r="C15" s="462"/>
      <c r="D15" s="462"/>
      <c r="E15" s="462"/>
      <c r="F15" s="462"/>
    </row>
    <row r="16" spans="1:7" ht="19.5" x14ac:dyDescent="0.4">
      <c r="A16" s="463" t="s">
        <v>0</v>
      </c>
      <c r="B16" s="464"/>
      <c r="C16" s="464"/>
      <c r="D16" s="464"/>
      <c r="E16" s="464"/>
      <c r="F16" s="464"/>
      <c r="G16" s="80" t="s">
        <v>292</v>
      </c>
    </row>
    <row r="17" spans="1:7" ht="49.5" x14ac:dyDescent="0.3">
      <c r="A17" s="6" t="s">
        <v>223</v>
      </c>
      <c r="B17" s="55">
        <v>0</v>
      </c>
      <c r="C17" s="55"/>
      <c r="D17" s="56" t="s">
        <v>560</v>
      </c>
      <c r="E17" s="56" t="s">
        <v>561</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5" t="s">
        <v>34</v>
      </c>
      <c r="B22" s="466"/>
      <c r="C22" s="467"/>
      <c r="D22" s="329">
        <f>SUM(B17:C21)</f>
        <v>8</v>
      </c>
    </row>
    <row r="23" spans="1:7" x14ac:dyDescent="0.3">
      <c r="A23" s="455" t="s">
        <v>249</v>
      </c>
      <c r="B23" s="456"/>
      <c r="C23" s="457"/>
      <c r="D23" s="17">
        <f>D22/(COUNT(B17:C21)*2)</f>
        <v>0.8</v>
      </c>
    </row>
    <row r="24" spans="1:7" x14ac:dyDescent="0.3">
      <c r="A24" s="10"/>
      <c r="B24" s="11"/>
      <c r="C24" s="11"/>
      <c r="D24" s="12"/>
    </row>
    <row r="25" spans="1:7" ht="19.5" x14ac:dyDescent="0.4">
      <c r="A25" s="468" t="s">
        <v>4</v>
      </c>
      <c r="B25" s="469"/>
      <c r="C25" s="469"/>
      <c r="D25" s="469"/>
      <c r="E25" s="469"/>
      <c r="F25" s="46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5" t="s">
        <v>34</v>
      </c>
      <c r="B33" s="456"/>
      <c r="C33" s="457"/>
      <c r="D33" s="328">
        <f>SUM(B26:C32)</f>
        <v>14</v>
      </c>
    </row>
    <row r="34" spans="1:6" x14ac:dyDescent="0.3">
      <c r="A34" s="455" t="s">
        <v>249</v>
      </c>
      <c r="B34" s="456"/>
      <c r="C34" s="457"/>
      <c r="D34" s="17">
        <f>D33/(COUNT(B26:C32)*2)</f>
        <v>1</v>
      </c>
    </row>
    <row r="35" spans="1:6" x14ac:dyDescent="0.3">
      <c r="A35" s="10"/>
      <c r="B35" s="11"/>
      <c r="C35" s="11"/>
      <c r="D35" s="12"/>
    </row>
    <row r="36" spans="1:6" ht="19.5" x14ac:dyDescent="0.4">
      <c r="A36" s="468" t="s">
        <v>178</v>
      </c>
      <c r="B36" s="469"/>
      <c r="C36" s="469"/>
      <c r="D36" s="469"/>
      <c r="E36" s="469"/>
      <c r="F36" s="469"/>
    </row>
    <row r="37" spans="1:6" ht="50.25" x14ac:dyDescent="0.35">
      <c r="A37" s="24" t="s">
        <v>84</v>
      </c>
      <c r="B37" s="55">
        <v>1</v>
      </c>
      <c r="C37" s="6" t="str">
        <f>IF(B37=0, -5, "0")</f>
        <v>0</v>
      </c>
      <c r="D37" s="56" t="s">
        <v>562</v>
      </c>
      <c r="E37" s="56" t="s">
        <v>563</v>
      </c>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5" t="s">
        <v>34</v>
      </c>
      <c r="B42" s="456"/>
      <c r="C42" s="457"/>
      <c r="D42" s="328">
        <f>SUM(B37:C41)</f>
        <v>9</v>
      </c>
    </row>
    <row r="43" spans="1:6" x14ac:dyDescent="0.3">
      <c r="A43" s="455" t="s">
        <v>249</v>
      </c>
      <c r="B43" s="456"/>
      <c r="C43" s="457"/>
      <c r="D43" s="17">
        <f>D42/(COUNT(B37:C41)*2)</f>
        <v>0.9</v>
      </c>
    </row>
    <row r="44" spans="1:6" x14ac:dyDescent="0.3">
      <c r="A44" s="337"/>
      <c r="B44" s="338"/>
      <c r="C44" s="338"/>
      <c r="D44" s="339"/>
    </row>
    <row r="45" spans="1:6" ht="19.5" x14ac:dyDescent="0.4">
      <c r="A45" s="470" t="s">
        <v>405</v>
      </c>
      <c r="B45" s="471"/>
      <c r="C45" s="471"/>
      <c r="D45" s="471"/>
      <c r="E45" s="471"/>
      <c r="F45" s="472"/>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0">
        <f>SUM(B46:C57)</f>
        <v>0</v>
      </c>
    </row>
    <row r="59" spans="1:6" x14ac:dyDescent="0.3">
      <c r="A59" s="455" t="s">
        <v>249</v>
      </c>
      <c r="B59" s="456"/>
      <c r="C59" s="457"/>
      <c r="D59" s="17" t="e">
        <f>D58/(COUNT(B46:C57)*2)</f>
        <v>#DIV/0!</v>
      </c>
    </row>
    <row r="60" spans="1:6" x14ac:dyDescent="0.3">
      <c r="A60" s="29"/>
      <c r="B60" s="30"/>
      <c r="C60" s="30"/>
      <c r="D60" s="31"/>
    </row>
    <row r="61" spans="1:6" ht="19.5" x14ac:dyDescent="0.4">
      <c r="A61" s="473" t="s">
        <v>19</v>
      </c>
      <c r="B61" s="474"/>
      <c r="C61" s="474"/>
      <c r="D61" s="474"/>
      <c r="E61" s="474"/>
      <c r="F61" s="474"/>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c r="E66" s="55"/>
      <c r="F66" s="55"/>
    </row>
    <row r="67" spans="1:6" ht="18" x14ac:dyDescent="0.35">
      <c r="A67" s="24" t="s">
        <v>250</v>
      </c>
      <c r="B67" s="55">
        <v>2</v>
      </c>
      <c r="C67" s="6" t="str">
        <f>IF(B67=0, -5, "0")</f>
        <v>0</v>
      </c>
      <c r="D67" s="59"/>
      <c r="E67" s="55"/>
      <c r="F67" s="55"/>
    </row>
    <row r="68" spans="1:6" x14ac:dyDescent="0.3">
      <c r="A68" s="455" t="s">
        <v>34</v>
      </c>
      <c r="B68" s="456"/>
      <c r="C68" s="457"/>
      <c r="D68" s="328">
        <f>SUM(B62:C67)</f>
        <v>12</v>
      </c>
    </row>
    <row r="69" spans="1:6" x14ac:dyDescent="0.3">
      <c r="A69" s="455" t="s">
        <v>249</v>
      </c>
      <c r="B69" s="456"/>
      <c r="C69" s="457"/>
      <c r="D69" s="17">
        <f>D68/(COUNT(B62:C67)*2)</f>
        <v>1</v>
      </c>
    </row>
    <row r="70" spans="1:6" x14ac:dyDescent="0.3">
      <c r="A70" s="10"/>
      <c r="B70" s="11"/>
      <c r="C70" s="11"/>
      <c r="D70" s="12"/>
    </row>
    <row r="71" spans="1:6" ht="19.5" x14ac:dyDescent="0.4">
      <c r="A71" s="468" t="s">
        <v>8</v>
      </c>
      <c r="B71" s="469"/>
      <c r="C71" s="469"/>
      <c r="D71" s="469"/>
      <c r="E71" s="469"/>
      <c r="F71" s="46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t="s">
        <v>30</v>
      </c>
      <c r="C78" s="55"/>
      <c r="D78" s="59"/>
      <c r="E78" s="55"/>
      <c r="F78" s="55"/>
    </row>
    <row r="79" spans="1:6" x14ac:dyDescent="0.3">
      <c r="A79" s="455" t="s">
        <v>34</v>
      </c>
      <c r="B79" s="456"/>
      <c r="C79" s="457"/>
      <c r="D79" s="328">
        <f>SUM(B72:C78)</f>
        <v>12</v>
      </c>
    </row>
    <row r="80" spans="1:6" x14ac:dyDescent="0.3">
      <c r="A80" s="455" t="s">
        <v>249</v>
      </c>
      <c r="B80" s="456"/>
      <c r="C80" s="457"/>
      <c r="D80" s="17">
        <f>D79/(COUNT(B72:C78)*2)</f>
        <v>1</v>
      </c>
    </row>
    <row r="81" spans="1:6" x14ac:dyDescent="0.3">
      <c r="A81" s="10"/>
      <c r="B81" s="11"/>
      <c r="C81" s="11"/>
      <c r="D81" s="12"/>
    </row>
    <row r="82" spans="1:6" ht="19.5" x14ac:dyDescent="0.4">
      <c r="A82" s="468" t="s">
        <v>463</v>
      </c>
      <c r="B82" s="469"/>
      <c r="C82" s="469"/>
      <c r="D82" s="469"/>
      <c r="E82" s="469"/>
      <c r="F82" s="46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5" t="s">
        <v>34</v>
      </c>
      <c r="B100" s="456"/>
      <c r="C100" s="457"/>
      <c r="D100" s="328">
        <f>SUM(B83:C99)</f>
        <v>26</v>
      </c>
    </row>
    <row r="101" spans="1:6" x14ac:dyDescent="0.3">
      <c r="A101" s="455" t="s">
        <v>249</v>
      </c>
      <c r="B101" s="456"/>
      <c r="C101" s="457"/>
      <c r="D101" s="17">
        <f>D100/(COUNT(B83:C99)*2)</f>
        <v>1</v>
      </c>
    </row>
    <row r="102" spans="1:6" x14ac:dyDescent="0.3">
      <c r="A102" s="10"/>
      <c r="B102" s="11"/>
      <c r="C102" s="11"/>
      <c r="D102" s="12"/>
    </row>
    <row r="103" spans="1:6" ht="19.5" x14ac:dyDescent="0.4">
      <c r="A103" s="468" t="s">
        <v>170</v>
      </c>
      <c r="B103" s="469"/>
      <c r="C103" s="469"/>
      <c r="D103" s="469"/>
      <c r="E103" s="469"/>
      <c r="F103" s="469"/>
    </row>
    <row r="104" spans="1:6" ht="52.5" customHeight="1" x14ac:dyDescent="0.4">
      <c r="A104" s="32" t="s">
        <v>227</v>
      </c>
      <c r="B104" s="69">
        <v>1</v>
      </c>
      <c r="C104" s="62"/>
      <c r="D104" s="56" t="s">
        <v>564</v>
      </c>
      <c r="E104" s="56" t="s">
        <v>565</v>
      </c>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50.25" x14ac:dyDescent="0.35">
      <c r="A110" s="24" t="s">
        <v>194</v>
      </c>
      <c r="B110" s="69">
        <v>0</v>
      </c>
      <c r="C110" s="6">
        <f>IF(B110=0, -5, "0")</f>
        <v>-5</v>
      </c>
      <c r="D110" s="56" t="s">
        <v>567</v>
      </c>
      <c r="E110" s="56" t="s">
        <v>566</v>
      </c>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5" t="s">
        <v>34</v>
      </c>
      <c r="B118" s="456"/>
      <c r="C118" s="457"/>
      <c r="D118" s="328">
        <f>SUM(B104:C117)</f>
        <v>20</v>
      </c>
    </row>
    <row r="119" spans="1:6" x14ac:dyDescent="0.3">
      <c r="A119" s="455" t="s">
        <v>249</v>
      </c>
      <c r="B119" s="456"/>
      <c r="C119" s="457"/>
      <c r="D119" s="17">
        <f>D118/(COUNT(B104:C117)*2)</f>
        <v>0.66666666666666663</v>
      </c>
    </row>
    <row r="120" spans="1:6" x14ac:dyDescent="0.3">
      <c r="A120" s="10"/>
      <c r="B120" s="11"/>
      <c r="C120" s="11"/>
      <c r="D120" s="12"/>
    </row>
    <row r="121" spans="1:6" x14ac:dyDescent="0.3">
      <c r="A121" s="29"/>
      <c r="B121" s="30"/>
      <c r="C121" s="30"/>
      <c r="D121" s="31"/>
    </row>
    <row r="122" spans="1:6" ht="19.5" x14ac:dyDescent="0.4">
      <c r="A122" s="468" t="s">
        <v>171</v>
      </c>
      <c r="B122" s="469"/>
      <c r="C122" s="469"/>
      <c r="D122" s="469"/>
      <c r="E122" s="469"/>
      <c r="F122" s="46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50.25" x14ac:dyDescent="0.35">
      <c r="A131" s="28" t="s">
        <v>266</v>
      </c>
      <c r="B131" s="69">
        <v>1</v>
      </c>
      <c r="C131" s="6" t="str">
        <f>IF(B131=0, -5, "0")</f>
        <v>0</v>
      </c>
      <c r="D131" s="56" t="s">
        <v>568</v>
      </c>
      <c r="E131" s="56" t="s">
        <v>569</v>
      </c>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5" t="s">
        <v>34</v>
      </c>
      <c r="B134" s="456"/>
      <c r="C134" s="457"/>
      <c r="D134" s="328">
        <f>SUM(B123:C133)</f>
        <v>21</v>
      </c>
    </row>
    <row r="135" spans="1:6" x14ac:dyDescent="0.3">
      <c r="A135" s="455" t="s">
        <v>249</v>
      </c>
      <c r="B135" s="456"/>
      <c r="C135" s="457"/>
      <c r="D135" s="17">
        <f>D134/(COUNT(B123:C133)*2)</f>
        <v>0.95454545454545459</v>
      </c>
    </row>
    <row r="136" spans="1:6" x14ac:dyDescent="0.3">
      <c r="A136" s="10"/>
      <c r="B136" s="11"/>
      <c r="C136" s="11"/>
      <c r="D136" s="12"/>
    </row>
    <row r="137" spans="1:6" ht="19.5" x14ac:dyDescent="0.4">
      <c r="A137" s="468" t="s">
        <v>154</v>
      </c>
      <c r="B137" s="469"/>
      <c r="C137" s="469"/>
      <c r="D137" s="469"/>
      <c r="E137" s="469"/>
      <c r="F137" s="46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5" t="s">
        <v>34</v>
      </c>
      <c r="B149" s="456"/>
      <c r="C149" s="457"/>
      <c r="D149" s="328">
        <f>SUM(B138:C148)</f>
        <v>22</v>
      </c>
    </row>
    <row r="150" spans="1:6" x14ac:dyDescent="0.3">
      <c r="A150" s="455" t="s">
        <v>249</v>
      </c>
      <c r="B150" s="456"/>
      <c r="C150" s="457"/>
      <c r="D150" s="16">
        <f>D149/(COUNT(B138:C148)*2)</f>
        <v>1</v>
      </c>
    </row>
    <row r="151" spans="1:6" x14ac:dyDescent="0.3">
      <c r="A151" s="10"/>
      <c r="B151" s="11"/>
      <c r="C151" s="11"/>
      <c r="D151" s="15"/>
    </row>
    <row r="152" spans="1:6" ht="19.5" x14ac:dyDescent="0.4">
      <c r="A152" s="468" t="s">
        <v>61</v>
      </c>
      <c r="B152" s="469"/>
      <c r="C152" s="469"/>
      <c r="D152" s="469"/>
      <c r="E152" s="469"/>
      <c r="F152" s="46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3" x14ac:dyDescent="0.3">
      <c r="A156" s="26" t="s">
        <v>232</v>
      </c>
      <c r="B156" s="69">
        <v>1</v>
      </c>
      <c r="C156" s="56"/>
      <c r="D156" s="56" t="s">
        <v>506</v>
      </c>
      <c r="E156" s="55" t="s">
        <v>565</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55" t="s">
        <v>34</v>
      </c>
      <c r="B165" s="456"/>
      <c r="C165" s="457"/>
      <c r="D165" s="328">
        <f>SUM(B153:C164)</f>
        <v>23</v>
      </c>
    </row>
    <row r="166" spans="1:6" x14ac:dyDescent="0.3">
      <c r="A166" s="455" t="s">
        <v>249</v>
      </c>
      <c r="B166" s="456"/>
      <c r="C166" s="457"/>
      <c r="D166" s="17">
        <f>D165/(COUNT(B153:C164)*2)</f>
        <v>0.95833333333333337</v>
      </c>
    </row>
    <row r="167" spans="1:6" x14ac:dyDescent="0.3">
      <c r="A167" s="10"/>
      <c r="B167" s="11"/>
      <c r="C167" s="11"/>
      <c r="D167" s="12"/>
    </row>
    <row r="168" spans="1:6" ht="19.5" x14ac:dyDescent="0.4">
      <c r="A168" s="468" t="s">
        <v>176</v>
      </c>
      <c r="B168" s="469"/>
      <c r="C168" s="469"/>
      <c r="D168" s="469"/>
      <c r="E168" s="469"/>
      <c r="F168" s="46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50.25" x14ac:dyDescent="0.35">
      <c r="A173" s="24" t="s">
        <v>262</v>
      </c>
      <c r="B173" s="55">
        <v>1</v>
      </c>
      <c r="C173" s="6" t="str">
        <f>IF(B173=0, -5, "0")</f>
        <v>0</v>
      </c>
      <c r="D173" s="56" t="s">
        <v>570</v>
      </c>
      <c r="E173" s="56" t="s">
        <v>571</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5" t="s">
        <v>34</v>
      </c>
      <c r="B177" s="466"/>
      <c r="C177" s="467"/>
      <c r="D177" s="329">
        <f>SUM(B169:C176)</f>
        <v>15</v>
      </c>
    </row>
    <row r="178" spans="1:6" x14ac:dyDescent="0.3">
      <c r="A178" s="455" t="s">
        <v>249</v>
      </c>
      <c r="B178" s="456"/>
      <c r="C178" s="457"/>
      <c r="D178" s="17">
        <f>D177/(COUNT(B169:C176)*2)</f>
        <v>0.9375</v>
      </c>
    </row>
    <row r="179" spans="1:6" x14ac:dyDescent="0.3">
      <c r="A179" s="10"/>
      <c r="B179" s="11"/>
      <c r="C179" s="13"/>
      <c r="D179" s="14"/>
    </row>
    <row r="180" spans="1:6" ht="19.5" x14ac:dyDescent="0.4">
      <c r="A180" s="468" t="s">
        <v>64</v>
      </c>
      <c r="B180" s="469"/>
      <c r="C180" s="469"/>
      <c r="D180" s="469"/>
      <c r="E180" s="469"/>
      <c r="F180" s="469"/>
    </row>
    <row r="181" spans="1:6" ht="33.75" x14ac:dyDescent="0.35">
      <c r="A181" s="24" t="s">
        <v>240</v>
      </c>
      <c r="B181" s="55">
        <v>0</v>
      </c>
      <c r="C181" s="6">
        <f>IF(B181=0, -5, "0")</f>
        <v>-5</v>
      </c>
      <c r="D181" s="56" t="s">
        <v>572</v>
      </c>
      <c r="E181" s="56" t="s">
        <v>573</v>
      </c>
      <c r="F181" s="55"/>
    </row>
    <row r="182" spans="1:6" ht="49.5" x14ac:dyDescent="0.3">
      <c r="A182" s="6" t="s">
        <v>241</v>
      </c>
      <c r="B182" s="55">
        <v>0</v>
      </c>
      <c r="C182" s="55"/>
      <c r="D182" s="56" t="s">
        <v>574</v>
      </c>
      <c r="E182" s="56" t="s">
        <v>575</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5" t="s">
        <v>34</v>
      </c>
      <c r="B185" s="456"/>
      <c r="C185" s="457"/>
      <c r="D185" s="328">
        <f>SUM(B181:C184)</f>
        <v>-1</v>
      </c>
    </row>
    <row r="186" spans="1:6" x14ac:dyDescent="0.3">
      <c r="A186" s="455" t="s">
        <v>249</v>
      </c>
      <c r="B186" s="456"/>
      <c r="C186" s="457"/>
      <c r="D186" s="17">
        <f>D185/(COUNT(B181:C184)*2)</f>
        <v>-0.1</v>
      </c>
    </row>
    <row r="187" spans="1:6" x14ac:dyDescent="0.3">
      <c r="A187" s="10"/>
      <c r="B187" s="11"/>
      <c r="C187" s="11"/>
      <c r="D187" s="12"/>
    </row>
    <row r="188" spans="1:6" ht="19.5" x14ac:dyDescent="0.4">
      <c r="A188" s="475" t="s">
        <v>15</v>
      </c>
      <c r="B188" s="476"/>
      <c r="C188" s="476"/>
      <c r="D188" s="476"/>
      <c r="E188" s="476"/>
      <c r="F188" s="476"/>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5" t="s">
        <v>34</v>
      </c>
      <c r="B193" s="456"/>
      <c r="C193" s="457"/>
      <c r="D193" s="328">
        <f>SUM(B189:C192)</f>
        <v>8</v>
      </c>
    </row>
    <row r="194" spans="1:7" x14ac:dyDescent="0.3">
      <c r="A194" s="455" t="s">
        <v>249</v>
      </c>
      <c r="B194" s="456"/>
      <c r="C194" s="457"/>
      <c r="D194" s="17">
        <f>D193/(COUNT(B189:C192)*2)</f>
        <v>1</v>
      </c>
    </row>
    <row r="195" spans="1:7" x14ac:dyDescent="0.3">
      <c r="A195" s="10"/>
      <c r="B195" s="11"/>
      <c r="C195" s="11"/>
      <c r="D195" s="12"/>
    </row>
    <row r="196" spans="1:7" ht="19.5" x14ac:dyDescent="0.4">
      <c r="A196" s="468" t="s">
        <v>65</v>
      </c>
      <c r="B196" s="469"/>
      <c r="C196" s="469"/>
      <c r="D196" s="469"/>
      <c r="E196" s="469"/>
      <c r="F196" s="469"/>
    </row>
    <row r="197" spans="1:7" ht="49.5" x14ac:dyDescent="0.3">
      <c r="A197" s="26" t="s">
        <v>268</v>
      </c>
      <c r="B197" s="55">
        <v>0</v>
      </c>
      <c r="C197" s="55"/>
      <c r="D197" s="56" t="s">
        <v>576</v>
      </c>
      <c r="E197" s="56" t="s">
        <v>577</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5" t="s">
        <v>34</v>
      </c>
      <c r="B202" s="456"/>
      <c r="C202" s="457"/>
      <c r="D202" s="328">
        <f>SUM(B197:C201)</f>
        <v>8</v>
      </c>
    </row>
    <row r="203" spans="1:7" x14ac:dyDescent="0.3">
      <c r="A203" s="455" t="s">
        <v>249</v>
      </c>
      <c r="B203" s="456"/>
      <c r="C203" s="457"/>
      <c r="D203" s="17">
        <f>D202/(COUNT(B197:C201)*2)</f>
        <v>0.8</v>
      </c>
    </row>
    <row r="204" spans="1:7" x14ac:dyDescent="0.3">
      <c r="A204" s="10"/>
      <c r="B204" s="11"/>
      <c r="C204" s="11"/>
      <c r="D204" s="12"/>
    </row>
    <row r="205" spans="1:7" ht="19.5" x14ac:dyDescent="0.4">
      <c r="A205" s="468" t="s">
        <v>175</v>
      </c>
      <c r="B205" s="469"/>
      <c r="C205" s="469"/>
      <c r="D205" s="469"/>
      <c r="E205" s="469"/>
      <c r="F205" s="469"/>
    </row>
    <row r="206" spans="1:7" ht="49.5" x14ac:dyDescent="0.3">
      <c r="A206" s="26" t="s">
        <v>302</v>
      </c>
      <c r="B206" s="55">
        <v>1</v>
      </c>
      <c r="C206" s="55"/>
      <c r="D206" s="56" t="s">
        <v>578</v>
      </c>
      <c r="E206" s="56" t="s">
        <v>522</v>
      </c>
      <c r="F206" s="55"/>
      <c r="G206" s="3"/>
    </row>
    <row r="207" spans="1:7" ht="18" x14ac:dyDescent="0.35">
      <c r="A207" s="83" t="s">
        <v>269</v>
      </c>
      <c r="B207" s="55">
        <v>2</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5" t="s">
        <v>34</v>
      </c>
      <c r="B210" s="456"/>
      <c r="C210" s="457"/>
      <c r="D210" s="34">
        <f>SUM(B206:C209)</f>
        <v>7</v>
      </c>
    </row>
    <row r="211" spans="1:6" x14ac:dyDescent="0.3">
      <c r="A211" s="455" t="s">
        <v>249</v>
      </c>
      <c r="B211" s="456"/>
      <c r="C211" s="457"/>
      <c r="D211" s="17">
        <f>D210/(COUNT(B206:C209)*2)</f>
        <v>0.875</v>
      </c>
    </row>
    <row r="213" spans="1:6" ht="18" x14ac:dyDescent="0.35">
      <c r="A213" s="37" t="s">
        <v>402</v>
      </c>
      <c r="B213" s="36"/>
      <c r="C213" s="36"/>
      <c r="D213" s="86">
        <f>E213/F213</f>
        <v>0.41176470588235292</v>
      </c>
      <c r="E213" s="322">
        <f>COUNTIF('A3 Technique'!F17:F209,"ok")</f>
        <v>7</v>
      </c>
      <c r="F213" s="322">
        <f>COUNTA('A3 Technique'!F17:F209)</f>
        <v>17</v>
      </c>
    </row>
    <row r="214" spans="1:6" ht="22.5" x14ac:dyDescent="0.3">
      <c r="A214" s="19" t="s">
        <v>403</v>
      </c>
      <c r="B214" s="20"/>
      <c r="C214" s="21"/>
      <c r="D214" s="22">
        <f>SUM(D210,D202,D193,D185,D177,D79,D68,D33,D22,D134,D165,D149,D118,D100,D42,D58)</f>
        <v>204</v>
      </c>
    </row>
    <row r="215" spans="1:6" ht="22.5" x14ac:dyDescent="0.3">
      <c r="A215" s="19" t="s">
        <v>274</v>
      </c>
      <c r="B215" s="20"/>
      <c r="C215" s="21"/>
      <c r="D215" s="23">
        <f>D214/(COUNT(B206:C209,B197:C201,B189:C192,B181:C184,B169:C176,B72:C78,B62:C67,B26:C32,B17:C21,B123:C133,B153:C164,B138:C148,B104:C117,B83:C99,B37:C41,B46:C57)*2)</f>
        <v>0.87179487179487181</v>
      </c>
    </row>
  </sheetData>
  <sheetProtection algorithmName="SHA-512" hashValue="V4B0qlUkFuG9YxacS9dYsTQW7XoX9Ocvo6snAQGQd27+Vm9gseRGmdx/pt+hOb2BULpPCU0hgahlyIrfH6LnUQ==" saltValue="rxAjiOV9kzgWxDY9AoQL3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0" orientation="portrait" r:id="rId1"/>
  <rowBreaks count="1" manualBreakCount="1">
    <brk id="142" max="5" man="1"/>
  </rowBreaks>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2019-12-19T12:00:23Z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