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Zarzis/2018/11- Novembre/"/>
    </mc:Choice>
  </mc:AlternateContent>
  <bookViews>
    <workbookView xWindow="0" yWindow="0" windowWidth="20490" windowHeight="7755" tabRatio="916" firstSheet="1" activeTab="2"/>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7"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476" i="38"/>
  <c r="B476" i="38" s="1"/>
  <c r="D477" i="38" s="1"/>
  <c r="D285" i="38"/>
  <c r="D286" i="38" s="1"/>
  <c r="D25" i="38"/>
  <c r="D26" i="38" s="1"/>
  <c r="D493" i="31"/>
  <c r="D494" i="31" s="1"/>
  <c r="D476" i="31"/>
  <c r="B476" i="31" s="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D532" i="40" s="1"/>
  <c r="B532" i="40" s="1"/>
  <c r="D533" i="40" s="1"/>
  <c r="D534" i="40" s="1"/>
  <c r="E532" i="40"/>
  <c r="F512" i="40"/>
  <c r="E512" i="40"/>
  <c r="F498" i="40"/>
  <c r="E498" i="40"/>
  <c r="F476" i="40"/>
  <c r="E476" i="40"/>
  <c r="F439" i="40"/>
  <c r="D439" i="40" s="1"/>
  <c r="B439" i="40" s="1"/>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D532" i="33" s="1"/>
  <c r="B532" i="33" s="1"/>
  <c r="D533" i="33" s="1"/>
  <c r="D534" i="33" s="1"/>
  <c r="F512" i="33"/>
  <c r="E512" i="33"/>
  <c r="D512" i="33" s="1"/>
  <c r="B512" i="33" s="1"/>
  <c r="D513" i="33" s="1"/>
  <c r="D514" i="33" s="1"/>
  <c r="F498" i="33"/>
  <c r="E498" i="33"/>
  <c r="D498" i="33" s="1"/>
  <c r="B498" i="33" s="1"/>
  <c r="D499" i="33" s="1"/>
  <c r="F476" i="33"/>
  <c r="E476" i="33"/>
  <c r="F439" i="33"/>
  <c r="E439" i="33"/>
  <c r="D439" i="33" s="1"/>
  <c r="B439" i="33" s="1"/>
  <c r="D440" i="33" s="1"/>
  <c r="F386" i="33"/>
  <c r="E386" i="33"/>
  <c r="D386" i="33" s="1"/>
  <c r="B386" i="33" s="1"/>
  <c r="D387" i="33" s="1"/>
  <c r="F353" i="33"/>
  <c r="E353" i="33"/>
  <c r="D353" i="33" s="1"/>
  <c r="B353" i="33" s="1"/>
  <c r="D354" i="33" s="1"/>
  <c r="F313" i="33"/>
  <c r="E313" i="33"/>
  <c r="D313" i="33" s="1"/>
  <c r="B313" i="33" s="1"/>
  <c r="F261" i="33"/>
  <c r="E261" i="33"/>
  <c r="F200" i="33"/>
  <c r="E200" i="33"/>
  <c r="D200" i="33" s="1"/>
  <c r="B200" i="33" s="1"/>
  <c r="D201" i="33" s="1"/>
  <c r="F153" i="33"/>
  <c r="E153" i="33"/>
  <c r="D153" i="33" s="1"/>
  <c r="B153" i="33" s="1"/>
  <c r="F99" i="33"/>
  <c r="E99" i="33"/>
  <c r="D99" i="33" s="1"/>
  <c r="F41" i="33"/>
  <c r="E41" i="33"/>
  <c r="D41" i="33" s="1"/>
  <c r="B41" i="33" s="1"/>
  <c r="D42" i="33" s="1"/>
  <c r="F200" i="43"/>
  <c r="F153" i="43"/>
  <c r="F99" i="43"/>
  <c r="F41" i="43"/>
  <c r="F543" i="43"/>
  <c r="E543" i="43"/>
  <c r="D543" i="43" s="1"/>
  <c r="B543" i="43" s="1"/>
  <c r="D544" i="43" s="1"/>
  <c r="E532" i="43"/>
  <c r="F532" i="43"/>
  <c r="F512" i="43"/>
  <c r="E512" i="43"/>
  <c r="D512" i="43" s="1"/>
  <c r="B512" i="43" s="1"/>
  <c r="D513" i="43" s="1"/>
  <c r="D514" i="43" s="1"/>
  <c r="B152" i="29" s="1"/>
  <c r="F498" i="43"/>
  <c r="E498" i="43"/>
  <c r="D498" i="43" s="1"/>
  <c r="D499" i="43" s="1"/>
  <c r="F476" i="43"/>
  <c r="E476" i="43"/>
  <c r="D476" i="43" s="1"/>
  <c r="B476" i="43" s="1"/>
  <c r="D477" i="43" s="1"/>
  <c r="F439" i="43"/>
  <c r="E439" i="43"/>
  <c r="D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261" i="33" l="1"/>
  <c r="B261" i="33" s="1"/>
  <c r="D262" i="33" s="1"/>
  <c r="D263" i="33" s="1"/>
  <c r="D313" i="38"/>
  <c r="B313" i="38" s="1"/>
  <c r="D314" i="38" s="1"/>
  <c r="D41" i="40"/>
  <c r="D99" i="40"/>
  <c r="B99" i="40" s="1"/>
  <c r="D100" i="40" s="1"/>
  <c r="D101" i="40" s="1"/>
  <c r="D153" i="40"/>
  <c r="B153" i="40" s="1"/>
  <c r="D154" i="40" s="1"/>
  <c r="D200" i="40"/>
  <c r="B200" i="40" s="1"/>
  <c r="D261" i="40"/>
  <c r="B261" i="40" s="1"/>
  <c r="D313" i="40"/>
  <c r="B313" i="40" s="1"/>
  <c r="D314" i="40" s="1"/>
  <c r="D353" i="40"/>
  <c r="B353" i="40" s="1"/>
  <c r="D354" i="40" s="1"/>
  <c r="D386" i="40"/>
  <c r="B386" i="40" s="1"/>
  <c r="D387" i="40" s="1"/>
  <c r="D498" i="40"/>
  <c r="B498" i="40" s="1"/>
  <c r="D499" i="40" s="1"/>
  <c r="D512" i="40"/>
  <c r="B512" i="40" s="1"/>
  <c r="D513" i="40" s="1"/>
  <c r="D514" i="40" s="1"/>
  <c r="D543" i="40"/>
  <c r="B543" i="40" s="1"/>
  <c r="D544" i="40" s="1"/>
  <c r="B99" i="33"/>
  <c r="D100" i="33" s="1"/>
  <c r="B439" i="38"/>
  <c r="D440" i="38" s="1"/>
  <c r="D547" i="40"/>
  <c r="B41" i="40"/>
  <c r="D42" i="40" s="1"/>
  <c r="D45" i="40" s="1"/>
  <c r="D46" i="40" s="1"/>
  <c r="D547" i="38"/>
  <c r="B99" i="38"/>
  <c r="D100" i="38" s="1"/>
  <c r="D101" i="38" s="1"/>
  <c r="B512" i="38"/>
  <c r="D513" i="38" s="1"/>
  <c r="D514" i="38" s="1"/>
  <c r="D41" i="43"/>
  <c r="D532" i="43"/>
  <c r="B532" i="43" s="1"/>
  <c r="D533" i="43" s="1"/>
  <c r="D534" i="43" s="1"/>
  <c r="B162" i="29" s="1"/>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388" i="33"/>
  <c r="D390" i="33"/>
  <c r="D391"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47" i="33" l="1"/>
  <c r="D265" i="33"/>
  <c r="D266" i="33" s="1"/>
  <c r="D547" i="43"/>
  <c r="D317" i="33"/>
  <c r="D318" i="33" s="1"/>
  <c r="D441" i="38"/>
  <c r="D443" i="38"/>
  <c r="D444" i="38" s="1"/>
  <c r="D102" i="33"/>
  <c r="D103" i="33" s="1"/>
  <c r="D101" i="33"/>
  <c r="D478" i="33"/>
  <c r="D480" i="31"/>
  <c r="D481" i="31"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548" i="33" l="1"/>
  <c r="D549" i="33" s="1"/>
  <c r="D161" i="39"/>
  <c r="D162" i="39" s="1"/>
  <c r="D63" i="41"/>
  <c r="D64" i="41" s="1"/>
  <c r="D161" i="41"/>
  <c r="D162" i="41" s="1"/>
  <c r="D84" i="39"/>
  <c r="D85" i="39" s="1"/>
  <c r="D133" i="39"/>
  <c r="D134" i="39" s="1"/>
  <c r="D133" i="41"/>
  <c r="D134" i="41" s="1"/>
  <c r="D43" i="43"/>
  <c r="D45" i="43"/>
  <c r="D46" i="43" s="1"/>
  <c r="B53" i="29" s="1"/>
  <c r="D149" i="39"/>
  <c r="D150" i="39" s="1"/>
  <c r="D102" i="39"/>
  <c r="D103" i="39" s="1"/>
  <c r="D84" i="41"/>
  <c r="D85" i="41" s="1"/>
  <c r="D102" i="41"/>
  <c r="D103" i="41" s="1"/>
  <c r="D118" i="41"/>
  <c r="D119" i="41" s="1"/>
  <c r="D149" i="41"/>
  <c r="D150" i="41" s="1"/>
  <c r="D548" i="40"/>
  <c r="D549" i="40" s="1"/>
  <c r="D548" i="38"/>
  <c r="D549" i="38"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43" l="1"/>
  <c r="D549" i="43" s="1"/>
  <c r="B12" i="43" s="1"/>
  <c r="B11" i="41"/>
  <c r="B184" i="29"/>
  <c r="B11" i="39"/>
  <c r="B183" i="29"/>
  <c r="B128" i="29"/>
  <c r="B101" i="29"/>
  <c r="B35" i="29" l="1"/>
  <c r="B12" i="40"/>
  <c r="B39" i="29"/>
  <c r="B29" i="29"/>
  <c r="B12" i="38"/>
  <c r="B38" i="29"/>
  <c r="B28" i="29"/>
  <c r="E543" i="31"/>
  <c r="F532" i="31"/>
  <c r="E532" i="31"/>
  <c r="D532" i="31" s="1"/>
  <c r="B532" i="31" s="1"/>
  <c r="D533" i="31" s="1"/>
  <c r="D534" i="31" s="1"/>
  <c r="F512" i="31"/>
  <c r="E512" i="31"/>
  <c r="F498" i="31"/>
  <c r="E498" i="31"/>
  <c r="D498" i="31" s="1"/>
  <c r="B498" i="31" s="1"/>
  <c r="D499" i="31" s="1"/>
  <c r="F476" i="31"/>
  <c r="E476" i="31"/>
  <c r="F439" i="31"/>
  <c r="E439" i="31"/>
  <c r="D439" i="31" s="1"/>
  <c r="B439" i="31" s="1"/>
  <c r="D440" i="31" s="1"/>
  <c r="F386" i="31"/>
  <c r="E386" i="31"/>
  <c r="D386" i="31" s="1"/>
  <c r="B386" i="31" s="1"/>
  <c r="D387" i="31" s="1"/>
  <c r="F353" i="31"/>
  <c r="E353" i="31"/>
  <c r="D353" i="31" s="1"/>
  <c r="B353" i="31" s="1"/>
  <c r="D354" i="31" s="1"/>
  <c r="F313" i="31"/>
  <c r="E313" i="31"/>
  <c r="D313" i="31" s="1"/>
  <c r="B313" i="31" s="1"/>
  <c r="D314" i="31" s="1"/>
  <c r="F261" i="31"/>
  <c r="E261" i="31"/>
  <c r="D261" i="31" s="1"/>
  <c r="B261" i="31" s="1"/>
  <c r="D262" i="31" s="1"/>
  <c r="F200" i="31"/>
  <c r="E200" i="31"/>
  <c r="D200" i="31" s="1"/>
  <c r="B200" i="31" s="1"/>
  <c r="D201" i="31" s="1"/>
  <c r="F153" i="31"/>
  <c r="E153" i="31"/>
  <c r="D153" i="31" s="1"/>
  <c r="B153" i="31" s="1"/>
  <c r="D154" i="31" s="1"/>
  <c r="F99" i="31"/>
  <c r="E99" i="31"/>
  <c r="D99" i="31" s="1"/>
  <c r="B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118" i="35"/>
  <c r="D119" i="35" s="1"/>
  <c r="D102" i="35"/>
  <c r="D103" i="35" s="1"/>
  <c r="D197" i="35"/>
  <c r="B44" i="29" s="1"/>
  <c r="D63" i="35"/>
  <c r="D64" i="35" s="1"/>
  <c r="D161" i="35"/>
  <c r="D162" i="35" s="1"/>
  <c r="D101" i="31"/>
  <c r="D102" i="31"/>
  <c r="D103" i="31" s="1"/>
  <c r="D202" i="31"/>
  <c r="D204" i="31"/>
  <c r="D205" i="31" s="1"/>
  <c r="D317" i="31"/>
  <c r="D318" i="31" s="1"/>
  <c r="D315" i="31"/>
  <c r="D390" i="31"/>
  <c r="D391" i="31" s="1"/>
  <c r="D388" i="31"/>
  <c r="D512" i="31"/>
  <c r="B512" i="31" s="1"/>
  <c r="D513" i="31" s="1"/>
  <c r="D514" i="31" s="1"/>
  <c r="D133" i="35"/>
  <c r="D134" i="35" s="1"/>
  <c r="B41" i="31"/>
  <c r="D42" i="31" s="1"/>
  <c r="D157" i="31"/>
  <c r="D158" i="31" s="1"/>
  <c r="D155" i="31"/>
  <c r="D265" i="31"/>
  <c r="D266" i="31" s="1"/>
  <c r="D263" i="31"/>
  <c r="D357" i="31"/>
  <c r="D358" i="31" s="1"/>
  <c r="D355" i="31"/>
  <c r="D443" i="31"/>
  <c r="D444" i="31" s="1"/>
  <c r="D441" i="31"/>
  <c r="D500" i="31"/>
  <c r="D502" i="31"/>
  <c r="D503"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44" i="36" s="1"/>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B124" i="29"/>
  <c r="D103" i="36"/>
  <c r="B61" i="29" s="1"/>
  <c r="D548" i="36"/>
  <c r="D549" i="36" s="1"/>
  <c r="B24" i="29" s="1"/>
  <c r="B12" i="33"/>
  <c r="B36" i="29"/>
  <c r="F197" i="32"/>
  <c r="E197" i="32"/>
  <c r="B12" i="36" l="1"/>
  <c r="F543" i="31"/>
  <c r="D543" i="31" s="1"/>
  <c r="D197" i="32"/>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D118" i="32" s="1"/>
  <c r="D119" i="32" s="1"/>
  <c r="C100" i="32"/>
  <c r="C99" i="32"/>
  <c r="C94" i="32"/>
  <c r="C93" i="32"/>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D102" i="32" l="1"/>
  <c r="D103" i="32" s="1"/>
  <c r="D133" i="32"/>
  <c r="D134" i="32" s="1"/>
  <c r="D149" i="32"/>
  <c r="D150" i="32" s="1"/>
  <c r="B543" i="31"/>
  <c r="D544" i="31" s="1"/>
  <c r="D547" i="31"/>
  <c r="B34" i="29"/>
  <c r="B109" i="29"/>
  <c r="B73" i="29"/>
  <c r="B64" i="29"/>
  <c r="D198" i="32"/>
  <c r="D199" i="32" s="1"/>
  <c r="D195" i="32"/>
  <c r="B145" i="29"/>
  <c r="B55" i="29"/>
  <c r="B118" i="29"/>
  <c r="B91" i="29"/>
  <c r="B82" i="29"/>
  <c r="B127" i="29"/>
  <c r="B136" i="29"/>
  <c r="D545" i="31" l="1"/>
  <c r="B173" i="29" s="1"/>
  <c r="D548" i="31"/>
  <c r="D549" i="31" s="1"/>
  <c r="B11" i="32"/>
  <c r="B182" i="29"/>
  <c r="B100" i="29"/>
  <c r="C191" i="25"/>
  <c r="C165" i="25"/>
  <c r="C157" i="25"/>
  <c r="C156" i="25"/>
  <c r="C155" i="25"/>
  <c r="D161" i="25" s="1"/>
  <c r="C145" i="25"/>
  <c r="C144" i="25"/>
  <c r="C138" i="25"/>
  <c r="C132" i="25"/>
  <c r="C130" i="25"/>
  <c r="C128" i="25"/>
  <c r="C127" i="25"/>
  <c r="C116" i="25"/>
  <c r="C115" i="25"/>
  <c r="C112" i="25"/>
  <c r="C100" i="25"/>
  <c r="C99" i="25"/>
  <c r="C94" i="25"/>
  <c r="C93" i="25"/>
  <c r="D102" i="25" s="1"/>
  <c r="D103" i="25" s="1"/>
  <c r="C82" i="25"/>
  <c r="C80" i="25"/>
  <c r="C77" i="25"/>
  <c r="C76" i="25"/>
  <c r="C75" i="25"/>
  <c r="C61" i="25"/>
  <c r="C60" i="25"/>
  <c r="C56" i="25"/>
  <c r="C51" i="25"/>
  <c r="C37" i="25"/>
  <c r="D42" i="25" s="1"/>
  <c r="D43" i="25" s="1"/>
  <c r="D194" i="25"/>
  <c r="D186" i="25"/>
  <c r="D187" i="25" s="1"/>
  <c r="D177" i="25"/>
  <c r="D178" i="25" s="1"/>
  <c r="D169" i="25"/>
  <c r="D170" i="25" s="1"/>
  <c r="D52" i="25"/>
  <c r="D53" i="25" s="1"/>
  <c r="C26" i="25"/>
  <c r="D33" i="25" s="1"/>
  <c r="D34" i="25" s="1"/>
  <c r="D22" i="25"/>
  <c r="D23" i="25" s="1"/>
  <c r="D63" i="25"/>
  <c r="D64" i="25" s="1"/>
  <c r="D118" i="25"/>
  <c r="D119" i="25" s="1"/>
  <c r="D84" i="25"/>
  <c r="D85" i="25" s="1"/>
  <c r="D133" i="25"/>
  <c r="D134" i="25" s="1"/>
  <c r="D149" i="25"/>
  <c r="D150" i="25" s="1"/>
  <c r="D195" i="25"/>
  <c r="J178" i="29"/>
  <c r="J169" i="29"/>
  <c r="J160" i="29"/>
  <c r="J150" i="29"/>
  <c r="J141" i="29"/>
  <c r="J132" i="29"/>
  <c r="J123" i="29"/>
  <c r="J114" i="29"/>
  <c r="J105" i="29"/>
  <c r="J96" i="29"/>
  <c r="J87" i="29"/>
  <c r="J78" i="29"/>
  <c r="J69" i="29"/>
  <c r="J60" i="29"/>
  <c r="J51" i="29"/>
  <c r="J42" i="29"/>
  <c r="J33" i="29"/>
  <c r="J23" i="29"/>
  <c r="D198" i="25" l="1"/>
  <c r="D199" i="25" s="1"/>
  <c r="D162" i="25"/>
  <c r="B27" i="29"/>
  <c r="B37" i="29"/>
  <c r="B12" i="31"/>
  <c r="B11" i="25" l="1"/>
  <c r="B181" i="29"/>
  <c r="B26" i="29"/>
  <c r="B46" i="29"/>
</calcChain>
</file>

<file path=xl/sharedStrings.xml><?xml version="1.0" encoding="utf-8"?>
<sst xmlns="http://schemas.openxmlformats.org/spreadsheetml/2006/main" count="5316" uniqueCount="530">
  <si>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</si>
  <si>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</si>
  <si>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</si>
  <si>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</si>
  <si>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</si>
  <si>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</si>
  <si>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</si>
  <si>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</si>
  <si>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</si>
  <si>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</si>
  <si>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</si>
  <si>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</si>
  <si>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</si>
  <si>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</si>
  <si>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</si>
  <si>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</si>
  <si>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</si>
  <si>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</si>
  <si>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</si>
  <si>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</si>
  <si>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</si>
  <si>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</si>
  <si>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</si>
  <si>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</si>
  <si>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</si>
  <si>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</si>
  <si>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</si>
  <si>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</si>
  <si>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</si>
  <si>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</si>
  <si>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</si>
  <si>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</si>
  <si>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</si>
  <si>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</si>
  <si>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</si>
  <si>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</si>
  <si>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</si>
  <si>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</si>
  <si>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</si>
  <si>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</si>
  <si>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</si>
  <si>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</si>
  <si>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</si>
  <si>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</si>
  <si>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</si>
  <si>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</si>
  <si>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</si>
  <si>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</si>
  <si>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</si>
  <si>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</si>
  <si>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</si>
  <si>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</si>
  <si>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</si>
  <si>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</si>
  <si>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</si>
  <si>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</si>
  <si>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</si>
  <si>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</si>
  <si>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</si>
  <si>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</si>
  <si>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</si>
  <si>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</si>
  <si>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</si>
  <si>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</si>
  <si>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</si>
  <si>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</si>
  <si>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</si>
  <si>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</si>
  <si>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</si>
  <si>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</si>
  <si>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</si>
  <si>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</si>
  <si>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</si>
  <si>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</si>
  <si>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</si>
  <si>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</si>
  <si>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</si>
  <si>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</si>
  <si>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</si>
  <si>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</si>
  <si>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</si>
  <si>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</si>
  <si>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</si>
  <si>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</si>
  <si>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</si>
  <si>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</si>
  <si>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</si>
  <si>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</si>
  <si>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</si>
  <si>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</si>
  <si>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</si>
  <si>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</si>
  <si>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</si>
  <si>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</si>
  <si>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</si>
  <si>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</si>
  <si>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</si>
  <si>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</si>
  <si>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</si>
  <si>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</si>
  <si>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</si>
  <si>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</si>
  <si>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</si>
  <si>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</si>
  <si>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</si>
  <si>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</si>
  <si>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</si>
  <si>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</si>
  <si>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</si>
  <si>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</si>
  <si>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</si>
  <si>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</si>
  <si>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</si>
  <si>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</si>
  <si>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</si>
  <si>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</si>
  <si>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</si>
  <si>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</si>
  <si>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</si>
  <si>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</si>
  <si>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</si>
  <si>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</si>
  <si>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</si>
  <si>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</si>
  <si>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</si>
  <si>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</si>
  <si>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</si>
  <si>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</si>
  <si>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</si>
  <si>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</si>
  <si>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</si>
  <si>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</si>
  <si>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</si>
  <si>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</si>
  <si>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</si>
  <si>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</si>
  <si>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</si>
  <si>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</si>
  <si>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</si>
  <si>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</si>
  <si>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</si>
  <si>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</si>
  <si>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</si>
  <si>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</si>
  <si>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</si>
  <si>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</si>
  <si>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</si>
  <si>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</si>
  <si>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</si>
  <si>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</si>
  <si>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</si>
  <si>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</si>
  <si>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</si>
  <si>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</si>
  <si>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</si>
  <si>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</si>
  <si>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</si>
  <si>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</si>
  <si>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</si>
  <si>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</si>
  <si>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</si>
  <si>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</si>
  <si>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</si>
  <si>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</si>
  <si>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</si>
  <si>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</si>
  <si>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</si>
  <si>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</si>
  <si>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</si>
  <si>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</si>
  <si>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</si>
  <si>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</si>
  <si>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</si>
  <si>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</si>
  <si>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</si>
  <si>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</si>
  <si>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</si>
  <si>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</si>
  <si>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</si>
  <si>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</si>
  <si>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</si>
  <si>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</si>
  <si>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</si>
  <si>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</si>
  <si>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</si>
  <si>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</si>
  <si>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</si>
  <si>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</si>
  <si>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</si>
  <si>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</si>
  <si>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</si>
  <si>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</si>
  <si>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</si>
  <si>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</si>
  <si>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</si>
  <si>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</si>
  <si>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</si>
  <si>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</si>
  <si>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</si>
  <si>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</si>
  <si>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</si>
  <si>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</si>
  <si>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</si>
  <si>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</si>
  <si>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</si>
  <si>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</si>
  <si>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</si>
  <si>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</si>
  <si>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</si>
  <si>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</si>
  <si>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</si>
  <si>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</si>
  <si>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</si>
  <si>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</si>
  <si>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</si>
  <si>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</si>
  <si>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</si>
  <si>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</si>
  <si>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</si>
  <si>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</si>
  <si>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</si>
  <si>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</si>
  <si>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</si>
  <si>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</si>
  <si>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</si>
  <si>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</si>
  <si>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</si>
  <si>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</si>
  <si>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</si>
  <si>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</si>
  <si>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</si>
  <si>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</si>
  <si>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</si>
  <si>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</si>
  <si>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</si>
  <si>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</si>
  <si>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</si>
  <si>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</si>
  <si>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</si>
  <si>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</si>
  <si>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</si>
  <si>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</si>
  <si>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</si>
  <si>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</si>
  <si>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</si>
  <si>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</si>
  <si>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</si>
  <si>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</si>
  <si>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</si>
  <si>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</si>
  <si>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</si>
  <si>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</si>
  <si>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</si>
  <si>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</si>
  <si>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</si>
  <si>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</si>
  <si>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</si>
  <si>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</si>
  <si>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</si>
  <si>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</si>
  <si>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</si>
  <si>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</si>
  <si>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</si>
  <si>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</si>
  <si>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</si>
  <si>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</si>
  <si>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</si>
  <si>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</si>
  <si>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</si>
  <si>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</si>
  <si>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</si>
  <si>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</si>
  <si>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</si>
  <si>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</si>
  <si>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</si>
  <si>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</si>
  <si>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</si>
  <si>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</si>
  <si>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</si>
  <si>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</si>
  <si>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</si>
  <si>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</si>
  <si>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</si>
  <si>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</si>
  <si>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</si>
  <si>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</si>
  <si>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</si>
  <si>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</si>
  <si>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</si>
  <si>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</si>
  <si>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</si>
  <si>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</si>
  <si>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</si>
  <si>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</si>
  <si>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</si>
  <si>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</si>
  <si>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</si>
  <si>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</si>
  <si>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</si>
  <si>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</si>
  <si>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</si>
  <si>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</si>
  <si>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</si>
  <si>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</si>
  <si>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</si>
  <si>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</si>
  <si>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</si>
  <si>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</si>
  <si>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</si>
  <si>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</si>
  <si>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</si>
  <si>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</si>
  <si>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</si>
  <si>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</si>
  <si>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</si>
  <si>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</si>
  <si>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</si>
  <si>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</si>
  <si>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</si>
  <si>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</si>
  <si>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</si>
  <si>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</si>
  <si>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</si>
  <si>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</si>
  <si>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</si>
  <si>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</si>
  <si>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</si>
  <si>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</si>
  <si>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</si>
  <si>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</si>
  <si>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</si>
  <si>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</si>
  <si>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</si>
  <si>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</si>
  <si>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</si>
  <si>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</si>
  <si>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</si>
  <si>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</si>
  <si>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</si>
  <si>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</si>
  <si>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</si>
  <si>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</si>
  <si>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</si>
  <si>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</si>
  <si>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</si>
  <si>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</si>
  <si>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</si>
  <si>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</si>
  <si>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</si>
  <si>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</si>
  <si>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</si>
  <si>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</si>
  <si>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</si>
  <si>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</si>
  <si>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</si>
  <si>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</si>
  <si>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</si>
  <si>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</si>
  <si>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</si>
  <si>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</si>
  <si>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</si>
  <si>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</si>
  <si>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</si>
  <si>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</si>
  <si>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</si>
  <si>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</si>
  <si>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</si>
  <si>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</si>
  <si>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</si>
  <si>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</si>
  <si>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</si>
  <si>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</si>
  <si>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</si>
  <si>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</si>
  <si>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</si>
  <si>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</si>
  <si>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</si>
  <si>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</si>
  <si>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</si>
  <si>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</si>
  <si>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</si>
  <si>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</si>
  <si>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</si>
  <si>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</si>
  <si>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</si>
  <si>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</si>
  <si>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</si>
  <si>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</si>
  <si>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</si>
  <si>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</si>
  <si>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</si>
  <si>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</si>
  <si>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</si>
  <si>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</si>
  <si>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</si>
  <si>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</si>
  <si>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</si>
  <si>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</si>
  <si>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</si>
  <si>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</si>
  <si>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</si>
  <si>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</si>
  <si>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</si>
  <si>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</si>
  <si>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</si>
  <si>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</si>
  <si>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</si>
  <si>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</si>
  <si>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magasin et chefs rayons</t>
  </si>
  <si>
    <t>M Dhia MECHLAOUI, Dr Mejed HENI et M Souheil DRAOUI</t>
  </si>
  <si>
    <t>Présence d'un seau d'olives siciliennes dépourvu d'étiquetage (non identifié).</t>
  </si>
  <si>
    <t>Stockage de dattes dans leurs cartons au niveau de la chambre froide.</t>
  </si>
  <si>
    <t>Les récipients contenants la harissa et pâte d'ail n'étaient pas protégés.</t>
  </si>
  <si>
    <t>Renforcer le glaçage des produits sur l'étal.</t>
  </si>
  <si>
    <t>Présence de 3 congélateurs contenants des crèmes glacés et des sacs de frites congelés dont la températures était élevés (T° mesurée -1°C). Les crèmes glacés ont fondus.</t>
  </si>
  <si>
    <t>Stockages d'un seau de glaces casse qui n'était pas isolé.</t>
  </si>
  <si>
    <t>L'autocontrôle du nettoyage n'était pas réalisé et enregistré pour le 09, 10, et 11 juillet 2018.</t>
  </si>
  <si>
    <t>Renforcer le rangement au niveau des meubles des produits surgelés.</t>
  </si>
  <si>
    <t>Enregistrements des autocontrôles de nettoyage et de désinfection</t>
  </si>
  <si>
    <t>L'autocontrôle du nettoyage n'était pas quotidien.</t>
  </si>
  <si>
    <t>Présence des bulletins d'analyse et plans d'action</t>
  </si>
  <si>
    <t xml:space="preserve">Utilisation correcte des cadenciers de cuisson et de fabrication </t>
  </si>
  <si>
    <t>Renforcer le rangement des produits dans la réserve.</t>
  </si>
  <si>
    <t>Présence de givre au niveau de la CF(+) olives et épices et dans la CF(-) des produits surgelés.</t>
  </si>
  <si>
    <t>Meuble d'exposition au froid positif non fonctionnel. Les produits étaient exposés à température ambiante.</t>
  </si>
  <si>
    <t>La températures des produits stockés dans les congélateurs n'était pas conformes. Les produits ont fondus ( T° mesurée: -1°C.</t>
  </si>
  <si>
    <t>L'hygromètrie était de 62% &lt; 65%, correct.</t>
  </si>
  <si>
    <t>Taux de réalisation du plan d'action précédent</t>
  </si>
  <si>
    <t>Terminal  de cuisson.</t>
  </si>
  <si>
    <t>L'état de rangement de la CF (-) était insatisfaisant.</t>
  </si>
  <si>
    <t>Le distributeur de savon liquide était vide.</t>
  </si>
  <si>
    <t xml:space="preserve">Un seul poste lave-mains était disponible et était utilisé par les opérateur des rayons boucherie et charcuterie/ fromages. </t>
  </si>
  <si>
    <t>Procéder à une séparation entre les deux catégories des produits stockés.</t>
  </si>
  <si>
    <t>7,4 °C</t>
  </si>
  <si>
    <t>Température affichée: 3,8°C
Température mesurée: 2,5°C</t>
  </si>
  <si>
    <t>3°C</t>
  </si>
  <si>
    <t>Température affichée: 2°C
Température mesurée: 1,8°C</t>
  </si>
  <si>
    <t>Boul/pât: le distributeur du savon liquide était endommagé.</t>
  </si>
  <si>
    <t xml:space="preserve">l’horaire de décontamination des fruits et des légumes n’était pas inscrit sur la fiche d’instruction.    </t>
  </si>
  <si>
    <t>Chaque rayon doit disposer d'un thermomètre identifié.</t>
  </si>
  <si>
    <t>Les abats étaient exposés au rayon sans égouttoirs.</t>
  </si>
  <si>
    <t>Zarzis</t>
  </si>
  <si>
    <t>Zone étroite</t>
  </si>
  <si>
    <t>Le rangement est difficile en raison de l'étroitesse.</t>
  </si>
  <si>
    <t xml:space="preserve">Un des opérateurs était sans badge. </t>
  </si>
  <si>
    <t>Le laboratoire était patagé par le rayon traiteur et boul/pât, le risque d'une contamination croisée entre les produits crus et les gâteaux est accru à ce niveau. Un affichage des horaire de traitement des préprations est nécessaire.</t>
  </si>
  <si>
    <t>Enregistrer les nombres de pièces mises en décongélation pour tous les produits.Assurer l’enregistrement de toutes les données (nom du fournisseur, N° de lot, DF/DLC) sur la fiche de traçabilité.</t>
  </si>
  <si>
    <t>Manque de traçabilité suite au tests effectués:
Article en cause: amandine X2
Date d'ouverture: 28/06/18
Carton: contient 12 pièces
Pièces tracées: 8 pièces
Absence de la trace des quatre pièces restantes, la CF (-) ne contenait pas ce produit.
Le nombre de pièces mises en décongélation n’était pas enregistré pour plusieurs gâteaux (X2 amandine, 20X20 café, etc…).</t>
  </si>
  <si>
    <t>Le thermomètre était également utilisé par les opérateurs du rayon charcuterie/fromages,</t>
  </si>
  <si>
    <t>La chambre froide des MP servait au stockage des volailles crues, des produits semi-finis et des produits finis. Les volailles n'étaient pas correctement protégées.</t>
  </si>
  <si>
    <t>La hotte n'était pas propre.</t>
  </si>
  <si>
    <t>La séparation des flux n'est pas assurée, la charcuterie, le traiteur et la pâtisserie sont gérés dans le même local. Les couteaux et le personnel se confondent.</t>
  </si>
  <si>
    <t>Stockage des caisses (nuggets congelés) et des caisses de voailles fraîches à même le sol.
Certaines matières premières entamées n'étaient pas identifées (photo)</t>
  </si>
  <si>
    <t>Respecter les règles de stockage.</t>
  </si>
  <si>
    <t>Absence de l'enregistrement des vérifications du thermomètre.</t>
  </si>
  <si>
    <t>Aucun désinfectant n'était utilisé. Seul un rinçage était appliqué. LE système HACCP n'était pas maîtrisé.</t>
  </si>
  <si>
    <t>Fourir l'eau de Javel pour la décontamination et respecter le protocole.</t>
  </si>
  <si>
    <t>Absence de la traçabilité des matières premières.
Absence de la traçabilité de l'osso bucco et de la salade grillée de la veille
Pour les vendu de la veille; vendu 132 et enregistrés 124.
Pour le soufflet au poulet de la veille; vendu 4, tracés 3 et cuits; 7.</t>
  </si>
  <si>
    <t>Attention à la traçabilité. Les produits commercialisés doivent être enregistrés le jour même.</t>
  </si>
  <si>
    <t>La procédure de nettoyage et de désinfection n'était pas disponible.</t>
  </si>
  <si>
    <t>Attention, le risque est hautement couru avec les vitres du présentoir qui étaient endmmagées et l'étroitesse de la chambre froide.</t>
  </si>
  <si>
    <t>Absence</t>
  </si>
  <si>
    <t>Assurer les enregistrements</t>
  </si>
  <si>
    <t>Enregistrer les températures de stockage et d'exposition du traiteur</t>
  </si>
  <si>
    <t>Certains morceaux de charcuteries et de fromages n'étaient pas identifiés.</t>
  </si>
  <si>
    <t>Absence de thermomètre pour le rayon charcuteries &amp; fromages</t>
  </si>
  <si>
    <t>Fournir un thermomètre</t>
  </si>
  <si>
    <t>Les températures du meuble froid de stockage n'étaient pas enregistrées</t>
  </si>
  <si>
    <t>Stockage simultané des produits frais (yaourts) et des viandes (poulet, dinde), la contamination croisée est accrue.</t>
  </si>
  <si>
    <t>La traçabilité n'était maitrisée qu'après la formation effectuée sur le terrain. Le test de traçabilité effectué et la vérification du Hit-parade étaient corrects:
Quantité réceptionnée: 104 kg
Quantité tracée: 93 kg</t>
  </si>
  <si>
    <t>Renforcer le glaçage des caisses stockées.</t>
  </si>
  <si>
    <t>Présence de produits exposés au niveau d'un meuble froid non fonctionnel depuis la veille (stockage à température ambiante).</t>
  </si>
  <si>
    <t>Réparer le meuble en urgence et renforcer le contrôle. Procéder à un check et essaie à vide avant exposition.</t>
  </si>
  <si>
    <t>Le poids du carton du produits cocktail salade fruits de mer réceptionnée était de 20kg alors que la quantité tracée de ce produits était de 21kg. 
Présence d'un carton du même produit entamé et dont la date d'ouverture n'était pas enregistrée.
Certaines dates d'emballages des barquettes de calamar pané n'étaient pas inscrites.</t>
  </si>
  <si>
    <t>Les tomates cerises emballées n'étaient pas identifiés.</t>
  </si>
  <si>
    <t>Attention: les pastèques étaient lavés et découpées sans désinfection dans l'aire de réception à côté de tous les risues de contaminations par les déchets, les légumes frais etc. Un local / lieu spécifique devra ^tre prévu pour cette tâche. Absence d'un couteau spécifique.</t>
  </si>
  <si>
    <t>Présence des pots de "hrousse" et de chocolat en poudre "banania" dont certains ingrédients étaient effacés au marqueur.</t>
  </si>
  <si>
    <t>Renforcer le suivi de près.</t>
  </si>
  <si>
    <t>Protéger ces récipients</t>
  </si>
  <si>
    <t>Présence de certaines bouteilles d'huile d'olive dont les DF, DLC, et N°Lot étaient illisibles.</t>
  </si>
  <si>
    <t>En cours pour certains membres</t>
  </si>
  <si>
    <t>La réclamation enregistrée dans le carnet et relative au riz pourri n'a pas été suivie. Absence de trace de gestion et d'action corective.</t>
  </si>
  <si>
    <t>Un rideau à lanière et un préau sont à prévoir.</t>
  </si>
  <si>
    <t>Certaines parties étaient déjà usées (photo)</t>
  </si>
  <si>
    <t>Des trous aux murs avaient été constatés (photo)</t>
  </si>
  <si>
    <t>Le laboratoire est partagé avec la pâtisserie.</t>
  </si>
  <si>
    <t>Une vitre coulissante était endommagée. Perte de maîtrise du froid</t>
  </si>
  <si>
    <t>T° d'exposition 11,8
T° affichée: 1,8.</t>
  </si>
  <si>
    <t>T° à cœur: 9,8</t>
  </si>
  <si>
    <t>Renforcer le suivi</t>
  </si>
  <si>
    <t>Une vitre au niveau de la charcuterie était endommagée, perte de maîtrise d froid</t>
  </si>
  <si>
    <t>Renforcer le suivi de près et assurer un test à vide avant utilisation.</t>
  </si>
  <si>
    <t>Une seule plonge était partagée entre 3 rayons (pâtisserie, traiteur, et charcuterie)</t>
  </si>
  <si>
    <t>Dr Hatem KARAA</t>
  </si>
  <si>
    <t>Directeur magasin et chefs de rayon</t>
  </si>
  <si>
    <t xml:space="preserve">Les deux opérateurs étaient sans badge. </t>
  </si>
  <si>
    <t xml:space="preserve">Terminal  de cuisson.
</t>
  </si>
  <si>
    <t>Présence d'un carton à même le sol en chambre froide négative</t>
  </si>
  <si>
    <t>utilisation des caddys clients au laboratoire (voir photo)</t>
  </si>
  <si>
    <t>Amandine x2 mise en rayon le 27 novembre 2018 n'est pas tracée sur les fiches de traçabilité</t>
  </si>
  <si>
    <t>Assurer la traçabilité de toutes les patisseries présentées à la vente</t>
  </si>
  <si>
    <t>Un paquet de Kaak au dates périmé (DF: 29/08/2018 DLC: 28/11/2018)</t>
  </si>
  <si>
    <t>Chambre froide en panne</t>
  </si>
  <si>
    <t>01 jambon de dinde el mazraa découpé et non identifié par la date d'entame</t>
  </si>
  <si>
    <t>Fiche de réception en rayon relatives aux denrées reçues le 26 novembre est indisponible</t>
  </si>
  <si>
    <t>Renforcer le glaçage des poissons présentés à la vente (tempérarure de la raie présentée à la vente était de +5°C)</t>
  </si>
  <si>
    <t>Renforcer le tri des pommes présentées en rayon</t>
  </si>
  <si>
    <t>Dépassemnt de la DLUO des articles suivants:
54 sachets de soupe légumes Kent DLUO: 5/10/2018
50 sachets de soupe légumes Kent DLUO: 23/09/2018</t>
  </si>
  <si>
    <t>Dépoussièrer les produits en linéaire</t>
  </si>
  <si>
    <t>Renforcer le dépoussièrage des linéaires</t>
  </si>
  <si>
    <t>Présence d'un pot de Ptit vita dont la date de retrait n'est pas respectée (DLC 29/11/2018)</t>
  </si>
  <si>
    <t>Renforcer le nettoyage du four micro ondes</t>
  </si>
  <si>
    <t>Un préau est à prévoir</t>
  </si>
  <si>
    <t>l'hygrométrie était de 63%</t>
  </si>
  <si>
    <t>Températures produits conformes (+3°C pour les produits laitiers, -17°C pour les produits surgelés)</t>
  </si>
  <si>
    <t xml:space="preserve">Le laboratoire était partagé avec le rayon traiteur, le risque d'une contamination croisée entre les produits crus et les gâteaux est accru à ce niveau. Un affichage des horaires de traitement des préprations est nécessaire.
</t>
  </si>
  <si>
    <t>Eclairage faible en chambre froide négative</t>
  </si>
  <si>
    <t>renforcer l'éclairage en chambre froide négative</t>
  </si>
  <si>
    <t>Température affichée +3,6°C
Température mesurée +4,2°C</t>
  </si>
  <si>
    <t>Le laboratoire est partagé avec la pâtisserie</t>
  </si>
  <si>
    <t>une vitre coulissante était endommagée.
Perte de maitrise du froid</t>
  </si>
  <si>
    <t>température du produit 5,2°C</t>
  </si>
  <si>
    <t>température conforme</t>
  </si>
  <si>
    <t>Température affichée 2°C
température mesurée 1,5°C</t>
  </si>
  <si>
    <t>Bac surgelé en panne</t>
  </si>
  <si>
    <t>Un seul poste lave mains était disponible et était utilisé en commun par les opérateurs des rayons boucherie et charcuterie/fromage</t>
  </si>
  <si>
    <t>une seule plonge était partagée entre trois aryons (pâtisserie, traiteur et charcuterie)</t>
  </si>
  <si>
    <t>accumulation de givre en chambre froide négative</t>
  </si>
  <si>
    <t>Renforcer les opérations de nettoyage au dessus du four</t>
  </si>
  <si>
    <t>Usage d'un bac en plastique non alimentaire pour l'mmersion des féculents (voir photo)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</si>
</sst>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14"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5" fillId="0" borderId="1" xfId="0" applyFont="1" applyBorder="1" applyAlignment="1" applyProtection="1">
      <alignment horizontal="left" vertical="center" wrapText="1"/>
      <protection hidden="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center" wrapText="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8" fillId="16"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0" xfId="0" applyFont="1" applyFill="1" applyAlignment="1" applyProtection="1">
      <alignment horizontal="center" vertical="center" wrapText="1"/>
      <protection hidden="1"/>
    </xf>
    <xf numFmtId="0" fontId="8" fillId="4" borderId="5" xfId="0" applyFont="1" applyFill="1" applyBorder="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c:v>
                </c:pt>
                <c:pt idx="1">
                  <c:v>0.9285714285714286</c:v>
                </c:pt>
                <c:pt idx="2">
                  <c:v>7.6923076923076927E-2</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20285312"/>
        <c:axId val="1420289120"/>
      </c:barChart>
      <c:catAx>
        <c:axId val="14202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0289120"/>
        <c:crosses val="autoZero"/>
        <c:auto val="1"/>
        <c:lblAlgn val="ctr"/>
        <c:lblOffset val="100"/>
        <c:noMultiLvlLbl val="0"/>
      </c:catAx>
      <c:valAx>
        <c:axId val="142028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02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53070624"/>
        <c:axId val="1253074976"/>
      </c:barChart>
      <c:catAx>
        <c:axId val="125307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3074976"/>
        <c:crosses val="autoZero"/>
        <c:auto val="1"/>
        <c:lblAlgn val="ctr"/>
        <c:lblOffset val="100"/>
        <c:noMultiLvlLbl val="0"/>
      </c:catAx>
      <c:valAx>
        <c:axId val="125307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307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0.8125</c:v>
                </c:pt>
                <c:pt idx="2">
                  <c:v>0.14285714285714285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53075520"/>
        <c:axId val="1253083136"/>
      </c:barChart>
      <c:catAx>
        <c:axId val="12530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3083136"/>
        <c:crosses val="autoZero"/>
        <c:auto val="1"/>
        <c:lblAlgn val="ctr"/>
        <c:lblOffset val="100"/>
        <c:noMultiLvlLbl val="0"/>
      </c:catAx>
      <c:valAx>
        <c:axId val="125308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30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0.25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51511072"/>
        <c:axId val="2051488768"/>
      </c:barChart>
      <c:catAx>
        <c:axId val="205151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488768"/>
        <c:crosses val="autoZero"/>
        <c:auto val="1"/>
        <c:lblAlgn val="ctr"/>
        <c:lblOffset val="100"/>
        <c:noMultiLvlLbl val="0"/>
      </c:catAx>
      <c:valAx>
        <c:axId val="205148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151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1</c:v>
                </c:pt>
                <c:pt idx="2">
                  <c:v>9.0909090909090912E-2</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51650544"/>
        <c:axId val="1551651632"/>
      </c:barChart>
      <c:catAx>
        <c:axId val="155165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1651632"/>
        <c:crosses val="autoZero"/>
        <c:auto val="1"/>
        <c:lblAlgn val="ctr"/>
        <c:lblOffset val="100"/>
        <c:noMultiLvlLbl val="0"/>
      </c:catAx>
      <c:valAx>
        <c:axId val="155165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165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0.33333333333333331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49305952"/>
        <c:axId val="1549301056"/>
      </c:barChart>
      <c:catAx>
        <c:axId val="154930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9301056"/>
        <c:crosses val="autoZero"/>
        <c:auto val="1"/>
        <c:lblAlgn val="ctr"/>
        <c:lblOffset val="100"/>
        <c:noMultiLvlLbl val="0"/>
      </c:catAx>
      <c:valAx>
        <c:axId val="154930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930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0.9144144144144144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49301600"/>
        <c:axId val="1549304864"/>
      </c:barChart>
      <c:catAx>
        <c:axId val="154930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9304864"/>
        <c:crosses val="autoZero"/>
        <c:auto val="1"/>
        <c:lblAlgn val="ctr"/>
        <c:lblOffset val="100"/>
        <c:noMultiLvlLbl val="0"/>
      </c:catAx>
      <c:valAx>
        <c:axId val="154930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930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0.82631578947368423</c:v>
                </c:pt>
                <c:pt idx="1">
                  <c:v>0.89542483660130723</c:v>
                </c:pt>
                <c:pt idx="2">
                  <c:v>4.0084388185654012E-2</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49307040"/>
        <c:axId val="1549303232"/>
      </c:barChart>
      <c:catAx>
        <c:axId val="154930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9303232"/>
        <c:crosses val="autoZero"/>
        <c:auto val="1"/>
        <c:lblAlgn val="ctr"/>
        <c:lblOffset val="100"/>
        <c:noMultiLvlLbl val="0"/>
      </c:catAx>
      <c:valAx>
        <c:axId val="154930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930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0.82908709827666516</c:v>
                </c:pt>
                <c:pt idx="1">
                  <c:v>0.90491962550786087</c:v>
                </c:pt>
                <c:pt idx="2">
                  <c:v>2.0042194092827006E-2</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49300512"/>
        <c:axId val="1425396832"/>
        <c:extLst xmlns:c16r2="http://schemas.microsoft.com/office/drawing/2015/06/chart"/>
      </c:barChart>
      <c:catAx>
        <c:axId val="15493005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5396832"/>
        <c:crosses val="autoZero"/>
        <c:auto val="1"/>
        <c:lblAlgn val="ctr"/>
        <c:lblOffset val="100"/>
        <c:noMultiLvlLbl val="0"/>
      </c:catAx>
      <c:valAx>
        <c:axId val="14253968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4930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0.60993589743589749</c:v>
                </c:pt>
                <c:pt idx="2">
                  <c:v>37.025641025641022</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25390304"/>
        <c:axId val="1425400640"/>
        <c:extLst xmlns:c16r2="http://schemas.microsoft.com/office/drawing/2015/06/chart"/>
      </c:barChart>
      <c:catAx>
        <c:axId val="142539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5400640"/>
        <c:crosses val="autoZero"/>
        <c:auto val="1"/>
        <c:lblAlgn val="ctr"/>
        <c:lblOffset val="100"/>
        <c:noMultiLvlLbl val="0"/>
      </c:catAx>
      <c:valAx>
        <c:axId val="142540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2539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0.68571428571428572</c:v>
                </c:pt>
                <c:pt idx="2">
                  <c:v>1.7857142857142856E-2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0609872"/>
        <c:axId val="1550601168"/>
      </c:barChart>
      <c:catAx>
        <c:axId val="155060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0601168"/>
        <c:crosses val="autoZero"/>
        <c:auto val="1"/>
        <c:lblAlgn val="ctr"/>
        <c:lblOffset val="100"/>
        <c:noMultiLvlLbl val="0"/>
      </c:catAx>
      <c:valAx>
        <c:axId val="155060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060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0.54545454545454541</c:v>
                </c:pt>
                <c:pt idx="1">
                  <c:v>0.95588235294117652</c:v>
                </c:pt>
                <c:pt idx="2">
                  <c:v>0.02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0602256"/>
        <c:axId val="1550603888"/>
      </c:barChart>
      <c:catAx>
        <c:axId val="155060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0603888"/>
        <c:crosses val="autoZero"/>
        <c:auto val="1"/>
        <c:lblAlgn val="ctr"/>
        <c:lblOffset val="100"/>
        <c:noMultiLvlLbl val="0"/>
      </c:catAx>
      <c:valAx>
        <c:axId val="155060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060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0.92592592592592593</c:v>
                </c:pt>
                <c:pt idx="1">
                  <c:v>0.9838709677419355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0608240"/>
        <c:axId val="1423822768"/>
      </c:barChart>
      <c:catAx>
        <c:axId val="155060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3822768"/>
        <c:crosses val="autoZero"/>
        <c:auto val="1"/>
        <c:lblAlgn val="ctr"/>
        <c:lblOffset val="100"/>
        <c:noMultiLvlLbl val="0"/>
      </c:catAx>
      <c:valAx>
        <c:axId val="142382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060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0.96153846153846156</c:v>
                </c:pt>
                <c:pt idx="1">
                  <c:v>0.86904761904761907</c:v>
                </c:pt>
                <c:pt idx="2">
                  <c:v>3.3333333333333333E-2</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23832016"/>
        <c:axId val="1423819504"/>
      </c:barChart>
      <c:catAx>
        <c:axId val="142383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3819504"/>
        <c:crosses val="autoZero"/>
        <c:auto val="1"/>
        <c:lblAlgn val="ctr"/>
        <c:lblOffset val="100"/>
        <c:noMultiLvlLbl val="0"/>
      </c:catAx>
      <c:valAx>
        <c:axId val="142381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383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0.76388888888888884</c:v>
                </c:pt>
                <c:pt idx="1">
                  <c:v>0.97222222222222221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23834192"/>
        <c:axId val="1423834736"/>
      </c:barChart>
      <c:catAx>
        <c:axId val="142383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3834736"/>
        <c:crosses val="autoZero"/>
        <c:auto val="1"/>
        <c:lblAlgn val="ctr"/>
        <c:lblOffset val="100"/>
        <c:noMultiLvlLbl val="0"/>
      </c:catAx>
      <c:valAx>
        <c:axId val="142383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383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0.95454545454545459</c:v>
                </c:pt>
                <c:pt idx="1">
                  <c:v>0.95833333333333337</c:v>
                </c:pt>
                <c:pt idx="2">
                  <c:v>5.2631578947368418E-2</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51634176"/>
        <c:axId val="1551639616"/>
      </c:barChart>
      <c:catAx>
        <c:axId val="155163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1639616"/>
        <c:crosses val="autoZero"/>
        <c:auto val="1"/>
        <c:lblAlgn val="ctr"/>
        <c:lblOffset val="100"/>
        <c:noMultiLvlLbl val="0"/>
      </c:catAx>
      <c:valAx>
        <c:axId val="155163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163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0.90625</c:v>
                </c:pt>
                <c:pt idx="1">
                  <c:v>0.55555555555555558</c:v>
                </c:pt>
                <c:pt idx="2">
                  <c:v>4.1666666666666664E-2</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51637984"/>
        <c:axId val="1551641248"/>
      </c:barChart>
      <c:catAx>
        <c:axId val="155163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1641248"/>
        <c:crosses val="autoZero"/>
        <c:auto val="1"/>
        <c:lblAlgn val="ctr"/>
        <c:lblOffset val="100"/>
        <c:noMultiLvlLbl val="0"/>
      </c:catAx>
      <c:valAx>
        <c:axId val="155164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163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0.7068965517241379</c:v>
                </c:pt>
                <c:pt idx="1">
                  <c:v>0.96551724137931039</c:v>
                </c:pt>
                <c:pt idx="2">
                  <c:v>0.05</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51635808"/>
        <c:axId val="1253070080"/>
      </c:barChart>
      <c:catAx>
        <c:axId val="155163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3070080"/>
        <c:crosses val="autoZero"/>
        <c:auto val="1"/>
        <c:lblAlgn val="ctr"/>
        <c:lblOffset val="100"/>
        <c:noMultiLvlLbl val="0"/>
      </c:catAx>
      <c:valAx>
        <c:axId val="125307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163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7" zoomScaleSheetLayoutView="100" workbookViewId="0">
      <selection activeCell="B26" sqref="B26:C2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441</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15" t="s">
        <v>327</v>
      </c>
      <c r="C23" s="315"/>
      <c r="D23" s="78"/>
      <c r="E23" s="78"/>
      <c r="F23" s="78"/>
      <c r="G23" s="78"/>
      <c r="H23" s="78"/>
      <c r="I23" s="78"/>
      <c r="J23" s="77" t="str">
        <f>D18</f>
        <v>Zarzis</v>
      </c>
    </row>
    <row r="24" spans="1:11" ht="33" customHeight="1" x14ac:dyDescent="0.25">
      <c r="A24" s="86" t="s">
        <v>328</v>
      </c>
      <c r="B24" s="316">
        <f>AVERAGE('A1 Exploitation'!D549,'A1 Technique'!D199)</f>
        <v>0.82908709827666516</v>
      </c>
      <c r="C24" s="316"/>
      <c r="D24" s="78"/>
      <c r="E24" s="78"/>
      <c r="F24" s="78"/>
      <c r="G24" s="78"/>
      <c r="H24" s="78"/>
      <c r="I24" s="78"/>
    </row>
    <row r="25" spans="1:11" ht="33" customHeight="1" x14ac:dyDescent="0.25">
      <c r="A25" s="85" t="s">
        <v>329</v>
      </c>
      <c r="B25" s="316">
        <f>AVERAGE('A2 Exploitation'!D549,'A2 Technique'!D199)</f>
        <v>0.90491962550786087</v>
      </c>
      <c r="C25" s="316"/>
      <c r="D25" s="78"/>
      <c r="E25" s="78"/>
      <c r="F25" s="78"/>
      <c r="G25" s="78"/>
      <c r="H25" s="78"/>
      <c r="I25" s="78"/>
    </row>
    <row r="26" spans="1:11" ht="33" customHeight="1" x14ac:dyDescent="0.25">
      <c r="A26" s="86" t="s">
        <v>330</v>
      </c>
      <c r="B26" s="316">
        <f>AVERAGE('A3 Exploitation'!D549,'A3 Technique'!D199)</f>
        <v>2.0042194092827006E-2</v>
      </c>
      <c r="C26" s="316"/>
      <c r="D26" s="78"/>
      <c r="E26" s="78"/>
      <c r="F26" s="78"/>
      <c r="G26" s="78"/>
      <c r="H26" s="78"/>
      <c r="I26" s="78"/>
    </row>
    <row r="27" spans="1:11" ht="33" customHeight="1" x14ac:dyDescent="0.25">
      <c r="A27" s="86" t="s">
        <v>331</v>
      </c>
      <c r="B27" s="316">
        <f>AVERAGE('A4 Exploitation'!D549,'A4 Technique'!D199)</f>
        <v>0</v>
      </c>
      <c r="C27" s="316"/>
      <c r="D27" s="78"/>
      <c r="E27" s="78"/>
      <c r="F27" s="78"/>
      <c r="G27" s="78"/>
      <c r="H27" s="78"/>
      <c r="I27" s="78"/>
    </row>
    <row r="28" spans="1:11" ht="33" customHeight="1" x14ac:dyDescent="0.25">
      <c r="A28" s="85" t="s">
        <v>332</v>
      </c>
      <c r="B28" s="316">
        <f>AVERAGE('A5 Exploitation'!D549,'A5 Technique'!D199)</f>
        <v>0</v>
      </c>
      <c r="C28" s="316"/>
      <c r="D28" s="78"/>
      <c r="E28" s="78"/>
      <c r="F28" s="78"/>
      <c r="G28" s="78"/>
      <c r="H28" s="78"/>
      <c r="I28" s="78"/>
    </row>
    <row r="29" spans="1:11" ht="33" customHeight="1" x14ac:dyDescent="0.25">
      <c r="A29" s="85" t="s">
        <v>333</v>
      </c>
      <c r="B29" s="316">
        <f>AVERAGE('A6 Exploitation'!D549,'A6 Technique'!D199)</f>
        <v>0</v>
      </c>
      <c r="C29" s="31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5" t="s">
        <v>334</v>
      </c>
      <c r="C33" s="315"/>
      <c r="D33" s="78"/>
      <c r="E33" s="78"/>
      <c r="F33" s="78"/>
      <c r="G33" s="78"/>
      <c r="H33" s="78"/>
      <c r="I33" s="78"/>
      <c r="J33" s="77" t="str">
        <f>D18</f>
        <v>Zarzis</v>
      </c>
    </row>
    <row r="34" spans="1:10" ht="33" customHeight="1" x14ac:dyDescent="0.25">
      <c r="A34" s="86" t="s">
        <v>328</v>
      </c>
      <c r="B34" s="316">
        <f>'A1 Exploitation'!D549</f>
        <v>0.82631578947368423</v>
      </c>
      <c r="C34" s="316"/>
      <c r="D34" s="78"/>
      <c r="E34" s="78"/>
      <c r="F34" s="78"/>
      <c r="G34" s="78"/>
      <c r="H34" s="78"/>
      <c r="I34" s="78"/>
    </row>
    <row r="35" spans="1:10" ht="33" customHeight="1" x14ac:dyDescent="0.25">
      <c r="A35" s="85" t="s">
        <v>329</v>
      </c>
      <c r="B35" s="316">
        <f>'A2 Exploitation'!D549</f>
        <v>0.89542483660130723</v>
      </c>
      <c r="C35" s="316"/>
      <c r="D35" s="78"/>
      <c r="E35" s="78"/>
      <c r="F35" s="78"/>
      <c r="G35" s="78"/>
      <c r="H35" s="78"/>
      <c r="I35" s="78"/>
    </row>
    <row r="36" spans="1:10" ht="33" customHeight="1" x14ac:dyDescent="0.25">
      <c r="A36" s="86" t="s">
        <v>330</v>
      </c>
      <c r="B36" s="316">
        <f>'A3 Exploitation'!D549</f>
        <v>4.0084388185654012E-2</v>
      </c>
      <c r="C36" s="316"/>
      <c r="D36" s="78"/>
      <c r="E36" s="78"/>
      <c r="F36" s="78"/>
      <c r="G36" s="78"/>
      <c r="H36" s="78"/>
      <c r="I36" s="78"/>
    </row>
    <row r="37" spans="1:10" ht="33" customHeight="1" x14ac:dyDescent="0.25">
      <c r="A37" s="86" t="s">
        <v>331</v>
      </c>
      <c r="B37" s="316">
        <f>'A4 Exploitation'!D549</f>
        <v>0</v>
      </c>
      <c r="C37" s="316"/>
      <c r="D37" s="78"/>
      <c r="E37" s="78"/>
      <c r="F37" s="78"/>
      <c r="G37" s="78"/>
      <c r="H37" s="78"/>
      <c r="I37" s="78"/>
    </row>
    <row r="38" spans="1:10" ht="33" customHeight="1" x14ac:dyDescent="0.25">
      <c r="A38" s="85" t="s">
        <v>332</v>
      </c>
      <c r="B38" s="316">
        <f>'A5 Exploitation'!D549</f>
        <v>0</v>
      </c>
      <c r="C38" s="316"/>
      <c r="D38" s="78"/>
      <c r="E38" s="78"/>
      <c r="F38" s="78"/>
      <c r="G38" s="78"/>
      <c r="H38" s="78"/>
      <c r="I38" s="78"/>
    </row>
    <row r="39" spans="1:10" ht="33" customHeight="1" x14ac:dyDescent="0.25">
      <c r="A39" s="85" t="s">
        <v>333</v>
      </c>
      <c r="B39" s="316">
        <f>'A6 Exploitation'!D549</f>
        <v>0</v>
      </c>
      <c r="C39" s="31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7" t="s">
        <v>335</v>
      </c>
      <c r="C42" s="317"/>
      <c r="D42" s="78"/>
      <c r="E42" s="78"/>
      <c r="F42" s="78"/>
      <c r="G42" s="78"/>
      <c r="H42" s="78"/>
      <c r="I42" s="78"/>
      <c r="J42" s="77" t="str">
        <f>D18</f>
        <v>Zarzis</v>
      </c>
    </row>
    <row r="43" spans="1:10" ht="33" customHeight="1" x14ac:dyDescent="0.25">
      <c r="A43" s="86" t="s">
        <v>328</v>
      </c>
      <c r="B43" s="316" t="e">
        <f>AVERAGE('A1 Exploitation'!D547, 'A1 Technique'!D197)</f>
        <v>#DIV/0!</v>
      </c>
      <c r="C43" s="316"/>
      <c r="D43" s="78"/>
      <c r="E43" s="78"/>
      <c r="F43" s="78"/>
      <c r="G43" s="78"/>
      <c r="H43" s="78"/>
      <c r="I43" s="78"/>
    </row>
    <row r="44" spans="1:10" ht="33" customHeight="1" x14ac:dyDescent="0.25">
      <c r="A44" s="85" t="s">
        <v>329</v>
      </c>
      <c r="B44" s="316">
        <f>AVERAGE('A2 Exploitation'!D547, 'A2 Technique'!D197)</f>
        <v>0.60993589743589749</v>
      </c>
      <c r="C44" s="316"/>
      <c r="D44" s="78"/>
      <c r="E44" s="78"/>
      <c r="F44" s="78"/>
      <c r="G44" s="78"/>
      <c r="H44" s="78"/>
      <c r="I44" s="78"/>
    </row>
    <row r="45" spans="1:10" ht="33" customHeight="1" x14ac:dyDescent="0.25">
      <c r="A45" s="86" t="s">
        <v>330</v>
      </c>
      <c r="B45" s="316">
        <f>AVERAGE('A3 Exploitation'!D547, 'A3 Technique'!D197)</f>
        <v>37.025641025641022</v>
      </c>
      <c r="C45" s="316"/>
      <c r="D45" s="78"/>
      <c r="E45" s="78"/>
      <c r="F45" s="78"/>
      <c r="G45" s="78"/>
      <c r="H45" s="78"/>
      <c r="I45" s="78"/>
    </row>
    <row r="46" spans="1:10" ht="33" customHeight="1" x14ac:dyDescent="0.25">
      <c r="A46" s="86" t="s">
        <v>331</v>
      </c>
      <c r="B46" s="316" t="e">
        <f>AVERAGE('A4 Exploitation'!D547, 'A4 Technique'!D197)</f>
        <v>#DIV/0!</v>
      </c>
      <c r="C46" s="316"/>
      <c r="D46" s="78"/>
      <c r="E46" s="78"/>
      <c r="F46" s="78"/>
      <c r="G46" s="78"/>
      <c r="H46" s="78"/>
      <c r="I46" s="78"/>
    </row>
    <row r="47" spans="1:10" ht="33" customHeight="1" x14ac:dyDescent="0.25">
      <c r="A47" s="85" t="s">
        <v>332</v>
      </c>
      <c r="B47" s="316" t="e">
        <f>AVERAGE('A5 Exploitation'!D547, 'A5 Technique'!D197)</f>
        <v>#DIV/0!</v>
      </c>
      <c r="C47" s="316"/>
      <c r="D47" s="78"/>
      <c r="E47" s="78"/>
      <c r="F47" s="78"/>
      <c r="G47" s="78"/>
      <c r="H47" s="78"/>
      <c r="I47" s="78"/>
    </row>
    <row r="48" spans="1:10" ht="33" customHeight="1" x14ac:dyDescent="0.25">
      <c r="A48" s="85" t="s">
        <v>333</v>
      </c>
      <c r="B48" s="316" t="e">
        <f>AVERAGE('A6 Exploitation'!D547, 'A6 Technique'!D197)</f>
        <v>#DIV/0!</v>
      </c>
      <c r="C48" s="31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5" t="s">
        <v>336</v>
      </c>
      <c r="C51" s="315"/>
      <c r="D51" s="78"/>
      <c r="E51" s="78"/>
      <c r="F51" s="78"/>
      <c r="G51" s="78"/>
      <c r="H51" s="78"/>
      <c r="I51" s="78"/>
      <c r="J51" s="77" t="str">
        <f>D18</f>
        <v>Zarzis</v>
      </c>
    </row>
    <row r="52" spans="1:10" ht="33" customHeight="1" x14ac:dyDescent="0.25">
      <c r="A52" s="86" t="s">
        <v>328</v>
      </c>
      <c r="B52" s="318">
        <f>'A1 Exploitation'!D46</f>
        <v>0.95</v>
      </c>
      <c r="C52" s="318"/>
      <c r="D52" s="78"/>
      <c r="E52" s="78"/>
      <c r="F52" s="78"/>
      <c r="G52" s="78"/>
      <c r="H52" s="78"/>
      <c r="I52" s="78"/>
    </row>
    <row r="53" spans="1:10" ht="33" customHeight="1" x14ac:dyDescent="0.25">
      <c r="A53" s="85" t="s">
        <v>329</v>
      </c>
      <c r="B53" s="318">
        <f>'A2 Exploitation'!D46</f>
        <v>0.9285714285714286</v>
      </c>
      <c r="C53" s="318"/>
      <c r="D53" s="78"/>
      <c r="E53" s="78"/>
      <c r="F53" s="78"/>
      <c r="G53" s="78"/>
      <c r="H53" s="78"/>
      <c r="I53" s="78"/>
    </row>
    <row r="54" spans="1:10" ht="33" customHeight="1" x14ac:dyDescent="0.25">
      <c r="A54" s="86" t="s">
        <v>330</v>
      </c>
      <c r="B54" s="318">
        <f>'A3 Exploitation'!D46</f>
        <v>7.6923076923076927E-2</v>
      </c>
      <c r="C54" s="318"/>
      <c r="D54" s="78"/>
      <c r="E54" s="78"/>
      <c r="F54" s="78"/>
      <c r="G54" s="78"/>
      <c r="H54" s="78"/>
      <c r="I54" s="78"/>
    </row>
    <row r="55" spans="1:10" ht="33" customHeight="1" x14ac:dyDescent="0.25">
      <c r="A55" s="86" t="s">
        <v>331</v>
      </c>
      <c r="B55" s="318">
        <f>'A4 Exploitation'!D46</f>
        <v>0</v>
      </c>
      <c r="C55" s="318"/>
      <c r="D55" s="78"/>
      <c r="E55" s="78"/>
      <c r="F55" s="78"/>
      <c r="G55" s="78"/>
      <c r="H55" s="78"/>
      <c r="I55" s="78"/>
    </row>
    <row r="56" spans="1:10" ht="33" customHeight="1" x14ac:dyDescent="0.25">
      <c r="A56" s="85" t="s">
        <v>332</v>
      </c>
      <c r="B56" s="318">
        <f>'A5 Exploitation'!D46</f>
        <v>0</v>
      </c>
      <c r="C56" s="318"/>
      <c r="D56" s="78"/>
      <c r="E56" s="78"/>
      <c r="F56" s="78"/>
      <c r="G56" s="78"/>
      <c r="H56" s="78"/>
      <c r="I56" s="78"/>
    </row>
    <row r="57" spans="1:10" ht="33" customHeight="1" x14ac:dyDescent="0.25">
      <c r="A57" s="85" t="s">
        <v>333</v>
      </c>
      <c r="B57" s="318">
        <f>'A6 Exploitation'!D46</f>
        <v>0</v>
      </c>
      <c r="C57" s="31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5" t="s">
        <v>337</v>
      </c>
      <c r="C60" s="315"/>
      <c r="D60" s="78"/>
      <c r="E60" s="78"/>
      <c r="F60" s="78"/>
      <c r="G60" s="78"/>
      <c r="H60" s="78"/>
      <c r="I60" s="78"/>
      <c r="J60" s="77" t="str">
        <f>D18</f>
        <v>Zarzis</v>
      </c>
    </row>
    <row r="61" spans="1:10" ht="33" customHeight="1" x14ac:dyDescent="0.25">
      <c r="A61" s="86" t="s">
        <v>328</v>
      </c>
      <c r="B61" s="316">
        <f>'A1 Exploitation'!D103</f>
        <v>0.77272727272727271</v>
      </c>
      <c r="C61" s="316"/>
      <c r="D61" s="78"/>
      <c r="E61" s="78"/>
      <c r="F61" s="78"/>
      <c r="G61" s="78"/>
      <c r="H61" s="78"/>
      <c r="I61" s="78"/>
    </row>
    <row r="62" spans="1:10" ht="33" customHeight="1" x14ac:dyDescent="0.25">
      <c r="A62" s="85" t="s">
        <v>329</v>
      </c>
      <c r="B62" s="316">
        <f>'A2 Exploitation'!D103</f>
        <v>0.68571428571428572</v>
      </c>
      <c r="C62" s="316"/>
      <c r="D62" s="78"/>
      <c r="E62" s="78"/>
      <c r="F62" s="78"/>
      <c r="G62" s="78"/>
      <c r="H62" s="78"/>
      <c r="I62" s="78"/>
    </row>
    <row r="63" spans="1:10" ht="33" customHeight="1" x14ac:dyDescent="0.25">
      <c r="A63" s="86" t="s">
        <v>330</v>
      </c>
      <c r="B63" s="316">
        <f>'A3 Exploitation'!D103</f>
        <v>1.7857142857142856E-2</v>
      </c>
      <c r="C63" s="316"/>
      <c r="D63" s="78"/>
      <c r="E63" s="78"/>
      <c r="F63" s="78"/>
      <c r="G63" s="78"/>
      <c r="H63" s="78"/>
      <c r="I63" s="78"/>
    </row>
    <row r="64" spans="1:10" ht="33" customHeight="1" x14ac:dyDescent="0.25">
      <c r="A64" s="86" t="s">
        <v>331</v>
      </c>
      <c r="B64" s="316">
        <f>'A4 Exploitation'!D103</f>
        <v>0</v>
      </c>
      <c r="C64" s="316"/>
      <c r="D64" s="78"/>
      <c r="E64" s="78"/>
      <c r="F64" s="78"/>
      <c r="G64" s="78"/>
      <c r="H64" s="78"/>
      <c r="I64" s="78"/>
    </row>
    <row r="65" spans="1:10" ht="33" customHeight="1" x14ac:dyDescent="0.25">
      <c r="A65" s="85" t="s">
        <v>332</v>
      </c>
      <c r="B65" s="316">
        <f>'A5 Exploitation'!D103</f>
        <v>0</v>
      </c>
      <c r="C65" s="316"/>
      <c r="D65" s="78"/>
      <c r="E65" s="78"/>
      <c r="F65" s="78"/>
      <c r="G65" s="78"/>
      <c r="H65" s="78"/>
      <c r="I65" s="78"/>
    </row>
    <row r="66" spans="1:10" ht="33" customHeight="1" x14ac:dyDescent="0.25">
      <c r="A66" s="85" t="s">
        <v>333</v>
      </c>
      <c r="B66" s="316">
        <f>'A6 Exploitation'!D103</f>
        <v>0</v>
      </c>
      <c r="C66" s="31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5" t="s">
        <v>338</v>
      </c>
      <c r="C69" s="315"/>
      <c r="D69" s="78"/>
      <c r="E69" s="78"/>
      <c r="F69" s="78"/>
      <c r="G69" s="78"/>
      <c r="H69" s="78"/>
      <c r="I69" s="78"/>
      <c r="J69" s="77" t="str">
        <f>D18</f>
        <v>Zarzis</v>
      </c>
    </row>
    <row r="70" spans="1:10" ht="33" customHeight="1" x14ac:dyDescent="0.25">
      <c r="A70" s="86" t="s">
        <v>328</v>
      </c>
      <c r="B70" s="316">
        <f>'A1 Exploitation'!D158</f>
        <v>0.54545454545454541</v>
      </c>
      <c r="C70" s="316"/>
      <c r="D70" s="78"/>
      <c r="E70" s="78"/>
      <c r="F70" s="78"/>
      <c r="G70" s="78"/>
      <c r="H70" s="78"/>
      <c r="I70" s="78"/>
    </row>
    <row r="71" spans="1:10" ht="33" customHeight="1" x14ac:dyDescent="0.25">
      <c r="A71" s="85" t="s">
        <v>329</v>
      </c>
      <c r="B71" s="316">
        <f>'A2 Exploitation'!D158</f>
        <v>0.95588235294117652</v>
      </c>
      <c r="C71" s="316"/>
      <c r="D71" s="78"/>
      <c r="E71" s="78"/>
      <c r="F71" s="78"/>
      <c r="G71" s="78"/>
      <c r="H71" s="78"/>
      <c r="I71" s="78"/>
    </row>
    <row r="72" spans="1:10" ht="33" customHeight="1" x14ac:dyDescent="0.25">
      <c r="A72" s="86" t="s">
        <v>330</v>
      </c>
      <c r="B72" s="316">
        <f>'A3 Exploitation'!D158</f>
        <v>0.02</v>
      </c>
      <c r="C72" s="316"/>
      <c r="D72" s="78"/>
      <c r="E72" s="78"/>
      <c r="F72" s="78"/>
      <c r="G72" s="78"/>
      <c r="H72" s="78"/>
      <c r="I72" s="78"/>
    </row>
    <row r="73" spans="1:10" ht="33" customHeight="1" x14ac:dyDescent="0.25">
      <c r="A73" s="86" t="s">
        <v>331</v>
      </c>
      <c r="B73" s="316">
        <f>'A4 Exploitation'!D158</f>
        <v>0</v>
      </c>
      <c r="C73" s="316"/>
      <c r="D73" s="78"/>
      <c r="E73" s="78"/>
      <c r="F73" s="78"/>
      <c r="G73" s="78"/>
      <c r="H73" s="78"/>
      <c r="I73" s="78"/>
    </row>
    <row r="74" spans="1:10" ht="33" customHeight="1" x14ac:dyDescent="0.25">
      <c r="A74" s="85" t="s">
        <v>332</v>
      </c>
      <c r="B74" s="316">
        <f>'A5 Exploitation'!D158</f>
        <v>0</v>
      </c>
      <c r="C74" s="316"/>
      <c r="D74" s="78"/>
      <c r="E74" s="78"/>
      <c r="F74" s="78"/>
      <c r="G74" s="78"/>
      <c r="H74" s="78"/>
      <c r="I74" s="78"/>
    </row>
    <row r="75" spans="1:10" ht="33" customHeight="1" x14ac:dyDescent="0.25">
      <c r="A75" s="85" t="s">
        <v>333</v>
      </c>
      <c r="B75" s="316">
        <f>'A6 Exploitation'!D158</f>
        <v>0</v>
      </c>
      <c r="C75" s="31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5" t="s">
        <v>339</v>
      </c>
      <c r="C78" s="315"/>
      <c r="D78" s="78"/>
      <c r="E78" s="78"/>
      <c r="F78" s="78"/>
      <c r="G78" s="78"/>
      <c r="H78" s="78"/>
      <c r="I78" s="78"/>
      <c r="J78" s="77" t="str">
        <f>D18</f>
        <v>Zarzis</v>
      </c>
    </row>
    <row r="79" spans="1:10" ht="33" customHeight="1" x14ac:dyDescent="0.25">
      <c r="A79" s="86" t="s">
        <v>328</v>
      </c>
      <c r="B79" s="316">
        <f>'A1 Exploitation'!D205</f>
        <v>0.92592592592592593</v>
      </c>
      <c r="C79" s="316"/>
      <c r="D79" s="78"/>
      <c r="E79" s="78"/>
      <c r="F79" s="78"/>
      <c r="G79" s="78"/>
      <c r="H79" s="78"/>
      <c r="I79" s="78"/>
    </row>
    <row r="80" spans="1:10" ht="33" customHeight="1" x14ac:dyDescent="0.25">
      <c r="A80" s="85" t="s">
        <v>329</v>
      </c>
      <c r="B80" s="316">
        <f>'A2 Exploitation'!D205</f>
        <v>0.9838709677419355</v>
      </c>
      <c r="C80" s="316"/>
      <c r="D80" s="78"/>
      <c r="E80" s="78"/>
      <c r="F80" s="78"/>
      <c r="G80" s="78"/>
      <c r="H80" s="78"/>
      <c r="I80" s="78"/>
    </row>
    <row r="81" spans="1:10" ht="33" customHeight="1" x14ac:dyDescent="0.25">
      <c r="A81" s="86" t="s">
        <v>330</v>
      </c>
      <c r="B81" s="316">
        <f>'A3 Exploitation'!D205</f>
        <v>0</v>
      </c>
      <c r="C81" s="316"/>
      <c r="D81" s="78"/>
      <c r="E81" s="78"/>
      <c r="F81" s="78"/>
      <c r="G81" s="78"/>
      <c r="H81" s="78"/>
      <c r="I81" s="78"/>
    </row>
    <row r="82" spans="1:10" ht="33" customHeight="1" x14ac:dyDescent="0.25">
      <c r="A82" s="86" t="s">
        <v>331</v>
      </c>
      <c r="B82" s="316">
        <f>'A4 Exploitation'!D205</f>
        <v>0</v>
      </c>
      <c r="C82" s="316"/>
      <c r="D82" s="78"/>
      <c r="E82" s="78"/>
      <c r="F82" s="78"/>
      <c r="G82" s="78"/>
      <c r="H82" s="78"/>
      <c r="I82" s="78"/>
    </row>
    <row r="83" spans="1:10" ht="33" customHeight="1" x14ac:dyDescent="0.25">
      <c r="A83" s="85" t="s">
        <v>332</v>
      </c>
      <c r="B83" s="316">
        <f>'A5 Exploitation'!D205</f>
        <v>0</v>
      </c>
      <c r="C83" s="316"/>
      <c r="D83" s="78"/>
      <c r="E83" s="78"/>
      <c r="F83" s="78"/>
      <c r="G83" s="78"/>
      <c r="H83" s="78"/>
      <c r="I83" s="78"/>
    </row>
    <row r="84" spans="1:10" ht="33" customHeight="1" x14ac:dyDescent="0.25">
      <c r="A84" s="85" t="s">
        <v>333</v>
      </c>
      <c r="B84" s="316">
        <f>'A6 Exploitation'!D205</f>
        <v>0</v>
      </c>
      <c r="C84" s="31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5" t="s">
        <v>340</v>
      </c>
      <c r="C87" s="315"/>
      <c r="D87" s="78"/>
      <c r="E87" s="78"/>
      <c r="F87" s="78"/>
      <c r="G87" s="78"/>
      <c r="H87" s="78"/>
      <c r="I87" s="78"/>
      <c r="J87" s="77" t="str">
        <f>D18</f>
        <v>Zarzis</v>
      </c>
    </row>
    <row r="88" spans="1:10" ht="33" customHeight="1" x14ac:dyDescent="0.25">
      <c r="A88" s="86" t="s">
        <v>328</v>
      </c>
      <c r="B88" s="316">
        <f>'A1 Exploitation'!D266</f>
        <v>0.96153846153846156</v>
      </c>
      <c r="C88" s="316"/>
      <c r="D88" s="78"/>
      <c r="E88" s="78"/>
      <c r="F88" s="78"/>
      <c r="G88" s="78"/>
      <c r="H88" s="78"/>
      <c r="I88" s="78"/>
    </row>
    <row r="89" spans="1:10" ht="33" customHeight="1" x14ac:dyDescent="0.25">
      <c r="A89" s="85" t="s">
        <v>329</v>
      </c>
      <c r="B89" s="316">
        <f>'A2 Exploitation'!D266</f>
        <v>0.86904761904761907</v>
      </c>
      <c r="C89" s="316"/>
      <c r="D89" s="78"/>
      <c r="E89" s="78"/>
      <c r="F89" s="78"/>
      <c r="G89" s="78"/>
      <c r="H89" s="78"/>
      <c r="I89" s="78"/>
    </row>
    <row r="90" spans="1:10" ht="33" customHeight="1" x14ac:dyDescent="0.25">
      <c r="A90" s="86" t="s">
        <v>330</v>
      </c>
      <c r="B90" s="316">
        <f>'A3 Exploitation'!D266</f>
        <v>3.3333333333333333E-2</v>
      </c>
      <c r="C90" s="316"/>
      <c r="D90" s="78"/>
      <c r="E90" s="78"/>
      <c r="F90" s="78"/>
      <c r="G90" s="78"/>
      <c r="H90" s="78"/>
      <c r="I90" s="78"/>
    </row>
    <row r="91" spans="1:10" ht="33" customHeight="1" x14ac:dyDescent="0.25">
      <c r="A91" s="86" t="s">
        <v>331</v>
      </c>
      <c r="B91" s="316">
        <f>'A4 Exploitation'!D266</f>
        <v>0</v>
      </c>
      <c r="C91" s="316"/>
      <c r="D91" s="78"/>
      <c r="E91" s="78"/>
      <c r="F91" s="78"/>
      <c r="G91" s="78"/>
      <c r="H91" s="78"/>
      <c r="I91" s="78"/>
    </row>
    <row r="92" spans="1:10" ht="33" customHeight="1" x14ac:dyDescent="0.25">
      <c r="A92" s="85" t="s">
        <v>332</v>
      </c>
      <c r="B92" s="316">
        <f>'A5 Exploitation'!D266</f>
        <v>0</v>
      </c>
      <c r="C92" s="316"/>
      <c r="D92" s="78"/>
      <c r="E92" s="78"/>
      <c r="F92" s="78"/>
      <c r="G92" s="78"/>
      <c r="H92" s="78"/>
      <c r="I92" s="78"/>
    </row>
    <row r="93" spans="1:10" ht="33" customHeight="1" x14ac:dyDescent="0.25">
      <c r="A93" s="85" t="s">
        <v>333</v>
      </c>
      <c r="B93" s="316">
        <f>'A6 Exploitation'!D266</f>
        <v>0</v>
      </c>
      <c r="C93" s="31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5" t="s">
        <v>341</v>
      </c>
      <c r="C96" s="315"/>
      <c r="D96" s="78"/>
      <c r="E96" s="78"/>
      <c r="F96" s="78"/>
      <c r="G96" s="78"/>
      <c r="H96" s="78"/>
      <c r="I96" s="78"/>
      <c r="J96" s="77" t="str">
        <f>D18</f>
        <v>Zarzis</v>
      </c>
    </row>
    <row r="97" spans="1:10" ht="33" customHeight="1" x14ac:dyDescent="0.25">
      <c r="A97" s="86" t="s">
        <v>328</v>
      </c>
      <c r="B97" s="316">
        <f>'A1 Exploitation'!D318</f>
        <v>0.76388888888888884</v>
      </c>
      <c r="C97" s="316"/>
      <c r="D97" s="78"/>
      <c r="E97" s="78"/>
      <c r="F97" s="78"/>
      <c r="G97" s="78"/>
      <c r="H97" s="78"/>
      <c r="I97" s="78"/>
    </row>
    <row r="98" spans="1:10" ht="33" customHeight="1" x14ac:dyDescent="0.25">
      <c r="A98" s="85" t="s">
        <v>329</v>
      </c>
      <c r="B98" s="316">
        <f>'A2 Exploitation'!D318</f>
        <v>0.97222222222222221</v>
      </c>
      <c r="C98" s="316"/>
      <c r="D98" s="78"/>
      <c r="E98" s="78"/>
      <c r="F98" s="78"/>
      <c r="G98" s="78"/>
      <c r="H98" s="78"/>
      <c r="I98" s="78"/>
    </row>
    <row r="99" spans="1:10" ht="33" customHeight="1" x14ac:dyDescent="0.25">
      <c r="A99" s="86" t="s">
        <v>330</v>
      </c>
      <c r="B99" s="316">
        <f>'A3 Exploitation'!D318</f>
        <v>0</v>
      </c>
      <c r="C99" s="316"/>
      <c r="D99" s="78"/>
      <c r="E99" s="78"/>
      <c r="F99" s="78"/>
      <c r="G99" s="78"/>
      <c r="H99" s="78"/>
      <c r="I99" s="78"/>
    </row>
    <row r="100" spans="1:10" ht="33" customHeight="1" x14ac:dyDescent="0.25">
      <c r="A100" s="86" t="s">
        <v>331</v>
      </c>
      <c r="B100" s="316">
        <f>'A4 Exploitation'!D318</f>
        <v>0</v>
      </c>
      <c r="C100" s="316"/>
      <c r="D100" s="78"/>
      <c r="E100" s="78"/>
      <c r="F100" s="78"/>
      <c r="G100" s="78"/>
      <c r="H100" s="78"/>
      <c r="I100" s="78"/>
    </row>
    <row r="101" spans="1:10" ht="33" customHeight="1" x14ac:dyDescent="0.25">
      <c r="A101" s="85" t="s">
        <v>332</v>
      </c>
      <c r="B101" s="316">
        <f>'A5 Exploitation'!D318</f>
        <v>0</v>
      </c>
      <c r="C101" s="316"/>
      <c r="D101" s="78"/>
      <c r="E101" s="78"/>
      <c r="F101" s="78"/>
      <c r="G101" s="78"/>
      <c r="H101" s="78"/>
      <c r="I101" s="78"/>
    </row>
    <row r="102" spans="1:10" ht="33" customHeight="1" x14ac:dyDescent="0.25">
      <c r="A102" s="85" t="s">
        <v>333</v>
      </c>
      <c r="B102" s="316">
        <f>'A6 Exploitation'!D318</f>
        <v>0</v>
      </c>
      <c r="C102" s="31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5" t="s">
        <v>342</v>
      </c>
      <c r="C105" s="315"/>
      <c r="D105" s="78"/>
      <c r="E105" s="78"/>
      <c r="F105" s="78"/>
      <c r="G105" s="78"/>
      <c r="H105" s="78"/>
      <c r="I105" s="78"/>
      <c r="J105" s="77" t="str">
        <f>D18</f>
        <v>Zarzis</v>
      </c>
    </row>
    <row r="106" spans="1:10" ht="33" customHeight="1" x14ac:dyDescent="0.25">
      <c r="A106" s="86" t="s">
        <v>328</v>
      </c>
      <c r="B106" s="316">
        <f>'A1 Exploitation'!D358</f>
        <v>0.95454545454545459</v>
      </c>
      <c r="C106" s="316"/>
      <c r="D106" s="78"/>
      <c r="E106" s="78"/>
      <c r="F106" s="78"/>
      <c r="G106" s="78"/>
      <c r="H106" s="78"/>
      <c r="I106" s="78"/>
    </row>
    <row r="107" spans="1:10" ht="33" customHeight="1" x14ac:dyDescent="0.25">
      <c r="A107" s="85" t="s">
        <v>329</v>
      </c>
      <c r="B107" s="316">
        <f>'A2 Exploitation'!D358</f>
        <v>0.95833333333333337</v>
      </c>
      <c r="C107" s="316"/>
      <c r="D107" s="78"/>
      <c r="E107" s="78"/>
      <c r="F107" s="78"/>
      <c r="G107" s="78"/>
      <c r="H107" s="78"/>
      <c r="I107" s="78"/>
    </row>
    <row r="108" spans="1:10" ht="33" customHeight="1" x14ac:dyDescent="0.25">
      <c r="A108" s="86" t="s">
        <v>330</v>
      </c>
      <c r="B108" s="316">
        <f>'A3 Exploitation'!D358</f>
        <v>5.2631578947368418E-2</v>
      </c>
      <c r="C108" s="316"/>
      <c r="D108" s="78"/>
      <c r="E108" s="78"/>
      <c r="F108" s="78"/>
      <c r="G108" s="78"/>
      <c r="H108" s="78"/>
      <c r="I108" s="78"/>
    </row>
    <row r="109" spans="1:10" ht="33" customHeight="1" x14ac:dyDescent="0.25">
      <c r="A109" s="86" t="s">
        <v>331</v>
      </c>
      <c r="B109" s="316">
        <f>'A4 Exploitation'!D358</f>
        <v>0</v>
      </c>
      <c r="C109" s="316"/>
      <c r="D109" s="78"/>
      <c r="E109" s="78"/>
      <c r="F109" s="78"/>
      <c r="G109" s="78"/>
      <c r="H109" s="78"/>
      <c r="I109" s="78"/>
    </row>
    <row r="110" spans="1:10" ht="33" customHeight="1" x14ac:dyDescent="0.25">
      <c r="A110" s="85" t="s">
        <v>332</v>
      </c>
      <c r="B110" s="316">
        <f>'A5 Exploitation'!D358</f>
        <v>0</v>
      </c>
      <c r="C110" s="316"/>
      <c r="D110" s="78"/>
      <c r="E110" s="78"/>
      <c r="F110" s="78"/>
      <c r="G110" s="78"/>
      <c r="H110" s="78"/>
      <c r="I110" s="78"/>
    </row>
    <row r="111" spans="1:10" ht="33" customHeight="1" x14ac:dyDescent="0.25">
      <c r="A111" s="85" t="s">
        <v>333</v>
      </c>
      <c r="B111" s="316">
        <f>'A6 Exploitation'!D358</f>
        <v>0</v>
      </c>
      <c r="C111" s="31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5" t="s">
        <v>343</v>
      </c>
      <c r="C114" s="315"/>
      <c r="D114" s="78"/>
      <c r="E114" s="78"/>
      <c r="F114" s="78"/>
      <c r="G114" s="78"/>
      <c r="H114" s="78"/>
      <c r="I114" s="78"/>
      <c r="J114" s="77" t="str">
        <f>D18</f>
        <v>Zarzis</v>
      </c>
    </row>
    <row r="115" spans="1:10" ht="33" customHeight="1" x14ac:dyDescent="0.25">
      <c r="A115" s="86" t="s">
        <v>328</v>
      </c>
      <c r="B115" s="316">
        <f>'A1 Exploitation'!D391</f>
        <v>0.90625</v>
      </c>
      <c r="C115" s="316"/>
      <c r="D115" s="78"/>
      <c r="E115" s="78"/>
      <c r="F115" s="78"/>
      <c r="G115" s="78"/>
      <c r="H115" s="78"/>
      <c r="I115" s="78"/>
    </row>
    <row r="116" spans="1:10" ht="33" customHeight="1" x14ac:dyDescent="0.25">
      <c r="A116" s="85" t="s">
        <v>329</v>
      </c>
      <c r="B116" s="316">
        <f>'A2 Exploitation'!D391</f>
        <v>0.55555555555555558</v>
      </c>
      <c r="C116" s="316"/>
      <c r="D116" s="78"/>
      <c r="E116" s="78"/>
      <c r="F116" s="78"/>
      <c r="G116" s="78"/>
      <c r="H116" s="78"/>
      <c r="I116" s="78"/>
    </row>
    <row r="117" spans="1:10" ht="33" customHeight="1" x14ac:dyDescent="0.25">
      <c r="A117" s="86" t="s">
        <v>330</v>
      </c>
      <c r="B117" s="316">
        <f>'A3 Exploitation'!D391</f>
        <v>4.1666666666666664E-2</v>
      </c>
      <c r="C117" s="316"/>
      <c r="D117" s="78"/>
      <c r="E117" s="78"/>
      <c r="F117" s="78"/>
      <c r="G117" s="78"/>
      <c r="H117" s="78"/>
      <c r="I117" s="78"/>
    </row>
    <row r="118" spans="1:10" ht="33" customHeight="1" x14ac:dyDescent="0.25">
      <c r="A118" s="86" t="s">
        <v>331</v>
      </c>
      <c r="B118" s="316">
        <f>'A4 Exploitation'!D391</f>
        <v>0</v>
      </c>
      <c r="C118" s="316"/>
      <c r="D118" s="78"/>
      <c r="E118" s="78"/>
      <c r="F118" s="78"/>
      <c r="G118" s="78"/>
      <c r="H118" s="78"/>
      <c r="I118" s="78"/>
    </row>
    <row r="119" spans="1:10" ht="33" customHeight="1" x14ac:dyDescent="0.25">
      <c r="A119" s="85" t="s">
        <v>332</v>
      </c>
      <c r="B119" s="316">
        <f>'A5 Exploitation'!D391</f>
        <v>0</v>
      </c>
      <c r="C119" s="316"/>
      <c r="D119" s="78"/>
      <c r="E119" s="78"/>
      <c r="F119" s="78"/>
      <c r="G119" s="78"/>
      <c r="H119" s="78"/>
      <c r="I119" s="78"/>
    </row>
    <row r="120" spans="1:10" ht="33" customHeight="1" x14ac:dyDescent="0.25">
      <c r="A120" s="85" t="s">
        <v>333</v>
      </c>
      <c r="B120" s="316">
        <f>'A6 Exploitation'!D391</f>
        <v>0</v>
      </c>
      <c r="C120" s="31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5" t="s">
        <v>344</v>
      </c>
      <c r="C123" s="315"/>
      <c r="D123" s="78"/>
      <c r="E123" s="78"/>
      <c r="F123" s="78"/>
      <c r="G123" s="78"/>
      <c r="H123" s="78"/>
      <c r="I123" s="78"/>
      <c r="J123" s="77" t="str">
        <f>D18</f>
        <v>Zarzis</v>
      </c>
    </row>
    <row r="124" spans="1:10" ht="33" customHeight="1" x14ac:dyDescent="0.25">
      <c r="A124" s="86" t="s">
        <v>328</v>
      </c>
      <c r="B124" s="316">
        <f>'A1 Exploitation'!D444</f>
        <v>0.7068965517241379</v>
      </c>
      <c r="C124" s="316"/>
      <c r="D124" s="78"/>
      <c r="E124" s="78"/>
      <c r="F124" s="78"/>
      <c r="G124" s="78"/>
      <c r="H124" s="78"/>
      <c r="I124" s="78"/>
    </row>
    <row r="125" spans="1:10" ht="33" customHeight="1" x14ac:dyDescent="0.25">
      <c r="A125" s="85" t="s">
        <v>329</v>
      </c>
      <c r="B125" s="316">
        <f>'A2 Exploitation'!D444</f>
        <v>0.96551724137931039</v>
      </c>
      <c r="C125" s="316"/>
      <c r="D125" s="78"/>
      <c r="E125" s="78"/>
      <c r="F125" s="78"/>
      <c r="G125" s="78"/>
      <c r="H125" s="78"/>
      <c r="I125" s="78"/>
    </row>
    <row r="126" spans="1:10" ht="33" customHeight="1" x14ac:dyDescent="0.25">
      <c r="A126" s="86" t="s">
        <v>330</v>
      </c>
      <c r="B126" s="316">
        <f>'A3 Exploitation'!D444</f>
        <v>0.05</v>
      </c>
      <c r="C126" s="316"/>
      <c r="D126" s="78"/>
      <c r="E126" s="78"/>
      <c r="F126" s="78"/>
      <c r="G126" s="78"/>
      <c r="H126" s="78"/>
      <c r="I126" s="78"/>
    </row>
    <row r="127" spans="1:10" ht="33" customHeight="1" x14ac:dyDescent="0.25">
      <c r="A127" s="86" t="s">
        <v>331</v>
      </c>
      <c r="B127" s="316">
        <f>'A4 Exploitation'!D444</f>
        <v>0</v>
      </c>
      <c r="C127" s="316"/>
      <c r="D127" s="78"/>
      <c r="E127" s="78"/>
      <c r="F127" s="78"/>
      <c r="G127" s="78"/>
      <c r="H127" s="78"/>
      <c r="I127" s="78"/>
    </row>
    <row r="128" spans="1:10" ht="33" customHeight="1" x14ac:dyDescent="0.25">
      <c r="A128" s="85" t="s">
        <v>332</v>
      </c>
      <c r="B128" s="316">
        <f>'A5 Exploitation'!D444</f>
        <v>0</v>
      </c>
      <c r="C128" s="316"/>
      <c r="D128" s="78"/>
      <c r="E128" s="78"/>
      <c r="F128" s="78"/>
      <c r="G128" s="78"/>
      <c r="H128" s="78"/>
      <c r="I128" s="78"/>
    </row>
    <row r="129" spans="1:10" ht="33" customHeight="1" x14ac:dyDescent="0.25">
      <c r="A129" s="85" t="s">
        <v>333</v>
      </c>
      <c r="B129" s="316">
        <f>'A6 Exploitation'!D444</f>
        <v>0</v>
      </c>
      <c r="C129" s="31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5" t="s">
        <v>345</v>
      </c>
      <c r="C132" s="315"/>
      <c r="D132" s="78"/>
      <c r="E132" s="78"/>
      <c r="F132" s="78"/>
      <c r="G132" s="78"/>
      <c r="H132" s="78"/>
      <c r="I132" s="78"/>
      <c r="J132" s="77" t="str">
        <f>D18</f>
        <v>Zarzis</v>
      </c>
    </row>
    <row r="133" spans="1:10" ht="33" customHeight="1" x14ac:dyDescent="0.25">
      <c r="A133" s="86" t="s">
        <v>328</v>
      </c>
      <c r="B133" s="316">
        <f>'A1 Exploitation'!D481</f>
        <v>0.875</v>
      </c>
      <c r="C133" s="316"/>
      <c r="D133" s="78"/>
      <c r="E133" s="78"/>
      <c r="F133" s="78"/>
      <c r="G133" s="78"/>
      <c r="H133" s="78"/>
      <c r="I133" s="78"/>
    </row>
    <row r="134" spans="1:10" ht="33" customHeight="1" x14ac:dyDescent="0.25">
      <c r="A134" s="85" t="s">
        <v>329</v>
      </c>
      <c r="B134" s="316">
        <f>'A2 Exploitation'!D481</f>
        <v>1</v>
      </c>
      <c r="C134" s="316"/>
      <c r="D134" s="78"/>
      <c r="E134" s="78"/>
      <c r="F134" s="78"/>
      <c r="G134" s="78"/>
      <c r="H134" s="78"/>
      <c r="I134" s="78"/>
    </row>
    <row r="135" spans="1:10" ht="33" customHeight="1" x14ac:dyDescent="0.25">
      <c r="A135" s="86" t="s">
        <v>330</v>
      </c>
      <c r="B135" s="316">
        <f>'A3 Exploitation'!D481</f>
        <v>0</v>
      </c>
      <c r="C135" s="316"/>
      <c r="D135" s="78"/>
      <c r="E135" s="78"/>
      <c r="F135" s="78"/>
      <c r="G135" s="78"/>
      <c r="H135" s="78"/>
      <c r="I135" s="78"/>
    </row>
    <row r="136" spans="1:10" ht="33" customHeight="1" x14ac:dyDescent="0.25">
      <c r="A136" s="86" t="s">
        <v>331</v>
      </c>
      <c r="B136" s="316">
        <f>'A4 Exploitation'!D481</f>
        <v>0</v>
      </c>
      <c r="C136" s="316"/>
      <c r="D136" s="78"/>
      <c r="E136" s="78"/>
      <c r="F136" s="78"/>
      <c r="G136" s="78"/>
      <c r="H136" s="78"/>
      <c r="I136" s="78"/>
    </row>
    <row r="137" spans="1:10" ht="33" customHeight="1" x14ac:dyDescent="0.25">
      <c r="A137" s="85" t="s">
        <v>332</v>
      </c>
      <c r="B137" s="316">
        <f>'A5 Exploitation'!D481</f>
        <v>0</v>
      </c>
      <c r="C137" s="316"/>
      <c r="D137" s="78"/>
      <c r="E137" s="78"/>
      <c r="F137" s="78"/>
      <c r="G137" s="78"/>
      <c r="H137" s="78"/>
      <c r="I137" s="78"/>
    </row>
    <row r="138" spans="1:10" ht="33" customHeight="1" x14ac:dyDescent="0.25">
      <c r="A138" s="85" t="s">
        <v>333</v>
      </c>
      <c r="B138" s="316">
        <f>'A6 Exploitation'!D481</f>
        <v>0</v>
      </c>
      <c r="C138" s="31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5" t="s">
        <v>346</v>
      </c>
      <c r="C141" s="315"/>
      <c r="D141" s="78"/>
      <c r="E141" s="78"/>
      <c r="F141" s="78"/>
      <c r="G141" s="78"/>
      <c r="H141" s="78"/>
      <c r="I141" s="78"/>
      <c r="J141" s="77" t="str">
        <f>D18</f>
        <v>Zarzis</v>
      </c>
    </row>
    <row r="142" spans="1:10" ht="33" customHeight="1" x14ac:dyDescent="0.25">
      <c r="A142" s="86" t="s">
        <v>328</v>
      </c>
      <c r="B142" s="316">
        <f>'A1 Exploitation'!D503</f>
        <v>1</v>
      </c>
      <c r="C142" s="316"/>
      <c r="D142" s="78"/>
      <c r="E142" s="78"/>
      <c r="F142" s="78"/>
      <c r="G142" s="78"/>
      <c r="H142" s="78"/>
      <c r="I142" s="78"/>
    </row>
    <row r="143" spans="1:10" ht="33" customHeight="1" x14ac:dyDescent="0.25">
      <c r="A143" s="85" t="s">
        <v>329</v>
      </c>
      <c r="B143" s="316">
        <f>'A2 Exploitation'!D503</f>
        <v>0.8125</v>
      </c>
      <c r="C143" s="316"/>
      <c r="D143" s="78"/>
      <c r="E143" s="78"/>
      <c r="F143" s="78"/>
      <c r="G143" s="78"/>
      <c r="H143" s="78"/>
      <c r="I143" s="78"/>
    </row>
    <row r="144" spans="1:10" ht="33" customHeight="1" x14ac:dyDescent="0.25">
      <c r="A144" s="86" t="s">
        <v>330</v>
      </c>
      <c r="B144" s="316">
        <f>'A3 Exploitation'!D503</f>
        <v>0.14285714285714285</v>
      </c>
      <c r="C144" s="316"/>
      <c r="D144" s="78"/>
      <c r="E144" s="78"/>
      <c r="F144" s="78"/>
      <c r="G144" s="78"/>
      <c r="H144" s="78"/>
      <c r="I144" s="78"/>
    </row>
    <row r="145" spans="1:10" ht="33" customHeight="1" x14ac:dyDescent="0.25">
      <c r="A145" s="86" t="s">
        <v>331</v>
      </c>
      <c r="B145" s="316">
        <f>'A4 Exploitation'!D503</f>
        <v>0</v>
      </c>
      <c r="C145" s="316"/>
      <c r="D145" s="78"/>
      <c r="E145" s="78"/>
      <c r="F145" s="78"/>
      <c r="G145" s="78"/>
      <c r="H145" s="78"/>
      <c r="I145" s="78"/>
    </row>
    <row r="146" spans="1:10" ht="33" customHeight="1" x14ac:dyDescent="0.25">
      <c r="A146" s="85" t="s">
        <v>332</v>
      </c>
      <c r="B146" s="316">
        <f>'A5 Exploitation'!D503</f>
        <v>0</v>
      </c>
      <c r="C146" s="316"/>
      <c r="D146" s="78"/>
      <c r="E146" s="78"/>
      <c r="F146" s="78"/>
      <c r="G146" s="78"/>
      <c r="H146" s="78"/>
      <c r="I146" s="78"/>
    </row>
    <row r="147" spans="1:10" ht="33" customHeight="1" x14ac:dyDescent="0.25">
      <c r="A147" s="85" t="s">
        <v>333</v>
      </c>
      <c r="B147" s="316">
        <f>'A6 Exploitation'!D503</f>
        <v>0</v>
      </c>
      <c r="C147" s="31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5" t="s">
        <v>347</v>
      </c>
      <c r="C150" s="315"/>
      <c r="D150" s="78"/>
      <c r="E150" s="78"/>
      <c r="F150" s="78"/>
      <c r="G150" s="78"/>
      <c r="H150" s="78"/>
      <c r="I150" s="78"/>
      <c r="J150" s="77" t="str">
        <f>D18</f>
        <v>Zarzis</v>
      </c>
    </row>
    <row r="151" spans="1:10" ht="33" customHeight="1" x14ac:dyDescent="0.25">
      <c r="A151" s="86" t="s">
        <v>328</v>
      </c>
      <c r="B151" s="316">
        <f>'A1 Exploitation'!D514</f>
        <v>1</v>
      </c>
      <c r="C151" s="316"/>
      <c r="D151" s="78"/>
      <c r="E151" s="78"/>
      <c r="F151" s="78"/>
      <c r="G151" s="78"/>
      <c r="H151" s="78"/>
      <c r="I151" s="78"/>
    </row>
    <row r="152" spans="1:10" ht="33" customHeight="1" x14ac:dyDescent="0.25">
      <c r="A152" s="85" t="s">
        <v>329</v>
      </c>
      <c r="B152" s="316">
        <f>'A2 Exploitation'!D514</f>
        <v>1</v>
      </c>
      <c r="C152" s="316"/>
      <c r="D152" s="78"/>
      <c r="E152" s="78"/>
      <c r="F152" s="78"/>
      <c r="G152" s="78"/>
      <c r="H152" s="78"/>
      <c r="I152" s="78"/>
    </row>
    <row r="153" spans="1:10" ht="33" customHeight="1" x14ac:dyDescent="0.25">
      <c r="A153" s="86" t="s">
        <v>330</v>
      </c>
      <c r="B153" s="316">
        <f>'A3 Exploitation'!D514</f>
        <v>0.25</v>
      </c>
      <c r="C153" s="316"/>
      <c r="D153" s="78"/>
      <c r="E153" s="78"/>
      <c r="F153" s="78"/>
      <c r="G153" s="78"/>
      <c r="H153" s="78"/>
      <c r="I153" s="78"/>
    </row>
    <row r="154" spans="1:10" ht="33" customHeight="1" x14ac:dyDescent="0.25">
      <c r="A154" s="86" t="s">
        <v>331</v>
      </c>
      <c r="B154" s="316">
        <f>'A4 Exploitation'!D514</f>
        <v>0</v>
      </c>
      <c r="C154" s="316"/>
      <c r="D154" s="78"/>
      <c r="E154" s="78"/>
      <c r="F154" s="78"/>
      <c r="G154" s="78"/>
      <c r="H154" s="78"/>
      <c r="I154" s="78"/>
    </row>
    <row r="155" spans="1:10" ht="33" customHeight="1" x14ac:dyDescent="0.25">
      <c r="A155" s="85" t="s">
        <v>332</v>
      </c>
      <c r="B155" s="316">
        <f>'A5 Exploitation'!D514</f>
        <v>0</v>
      </c>
      <c r="C155" s="316"/>
      <c r="D155" s="78"/>
      <c r="E155" s="78"/>
      <c r="F155" s="78"/>
      <c r="G155" s="78"/>
      <c r="H155" s="78"/>
      <c r="I155" s="78"/>
    </row>
    <row r="156" spans="1:10" ht="33" customHeight="1" x14ac:dyDescent="0.25">
      <c r="A156" s="85" t="s">
        <v>333</v>
      </c>
      <c r="B156" s="316">
        <f>'A6 Exploitation'!D514</f>
        <v>0</v>
      </c>
      <c r="C156" s="31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9"/>
      <c r="C159" s="319"/>
      <c r="D159" s="78"/>
      <c r="E159" s="78"/>
      <c r="F159" s="78"/>
      <c r="G159" s="78"/>
      <c r="H159" s="78"/>
      <c r="I159" s="78"/>
    </row>
    <row r="160" spans="1:10" ht="33" customHeight="1" x14ac:dyDescent="0.25">
      <c r="A160" s="85" t="s">
        <v>326</v>
      </c>
      <c r="B160" s="315" t="s">
        <v>348</v>
      </c>
      <c r="C160" s="315"/>
      <c r="D160" s="78"/>
      <c r="E160" s="78"/>
      <c r="F160" s="78"/>
      <c r="G160" s="78"/>
      <c r="H160" s="78"/>
      <c r="I160" s="78"/>
      <c r="J160" s="77" t="str">
        <f>D18</f>
        <v>Zarzis</v>
      </c>
    </row>
    <row r="161" spans="1:10" ht="33" customHeight="1" x14ac:dyDescent="0.25">
      <c r="A161" s="86" t="s">
        <v>328</v>
      </c>
      <c r="B161" s="316">
        <f>'A1 Exploitation'!D534</f>
        <v>0.8571428571428571</v>
      </c>
      <c r="C161" s="316"/>
      <c r="D161" s="78"/>
      <c r="E161" s="78"/>
      <c r="F161" s="78"/>
      <c r="G161" s="78"/>
      <c r="H161" s="78"/>
      <c r="I161" s="78"/>
    </row>
    <row r="162" spans="1:10" ht="33" customHeight="1" x14ac:dyDescent="0.25">
      <c r="A162" s="85" t="s">
        <v>329</v>
      </c>
      <c r="B162" s="316">
        <f>'A2 Exploitation'!D534</f>
        <v>1</v>
      </c>
      <c r="C162" s="316"/>
      <c r="D162" s="78"/>
      <c r="E162" s="78"/>
      <c r="F162" s="78"/>
      <c r="G162" s="78"/>
      <c r="H162" s="78"/>
      <c r="I162" s="78"/>
    </row>
    <row r="163" spans="1:10" ht="33" customHeight="1" x14ac:dyDescent="0.25">
      <c r="A163" s="86" t="s">
        <v>330</v>
      </c>
      <c r="B163" s="316">
        <f>'A3 Exploitation'!D534</f>
        <v>9.0909090909090912E-2</v>
      </c>
      <c r="C163" s="316"/>
      <c r="D163" s="78"/>
      <c r="E163" s="78"/>
      <c r="F163" s="78"/>
      <c r="G163" s="78"/>
      <c r="H163" s="78"/>
      <c r="I163" s="78"/>
    </row>
    <row r="164" spans="1:10" ht="33" customHeight="1" x14ac:dyDescent="0.25">
      <c r="A164" s="86" t="s">
        <v>331</v>
      </c>
      <c r="B164" s="316">
        <f>'A4 Exploitation'!D534</f>
        <v>0</v>
      </c>
      <c r="C164" s="316"/>
    </row>
    <row r="165" spans="1:10" ht="33" customHeight="1" x14ac:dyDescent="0.25">
      <c r="A165" s="85" t="s">
        <v>332</v>
      </c>
      <c r="B165" s="316">
        <f>'A5 Exploitation'!D534</f>
        <v>0</v>
      </c>
      <c r="C165" s="316"/>
    </row>
    <row r="166" spans="1:10" ht="18" x14ac:dyDescent="0.25">
      <c r="A166" s="85" t="s">
        <v>333</v>
      </c>
      <c r="B166" s="316">
        <f>'A6 Exploitation'!D534</f>
        <v>0</v>
      </c>
      <c r="C166" s="316"/>
    </row>
    <row r="167" spans="1:10" ht="18.75" x14ac:dyDescent="0.25">
      <c r="A167" s="89"/>
      <c r="B167" s="82"/>
      <c r="C167" s="82"/>
    </row>
    <row r="168" spans="1:10" ht="33" customHeight="1" x14ac:dyDescent="0.25">
      <c r="A168" s="89"/>
      <c r="B168" s="82"/>
      <c r="C168" s="82"/>
    </row>
    <row r="169" spans="1:10" ht="33" customHeight="1" x14ac:dyDescent="0.25">
      <c r="A169" s="85" t="s">
        <v>326</v>
      </c>
      <c r="B169" s="315" t="s">
        <v>349</v>
      </c>
      <c r="C169" s="315"/>
      <c r="J169" s="77" t="str">
        <f>D18</f>
        <v>Zarzis</v>
      </c>
    </row>
    <row r="170" spans="1:10" ht="33" customHeight="1" x14ac:dyDescent="0.25">
      <c r="A170" s="86" t="s">
        <v>328</v>
      </c>
      <c r="B170" s="316">
        <f>'A1 Exploitation'!D545</f>
        <v>1</v>
      </c>
      <c r="C170" s="316"/>
    </row>
    <row r="171" spans="1:10" ht="33" customHeight="1" x14ac:dyDescent="0.25">
      <c r="A171" s="85" t="s">
        <v>329</v>
      </c>
      <c r="B171" s="316">
        <f>'A2 Exploitation'!D545</f>
        <v>1</v>
      </c>
      <c r="C171" s="316"/>
    </row>
    <row r="172" spans="1:10" ht="33" customHeight="1" x14ac:dyDescent="0.25">
      <c r="A172" s="86" t="s">
        <v>330</v>
      </c>
      <c r="B172" s="316">
        <f>'A3 Exploitation'!D545</f>
        <v>0.33333333333333331</v>
      </c>
      <c r="C172" s="316"/>
    </row>
    <row r="173" spans="1:10" ht="33" customHeight="1" x14ac:dyDescent="0.25">
      <c r="A173" s="86" t="s">
        <v>331</v>
      </c>
      <c r="B173" s="316">
        <f>'A4 Exploitation'!D545</f>
        <v>0</v>
      </c>
      <c r="C173" s="316"/>
    </row>
    <row r="174" spans="1:10" ht="33" customHeight="1" x14ac:dyDescent="0.25">
      <c r="A174" s="85" t="s">
        <v>332</v>
      </c>
      <c r="B174" s="316">
        <f>'A5 Exploitation'!D545</f>
        <v>0</v>
      </c>
      <c r="C174" s="316"/>
    </row>
    <row r="175" spans="1:10" ht="18" x14ac:dyDescent="0.25">
      <c r="A175" s="85" t="s">
        <v>333</v>
      </c>
      <c r="B175" s="316">
        <f>'A6 Exploitation'!D545</f>
        <v>0</v>
      </c>
      <c r="C175" s="316"/>
    </row>
    <row r="176" spans="1:10" ht="18.75" x14ac:dyDescent="0.25">
      <c r="A176" s="89"/>
      <c r="B176" s="82"/>
      <c r="C176" s="82"/>
    </row>
    <row r="177" spans="1:10" ht="33" customHeight="1" x14ac:dyDescent="0.25">
      <c r="A177" s="89"/>
      <c r="B177" s="82"/>
      <c r="C177" s="82"/>
    </row>
    <row r="178" spans="1:10" ht="33" customHeight="1" x14ac:dyDescent="0.25">
      <c r="A178" s="85" t="s">
        <v>326</v>
      </c>
      <c r="B178" s="315" t="s">
        <v>350</v>
      </c>
      <c r="C178" s="315"/>
      <c r="J178" s="77" t="str">
        <f>D18</f>
        <v>Zarzis</v>
      </c>
    </row>
    <row r="179" spans="1:10" ht="33" customHeight="1" x14ac:dyDescent="0.25">
      <c r="A179" s="86" t="s">
        <v>328</v>
      </c>
      <c r="B179" s="316">
        <f>'A1 Technique'!D199</f>
        <v>0.83185840707964598</v>
      </c>
      <c r="C179" s="316"/>
    </row>
    <row r="180" spans="1:10" ht="33" customHeight="1" x14ac:dyDescent="0.25">
      <c r="A180" s="85" t="s">
        <v>329</v>
      </c>
      <c r="B180" s="316">
        <f>'A2 Technique'!D199</f>
        <v>0.9144144144144144</v>
      </c>
      <c r="C180" s="316"/>
    </row>
    <row r="181" spans="1:10" ht="33" customHeight="1" x14ac:dyDescent="0.25">
      <c r="A181" s="86" t="s">
        <v>330</v>
      </c>
      <c r="B181" s="316">
        <f>'A3 Technique'!D199</f>
        <v>0</v>
      </c>
      <c r="C181" s="316"/>
    </row>
    <row r="182" spans="1:10" ht="33" customHeight="1" x14ac:dyDescent="0.25">
      <c r="A182" s="86" t="s">
        <v>331</v>
      </c>
      <c r="B182" s="316">
        <f>'A4 Technique'!D199</f>
        <v>0</v>
      </c>
      <c r="C182" s="316"/>
    </row>
    <row r="183" spans="1:10" ht="33" customHeight="1" x14ac:dyDescent="0.25">
      <c r="A183" s="85" t="s">
        <v>332</v>
      </c>
      <c r="B183" s="316">
        <f>'A5 Technique'!D199</f>
        <v>0</v>
      </c>
      <c r="C183" s="316"/>
    </row>
    <row r="184" spans="1:10" ht="18" x14ac:dyDescent="0.25">
      <c r="A184" s="85" t="s">
        <v>333</v>
      </c>
      <c r="B184" s="316">
        <f>'A6 Technique'!D199</f>
        <v>0</v>
      </c>
      <c r="C184" s="31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Q/uCEi6F1tRmZyDrS237dsnK6v0FgtM0M/H3pwKei0QKVWfuokYE7akCzoGxhewGCDHn8as6XpdEpLLluF2lMQ==" saltValue="/Ip/ZRXfG44NJkSiBfH12w=="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39"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0" t="s">
        <v>310</v>
      </c>
      <c r="F17" s="330" t="s">
        <v>358</v>
      </c>
    </row>
    <row r="18" spans="1:8" ht="16.5" customHeight="1" x14ac:dyDescent="0.3">
      <c r="A18" s="328"/>
      <c r="B18" s="41" t="s">
        <v>34</v>
      </c>
      <c r="C18" s="41" t="s">
        <v>33</v>
      </c>
      <c r="D18" s="329"/>
      <c r="E18" s="330"/>
      <c r="F18" s="33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0" t="s">
        <v>310</v>
      </c>
      <c r="F50" s="330" t="s">
        <v>360</v>
      </c>
      <c r="G50" s="127"/>
    </row>
    <row r="51" spans="1:7" ht="16.5" customHeight="1" x14ac:dyDescent="0.3">
      <c r="A51" s="328"/>
      <c r="B51" s="41" t="s">
        <v>34</v>
      </c>
      <c r="C51" s="41" t="s">
        <v>33</v>
      </c>
      <c r="D51" s="329"/>
      <c r="E51" s="330"/>
      <c r="F51" s="33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0" t="s">
        <v>310</v>
      </c>
      <c r="F107" s="330" t="s">
        <v>360</v>
      </c>
    </row>
    <row r="108" spans="1:7" ht="16.5" customHeight="1" x14ac:dyDescent="0.3">
      <c r="A108" s="328"/>
      <c r="B108" s="41" t="s">
        <v>34</v>
      </c>
      <c r="C108" s="41" t="s">
        <v>33</v>
      </c>
      <c r="D108" s="329"/>
      <c r="E108" s="330"/>
      <c r="F108" s="33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0" t="s">
        <v>310</v>
      </c>
      <c r="F162" s="330" t="s">
        <v>360</v>
      </c>
      <c r="G162" s="127"/>
    </row>
    <row r="163" spans="1:7" ht="16.5" customHeight="1" x14ac:dyDescent="0.3">
      <c r="A163" s="328"/>
      <c r="B163" s="41" t="s">
        <v>34</v>
      </c>
      <c r="C163" s="41" t="s">
        <v>33</v>
      </c>
      <c r="D163" s="329"/>
      <c r="E163" s="330"/>
      <c r="F163" s="33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0" t="s">
        <v>310</v>
      </c>
      <c r="F209" s="330" t="s">
        <v>360</v>
      </c>
      <c r="G209" s="127"/>
    </row>
    <row r="210" spans="1:7" ht="16.5" customHeight="1" x14ac:dyDescent="0.3">
      <c r="A210" s="328"/>
      <c r="B210" s="41" t="s">
        <v>34</v>
      </c>
      <c r="C210" s="41" t="s">
        <v>33</v>
      </c>
      <c r="D210" s="329"/>
      <c r="E210" s="330"/>
      <c r="F210" s="33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7" t="s">
        <v>379</v>
      </c>
      <c r="B256" s="337"/>
      <c r="C256" s="337"/>
      <c r="D256" s="337"/>
      <c r="E256" s="337"/>
      <c r="F256" s="33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0" t="s">
        <v>310</v>
      </c>
      <c r="F270" s="330" t="s">
        <v>360</v>
      </c>
      <c r="G270" s="214"/>
    </row>
    <row r="271" spans="1:7" s="16" customFormat="1" ht="16.5" customHeight="1" x14ac:dyDescent="0.3">
      <c r="A271" s="328"/>
      <c r="B271" s="41" t="s">
        <v>34</v>
      </c>
      <c r="C271" s="41" t="s">
        <v>33</v>
      </c>
      <c r="D271" s="329"/>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0" t="s">
        <v>310</v>
      </c>
      <c r="F322" s="330" t="s">
        <v>360</v>
      </c>
      <c r="G322" s="127"/>
    </row>
    <row r="323" spans="1:7" ht="16.5" customHeight="1" x14ac:dyDescent="0.3">
      <c r="A323" s="328"/>
      <c r="B323" s="41" t="s">
        <v>34</v>
      </c>
      <c r="C323" s="41" t="s">
        <v>33</v>
      </c>
      <c r="D323" s="329"/>
      <c r="E323" s="330"/>
      <c r="F323" s="33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8" t="s">
        <v>379</v>
      </c>
      <c r="B349" s="339"/>
      <c r="C349" s="339"/>
      <c r="D349" s="339"/>
      <c r="E349" s="339"/>
      <c r="F349" s="33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0" t="s">
        <v>310</v>
      </c>
      <c r="F362" s="330" t="s">
        <v>360</v>
      </c>
      <c r="G362" s="127"/>
    </row>
    <row r="363" spans="1:7" ht="16.5" customHeight="1" x14ac:dyDescent="0.3">
      <c r="A363" s="328"/>
      <c r="B363" s="41" t="s">
        <v>34</v>
      </c>
      <c r="C363" s="41" t="s">
        <v>33</v>
      </c>
      <c r="D363" s="329"/>
      <c r="E363" s="330"/>
      <c r="F363" s="33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0" t="s">
        <v>310</v>
      </c>
      <c r="F395" s="330" t="s">
        <v>360</v>
      </c>
      <c r="G395" s="127"/>
    </row>
    <row r="396" spans="1:7" ht="16.5" customHeight="1" x14ac:dyDescent="0.3">
      <c r="A396" s="328"/>
      <c r="B396" s="41" t="s">
        <v>34</v>
      </c>
      <c r="C396" s="41" t="s">
        <v>33</v>
      </c>
      <c r="D396" s="329"/>
      <c r="E396" s="330"/>
      <c r="F396" s="33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0" t="s">
        <v>310</v>
      </c>
      <c r="F448" s="330" t="s">
        <v>360</v>
      </c>
      <c r="G448" s="127"/>
    </row>
    <row r="449" spans="1:6" ht="16.5" customHeight="1" x14ac:dyDescent="0.3">
      <c r="A449" s="328"/>
      <c r="B449" s="41" t="s">
        <v>34</v>
      </c>
      <c r="C449" s="41" t="s">
        <v>33</v>
      </c>
      <c r="D449" s="329"/>
      <c r="E449" s="330"/>
      <c r="F449" s="33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3" t="s">
        <v>367</v>
      </c>
      <c r="B483" s="343"/>
      <c r="C483" s="343"/>
      <c r="D483" s="343"/>
      <c r="E483" s="185"/>
      <c r="F483" s="201"/>
    </row>
    <row r="484" spans="1:7" x14ac:dyDescent="0.3">
      <c r="A484" s="74">
        <f>B11</f>
        <v>0</v>
      </c>
      <c r="B484" s="124"/>
      <c r="C484" s="135"/>
      <c r="D484" s="124"/>
    </row>
    <row r="485" spans="1:7" ht="16.5" customHeight="1" x14ac:dyDescent="0.3">
      <c r="A485" s="328" t="s">
        <v>30</v>
      </c>
      <c r="B485" s="329" t="s">
        <v>31</v>
      </c>
      <c r="C485" s="329"/>
      <c r="D485" s="329" t="s">
        <v>46</v>
      </c>
      <c r="E485" s="330" t="s">
        <v>310</v>
      </c>
      <c r="F485" s="330" t="s">
        <v>360</v>
      </c>
      <c r="G485" s="127"/>
    </row>
    <row r="486" spans="1:7" ht="16.5" customHeight="1" x14ac:dyDescent="0.3">
      <c r="A486" s="328"/>
      <c r="B486" s="41" t="s">
        <v>34</v>
      </c>
      <c r="C486" s="41" t="s">
        <v>33</v>
      </c>
      <c r="D486" s="329"/>
      <c r="E486" s="330"/>
      <c r="F486" s="33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0" t="s">
        <v>310</v>
      </c>
      <c r="F507" s="330" t="s">
        <v>360</v>
      </c>
      <c r="G507" s="127"/>
    </row>
    <row r="508" spans="1:7" ht="16.5" customHeight="1" x14ac:dyDescent="0.3">
      <c r="A508" s="328"/>
      <c r="B508" s="41" t="s">
        <v>34</v>
      </c>
      <c r="C508" s="41" t="s">
        <v>33</v>
      </c>
      <c r="D508" s="329"/>
      <c r="E508" s="330"/>
      <c r="F508" s="33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0" t="s">
        <v>310</v>
      </c>
      <c r="F518" s="330" t="s">
        <v>360</v>
      </c>
      <c r="G518" s="127"/>
    </row>
    <row r="519" spans="1:7" ht="16.5" customHeight="1" x14ac:dyDescent="0.3">
      <c r="A519" s="328"/>
      <c r="B519" s="41" t="s">
        <v>34</v>
      </c>
      <c r="C519" s="41" t="s">
        <v>33</v>
      </c>
      <c r="D519" s="329"/>
      <c r="E519" s="330"/>
      <c r="F519" s="33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0" t="s">
        <v>310</v>
      </c>
      <c r="F538" s="330" t="s">
        <v>360</v>
      </c>
      <c r="G538" s="127"/>
    </row>
    <row r="539" spans="1:7" ht="16.5" customHeight="1" x14ac:dyDescent="0.3">
      <c r="A539" s="328"/>
      <c r="B539" s="41" t="s">
        <v>34</v>
      </c>
      <c r="C539" s="41" t="s">
        <v>33</v>
      </c>
      <c r="D539" s="329"/>
      <c r="E539" s="330"/>
      <c r="F539" s="33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3" t="str">
        <f>'A5 Exploitation'!A8:F8</f>
        <v>Zarzis</v>
      </c>
      <c r="B7" s="323"/>
      <c r="C7" s="323"/>
      <c r="D7" s="323"/>
      <c r="E7" s="323"/>
      <c r="F7" s="323"/>
      <c r="G7" s="125"/>
    </row>
    <row r="8" spans="1:7" s="12" customFormat="1" ht="24" x14ac:dyDescent="0.45">
      <c r="A8" s="14" t="s">
        <v>42</v>
      </c>
      <c r="B8" s="346">
        <f>'A5 Exploitation'!B9:F9</f>
        <v>0</v>
      </c>
      <c r="C8" s="346"/>
      <c r="D8" s="346"/>
      <c r="E8" s="346"/>
      <c r="F8" s="346"/>
      <c r="G8" s="125"/>
    </row>
    <row r="9" spans="1:7" s="12" customFormat="1" ht="24" x14ac:dyDescent="0.45">
      <c r="A9" s="15" t="s">
        <v>44</v>
      </c>
      <c r="B9" s="347">
        <f>'A5 Exploitation'!B10:F10</f>
        <v>0</v>
      </c>
      <c r="C9" s="347"/>
      <c r="D9" s="347"/>
      <c r="E9" s="347"/>
      <c r="F9" s="347"/>
      <c r="G9" s="125"/>
    </row>
    <row r="10" spans="1:7" s="12" customFormat="1" ht="24" x14ac:dyDescent="0.45">
      <c r="A10" s="14" t="s">
        <v>43</v>
      </c>
      <c r="B10" s="344">
        <f>'A5 Exploitation'!B11:F11</f>
        <v>0</v>
      </c>
      <c r="C10" s="344"/>
      <c r="D10" s="344"/>
      <c r="E10" s="344"/>
      <c r="F10" s="344"/>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2" t="s">
        <v>0</v>
      </c>
      <c r="B16" s="353"/>
      <c r="C16" s="353"/>
      <c r="D16" s="353"/>
      <c r="E16" s="353"/>
      <c r="F16" s="35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4" t="s">
        <v>36</v>
      </c>
      <c r="B22" s="355"/>
      <c r="C22" s="356"/>
      <c r="D22" s="258">
        <f>SUM(B17:C21)</f>
        <v>0</v>
      </c>
    </row>
    <row r="23" spans="1:7" x14ac:dyDescent="0.3">
      <c r="A23" s="349" t="s">
        <v>295</v>
      </c>
      <c r="B23" s="350"/>
      <c r="C23" s="351"/>
      <c r="D23" s="33">
        <f>D22/(COUNT(B17:C21)*2)</f>
        <v>0</v>
      </c>
    </row>
    <row r="24" spans="1:7" s="22" customFormat="1" x14ac:dyDescent="0.3">
      <c r="A24" s="26"/>
      <c r="B24" s="27"/>
      <c r="C24" s="27"/>
      <c r="D24" s="28"/>
      <c r="G24" s="126"/>
    </row>
    <row r="25" spans="1:7" ht="19.5" x14ac:dyDescent="0.4">
      <c r="A25" s="357" t="s">
        <v>4</v>
      </c>
      <c r="B25" s="358"/>
      <c r="C25" s="358"/>
      <c r="D25" s="358"/>
      <c r="E25" s="358"/>
      <c r="F25" s="35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9" t="s">
        <v>36</v>
      </c>
      <c r="B33" s="350"/>
      <c r="C33" s="351"/>
      <c r="D33" s="257">
        <f>SUM(B26:C32)</f>
        <v>0</v>
      </c>
    </row>
    <row r="34" spans="1:7" x14ac:dyDescent="0.3">
      <c r="A34" s="349" t="s">
        <v>295</v>
      </c>
      <c r="B34" s="350"/>
      <c r="C34" s="351"/>
      <c r="D34" s="33">
        <f>D33/(COUNT(B26:C32)*2)</f>
        <v>0</v>
      </c>
    </row>
    <row r="35" spans="1:7" s="22" customFormat="1" x14ac:dyDescent="0.3">
      <c r="A35" s="26"/>
      <c r="B35" s="27"/>
      <c r="C35" s="27"/>
      <c r="D35" s="28"/>
      <c r="G35" s="126"/>
    </row>
    <row r="36" spans="1:7" s="22" customFormat="1" ht="19.5" x14ac:dyDescent="0.4">
      <c r="A36" s="357" t="s">
        <v>219</v>
      </c>
      <c r="B36" s="358"/>
      <c r="C36" s="358"/>
      <c r="D36" s="358"/>
      <c r="E36" s="358"/>
      <c r="F36" s="35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9" t="s">
        <v>36</v>
      </c>
      <c r="B42" s="350"/>
      <c r="C42" s="351"/>
      <c r="D42" s="257">
        <f>SUM(B37:C41)</f>
        <v>0</v>
      </c>
      <c r="E42" s="13"/>
      <c r="F42" s="13"/>
      <c r="G42" s="126"/>
    </row>
    <row r="43" spans="1:7" s="22" customFormat="1" x14ac:dyDescent="0.3">
      <c r="A43" s="349" t="s">
        <v>295</v>
      </c>
      <c r="B43" s="350"/>
      <c r="C43" s="351"/>
      <c r="D43" s="33">
        <f>D42/(COUNT(B37:C41)*2)</f>
        <v>0</v>
      </c>
      <c r="E43" s="13"/>
      <c r="F43" s="13"/>
      <c r="G43" s="126"/>
    </row>
    <row r="44" spans="1:7" s="22" customFormat="1" x14ac:dyDescent="0.3">
      <c r="A44" s="47"/>
      <c r="B44" s="48"/>
      <c r="C44" s="48"/>
      <c r="D44" s="49"/>
      <c r="G44" s="126"/>
    </row>
    <row r="45" spans="1:7" ht="19.5" x14ac:dyDescent="0.4">
      <c r="A45" s="359" t="s">
        <v>21</v>
      </c>
      <c r="B45" s="360"/>
      <c r="C45" s="360"/>
      <c r="D45" s="360"/>
      <c r="E45" s="360"/>
      <c r="F45" s="36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9" t="s">
        <v>36</v>
      </c>
      <c r="B52" s="350"/>
      <c r="C52" s="351"/>
      <c r="D52" s="257">
        <f>SUM(B46:C51)</f>
        <v>0</v>
      </c>
    </row>
    <row r="53" spans="1:7" x14ac:dyDescent="0.3">
      <c r="A53" s="349" t="s">
        <v>295</v>
      </c>
      <c r="B53" s="350"/>
      <c r="C53" s="351"/>
      <c r="D53" s="33">
        <f>D52/(COUNT(B46:C51)*2)</f>
        <v>0</v>
      </c>
    </row>
    <row r="54" spans="1:7" s="22" customFormat="1" x14ac:dyDescent="0.3">
      <c r="A54" s="26"/>
      <c r="B54" s="27"/>
      <c r="C54" s="27"/>
      <c r="D54" s="28"/>
      <c r="G54" s="126"/>
    </row>
    <row r="55" spans="1:7" ht="19.5" x14ac:dyDescent="0.4">
      <c r="A55" s="357" t="s">
        <v>8</v>
      </c>
      <c r="B55" s="358"/>
      <c r="C55" s="358"/>
      <c r="D55" s="358"/>
      <c r="E55" s="358"/>
      <c r="F55" s="35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9" t="s">
        <v>36</v>
      </c>
      <c r="B63" s="350"/>
      <c r="C63" s="351"/>
      <c r="D63" s="257">
        <f>SUM(B56:C62)</f>
        <v>0</v>
      </c>
    </row>
    <row r="64" spans="1:7" x14ac:dyDescent="0.3">
      <c r="A64" s="349" t="s">
        <v>295</v>
      </c>
      <c r="B64" s="350"/>
      <c r="C64" s="351"/>
      <c r="D64" s="33">
        <f>D63/(COUNT(B56:C62)*2)</f>
        <v>0</v>
      </c>
    </row>
    <row r="65" spans="1:7" s="22" customFormat="1" x14ac:dyDescent="0.3">
      <c r="A65" s="26"/>
      <c r="B65" s="27"/>
      <c r="C65" s="27"/>
      <c r="D65" s="28"/>
      <c r="G65" s="126"/>
    </row>
    <row r="66" spans="1:7" ht="19.5" x14ac:dyDescent="0.4">
      <c r="A66" s="357" t="s">
        <v>130</v>
      </c>
      <c r="B66" s="358"/>
      <c r="C66" s="358"/>
      <c r="D66" s="358"/>
      <c r="E66" s="358"/>
      <c r="F66" s="35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9" t="s">
        <v>36</v>
      </c>
      <c r="B84" s="350"/>
      <c r="C84" s="351"/>
      <c r="D84" s="257">
        <f>SUM(B67:C83)</f>
        <v>0</v>
      </c>
    </row>
    <row r="85" spans="1:7" x14ac:dyDescent="0.3">
      <c r="A85" s="349" t="s">
        <v>295</v>
      </c>
      <c r="B85" s="350"/>
      <c r="C85" s="351"/>
      <c r="D85" s="33">
        <f>D84/(COUNT(B67:C83)*2)</f>
        <v>0</v>
      </c>
    </row>
    <row r="86" spans="1:7" s="22" customFormat="1" x14ac:dyDescent="0.3">
      <c r="A86" s="26"/>
      <c r="B86" s="27"/>
      <c r="C86" s="27"/>
      <c r="D86" s="28"/>
      <c r="G86" s="126"/>
    </row>
    <row r="87" spans="1:7" ht="19.5" x14ac:dyDescent="0.4">
      <c r="A87" s="357" t="s">
        <v>211</v>
      </c>
      <c r="B87" s="358"/>
      <c r="C87" s="358"/>
      <c r="D87" s="358"/>
      <c r="E87" s="358"/>
      <c r="F87" s="35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9" t="s">
        <v>36</v>
      </c>
      <c r="B102" s="350"/>
      <c r="C102" s="351"/>
      <c r="D102" s="257">
        <f>SUM(B88:C101)</f>
        <v>0</v>
      </c>
    </row>
    <row r="103" spans="1:7" x14ac:dyDescent="0.3">
      <c r="A103" s="349" t="s">
        <v>295</v>
      </c>
      <c r="B103" s="350"/>
      <c r="C103" s="35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7" t="s">
        <v>212</v>
      </c>
      <c r="B106" s="358"/>
      <c r="C106" s="358"/>
      <c r="D106" s="358"/>
      <c r="E106" s="358"/>
      <c r="F106" s="35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9" t="s">
        <v>36</v>
      </c>
      <c r="B118" s="350"/>
      <c r="C118" s="351"/>
      <c r="D118" s="257">
        <f>SUM(B107:C117)</f>
        <v>0</v>
      </c>
      <c r="E118" s="13"/>
      <c r="F118" s="13"/>
      <c r="G118" s="126"/>
    </row>
    <row r="119" spans="1:7" s="22" customFormat="1" x14ac:dyDescent="0.3">
      <c r="A119" s="349" t="s">
        <v>295</v>
      </c>
      <c r="B119" s="350"/>
      <c r="C119" s="351"/>
      <c r="D119" s="33">
        <f>D118/(COUNT(B107:C117)*2)</f>
        <v>0</v>
      </c>
      <c r="E119" s="13"/>
      <c r="F119" s="13"/>
      <c r="G119" s="126"/>
    </row>
    <row r="120" spans="1:7" s="22" customFormat="1" x14ac:dyDescent="0.3">
      <c r="A120" s="26"/>
      <c r="B120" s="27"/>
      <c r="C120" s="27"/>
      <c r="D120" s="28"/>
      <c r="G120" s="126"/>
    </row>
    <row r="121" spans="1:7" ht="19.5" x14ac:dyDescent="0.4">
      <c r="A121" s="357" t="s">
        <v>185</v>
      </c>
      <c r="B121" s="358"/>
      <c r="C121" s="358"/>
      <c r="D121" s="358"/>
      <c r="E121" s="358"/>
      <c r="F121" s="35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9" t="s">
        <v>36</v>
      </c>
      <c r="B133" s="350"/>
      <c r="C133" s="351"/>
      <c r="D133" s="257">
        <f>SUM(B122:C132)</f>
        <v>0</v>
      </c>
    </row>
    <row r="134" spans="1:7" x14ac:dyDescent="0.3">
      <c r="A134" s="349" t="s">
        <v>295</v>
      </c>
      <c r="B134" s="350"/>
      <c r="C134" s="351"/>
      <c r="D134" s="32">
        <f>D133/(COUNT(B122:C132)*2)</f>
        <v>0</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9" t="s">
        <v>36</v>
      </c>
      <c r="B149" s="350"/>
      <c r="C149" s="351"/>
      <c r="D149" s="257">
        <f>SUM(B137:C148)</f>
        <v>0</v>
      </c>
    </row>
    <row r="150" spans="1:7" x14ac:dyDescent="0.3">
      <c r="A150" s="349" t="s">
        <v>295</v>
      </c>
      <c r="B150" s="350"/>
      <c r="C150" s="351"/>
      <c r="D150" s="33">
        <f>D149/(COUNT(B137:C148)*2)</f>
        <v>0</v>
      </c>
    </row>
    <row r="151" spans="1:7" s="22" customFormat="1" x14ac:dyDescent="0.3">
      <c r="A151" s="26"/>
      <c r="B151" s="27"/>
      <c r="C151" s="27"/>
      <c r="D151" s="28"/>
      <c r="G151" s="126"/>
    </row>
    <row r="152" spans="1:7" ht="19.5" x14ac:dyDescent="0.4">
      <c r="A152" s="357" t="s">
        <v>217</v>
      </c>
      <c r="B152" s="358"/>
      <c r="C152" s="358"/>
      <c r="D152" s="358"/>
      <c r="E152" s="358"/>
      <c r="F152" s="35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9" t="s">
        <v>36</v>
      </c>
      <c r="B161" s="355"/>
      <c r="C161" s="356"/>
      <c r="D161" s="258">
        <f>SUM(B153:C160)</f>
        <v>0</v>
      </c>
    </row>
    <row r="162" spans="1:7" x14ac:dyDescent="0.3">
      <c r="A162" s="349" t="s">
        <v>295</v>
      </c>
      <c r="B162" s="350"/>
      <c r="C162" s="351"/>
      <c r="D162" s="33">
        <f>D161/(COUNT(B153:C160)*2)</f>
        <v>0</v>
      </c>
    </row>
    <row r="163" spans="1:7" s="22" customFormat="1" x14ac:dyDescent="0.3">
      <c r="A163" s="26"/>
      <c r="B163" s="27"/>
      <c r="C163" s="29"/>
      <c r="D163" s="30"/>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9" t="s">
        <v>36</v>
      </c>
      <c r="B169" s="350"/>
      <c r="C169" s="351"/>
      <c r="D169" s="257">
        <f>SUM(B165:C168)</f>
        <v>0</v>
      </c>
    </row>
    <row r="170" spans="1:7" x14ac:dyDescent="0.3">
      <c r="A170" s="349" t="s">
        <v>295</v>
      </c>
      <c r="B170" s="350"/>
      <c r="C170" s="351"/>
      <c r="D170" s="33">
        <f>D169/(COUNT(B165:C168)*2)</f>
        <v>0</v>
      </c>
    </row>
    <row r="171" spans="1:7" s="22" customFormat="1" x14ac:dyDescent="0.3">
      <c r="A171" s="26"/>
      <c r="B171" s="27"/>
      <c r="C171" s="27"/>
      <c r="D171" s="28"/>
      <c r="G171" s="126"/>
    </row>
    <row r="172" spans="1:7" ht="19.5" x14ac:dyDescent="0.4">
      <c r="A172" s="361" t="s">
        <v>17</v>
      </c>
      <c r="B172" s="362"/>
      <c r="C172" s="362"/>
      <c r="D172" s="362"/>
      <c r="E172" s="362"/>
      <c r="F172" s="36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9" t="s">
        <v>36</v>
      </c>
      <c r="B177" s="350"/>
      <c r="C177" s="351"/>
      <c r="D177" s="257">
        <f>SUM(B173:C176)</f>
        <v>0</v>
      </c>
    </row>
    <row r="178" spans="1:7" x14ac:dyDescent="0.3">
      <c r="A178" s="349" t="s">
        <v>295</v>
      </c>
      <c r="B178" s="350"/>
      <c r="C178" s="351"/>
      <c r="D178" s="33">
        <f>D177/(COUNT(B173:C176)*2)</f>
        <v>0</v>
      </c>
    </row>
    <row r="179" spans="1:7" s="22" customFormat="1" x14ac:dyDescent="0.3">
      <c r="A179" s="26"/>
      <c r="B179" s="27"/>
      <c r="C179" s="27"/>
      <c r="D179" s="28"/>
      <c r="G179" s="126"/>
    </row>
    <row r="180" spans="1:7" ht="19.5" x14ac:dyDescent="0.4">
      <c r="A180" s="357" t="s">
        <v>78</v>
      </c>
      <c r="B180" s="358"/>
      <c r="C180" s="358"/>
      <c r="D180" s="358"/>
      <c r="E180" s="358"/>
      <c r="F180" s="35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9" t="s">
        <v>36</v>
      </c>
      <c r="B186" s="350"/>
      <c r="C186" s="351"/>
      <c r="D186" s="257">
        <f>SUM(B181:C185)</f>
        <v>0</v>
      </c>
    </row>
    <row r="187" spans="1:7" x14ac:dyDescent="0.3">
      <c r="A187" s="349" t="s">
        <v>295</v>
      </c>
      <c r="B187" s="350"/>
      <c r="C187" s="351"/>
      <c r="D187" s="33">
        <f>D186/(COUNT(B181:C185)*2)</f>
        <v>0</v>
      </c>
    </row>
    <row r="188" spans="1:7" s="22" customFormat="1" x14ac:dyDescent="0.3">
      <c r="A188" s="26"/>
      <c r="B188" s="27"/>
      <c r="C188" s="27"/>
      <c r="D188" s="28"/>
      <c r="G188" s="126"/>
    </row>
    <row r="189" spans="1:7" ht="19.5" x14ac:dyDescent="0.4">
      <c r="A189" s="357" t="s">
        <v>216</v>
      </c>
      <c r="B189" s="358"/>
      <c r="C189" s="358"/>
      <c r="D189" s="358"/>
      <c r="E189" s="358"/>
      <c r="F189" s="35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8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0" t="s">
        <v>310</v>
      </c>
      <c r="F17" s="330" t="s">
        <v>358</v>
      </c>
    </row>
    <row r="18" spans="1:8" ht="16.5" customHeight="1" x14ac:dyDescent="0.3">
      <c r="A18" s="328"/>
      <c r="B18" s="41" t="s">
        <v>34</v>
      </c>
      <c r="C18" s="41" t="s">
        <v>33</v>
      </c>
      <c r="D18" s="329"/>
      <c r="E18" s="330"/>
      <c r="F18" s="33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0" t="s">
        <v>310</v>
      </c>
      <c r="F50" s="330" t="s">
        <v>360</v>
      </c>
      <c r="G50" s="127"/>
    </row>
    <row r="51" spans="1:7" ht="16.5" customHeight="1" x14ac:dyDescent="0.3">
      <c r="A51" s="328"/>
      <c r="B51" s="41" t="s">
        <v>34</v>
      </c>
      <c r="C51" s="41" t="s">
        <v>33</v>
      </c>
      <c r="D51" s="329"/>
      <c r="E51" s="330"/>
      <c r="F51" s="33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0" t="s">
        <v>310</v>
      </c>
      <c r="F107" s="330" t="s">
        <v>360</v>
      </c>
    </row>
    <row r="108" spans="1:7" ht="16.5" customHeight="1" x14ac:dyDescent="0.3">
      <c r="A108" s="328"/>
      <c r="B108" s="41" t="s">
        <v>34</v>
      </c>
      <c r="C108" s="41" t="s">
        <v>33</v>
      </c>
      <c r="D108" s="329"/>
      <c r="E108" s="330"/>
      <c r="F108" s="33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0" t="s">
        <v>310</v>
      </c>
      <c r="F162" s="330" t="s">
        <v>360</v>
      </c>
      <c r="G162" s="127"/>
    </row>
    <row r="163" spans="1:7" ht="16.5" customHeight="1" x14ac:dyDescent="0.3">
      <c r="A163" s="328"/>
      <c r="B163" s="41" t="s">
        <v>34</v>
      </c>
      <c r="C163" s="41" t="s">
        <v>33</v>
      </c>
      <c r="D163" s="329"/>
      <c r="E163" s="330"/>
      <c r="F163" s="33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0" t="s">
        <v>310</v>
      </c>
      <c r="F209" s="330" t="s">
        <v>360</v>
      </c>
      <c r="G209" s="127"/>
    </row>
    <row r="210" spans="1:7" ht="16.5" customHeight="1" x14ac:dyDescent="0.3">
      <c r="A210" s="328"/>
      <c r="B210" s="41" t="s">
        <v>34</v>
      </c>
      <c r="C210" s="41" t="s">
        <v>33</v>
      </c>
      <c r="D210" s="329"/>
      <c r="E210" s="330"/>
      <c r="F210" s="33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7" t="s">
        <v>379</v>
      </c>
      <c r="B256" s="337"/>
      <c r="C256" s="337"/>
      <c r="D256" s="337"/>
      <c r="E256" s="337"/>
      <c r="F256" s="33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0" t="s">
        <v>310</v>
      </c>
      <c r="F270" s="330" t="s">
        <v>360</v>
      </c>
      <c r="G270" s="214"/>
    </row>
    <row r="271" spans="1:7" s="16" customFormat="1" ht="16.5" customHeight="1" x14ac:dyDescent="0.3">
      <c r="A271" s="328"/>
      <c r="B271" s="41" t="s">
        <v>34</v>
      </c>
      <c r="C271" s="41" t="s">
        <v>33</v>
      </c>
      <c r="D271" s="329"/>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0" t="s">
        <v>310</v>
      </c>
      <c r="F322" s="330" t="s">
        <v>360</v>
      </c>
      <c r="G322" s="127"/>
    </row>
    <row r="323" spans="1:7" ht="16.5" customHeight="1" x14ac:dyDescent="0.3">
      <c r="A323" s="328"/>
      <c r="B323" s="41" t="s">
        <v>34</v>
      </c>
      <c r="C323" s="41" t="s">
        <v>33</v>
      </c>
      <c r="D323" s="329"/>
      <c r="E323" s="330"/>
      <c r="F323" s="33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8" t="s">
        <v>379</v>
      </c>
      <c r="B349" s="339"/>
      <c r="C349" s="339"/>
      <c r="D349" s="339"/>
      <c r="E349" s="339"/>
      <c r="F349" s="33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0" t="s">
        <v>310</v>
      </c>
      <c r="F362" s="330" t="s">
        <v>360</v>
      </c>
      <c r="G362" s="127"/>
    </row>
    <row r="363" spans="1:7" ht="16.5" customHeight="1" x14ac:dyDescent="0.3">
      <c r="A363" s="328"/>
      <c r="B363" s="41" t="s">
        <v>34</v>
      </c>
      <c r="C363" s="41" t="s">
        <v>33</v>
      </c>
      <c r="D363" s="329"/>
      <c r="E363" s="330"/>
      <c r="F363" s="33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0" t="s">
        <v>310</v>
      </c>
      <c r="F395" s="330" t="s">
        <v>360</v>
      </c>
      <c r="G395" s="127"/>
    </row>
    <row r="396" spans="1:7" ht="16.5" customHeight="1" x14ac:dyDescent="0.3">
      <c r="A396" s="328"/>
      <c r="B396" s="41" t="s">
        <v>34</v>
      </c>
      <c r="C396" s="41" t="s">
        <v>33</v>
      </c>
      <c r="D396" s="329"/>
      <c r="E396" s="330"/>
      <c r="F396" s="33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0" t="s">
        <v>310</v>
      </c>
      <c r="F448" s="330" t="s">
        <v>360</v>
      </c>
      <c r="G448" s="127"/>
    </row>
    <row r="449" spans="1:6" ht="16.5" customHeight="1" x14ac:dyDescent="0.3">
      <c r="A449" s="328"/>
      <c r="B449" s="41" t="s">
        <v>34</v>
      </c>
      <c r="C449" s="41" t="s">
        <v>33</v>
      </c>
      <c r="D449" s="329"/>
      <c r="E449" s="330"/>
      <c r="F449" s="33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3" t="s">
        <v>367</v>
      </c>
      <c r="B483" s="343"/>
      <c r="C483" s="343"/>
      <c r="D483" s="343"/>
      <c r="E483" s="185"/>
      <c r="F483" s="201"/>
    </row>
    <row r="484" spans="1:7" x14ac:dyDescent="0.3">
      <c r="A484" s="74">
        <f>B11</f>
        <v>0</v>
      </c>
      <c r="B484" s="124"/>
      <c r="C484" s="135"/>
      <c r="D484" s="124"/>
    </row>
    <row r="485" spans="1:7" ht="16.5" customHeight="1" x14ac:dyDescent="0.3">
      <c r="A485" s="328" t="s">
        <v>30</v>
      </c>
      <c r="B485" s="329" t="s">
        <v>31</v>
      </c>
      <c r="C485" s="329"/>
      <c r="D485" s="329" t="s">
        <v>46</v>
      </c>
      <c r="E485" s="330" t="s">
        <v>310</v>
      </c>
      <c r="F485" s="330" t="s">
        <v>360</v>
      </c>
      <c r="G485" s="127"/>
    </row>
    <row r="486" spans="1:7" ht="16.5" customHeight="1" x14ac:dyDescent="0.3">
      <c r="A486" s="328"/>
      <c r="B486" s="41" t="s">
        <v>34</v>
      </c>
      <c r="C486" s="41" t="s">
        <v>33</v>
      </c>
      <c r="D486" s="329"/>
      <c r="E486" s="330"/>
      <c r="F486" s="33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0" t="s">
        <v>310</v>
      </c>
      <c r="F507" s="330" t="s">
        <v>360</v>
      </c>
      <c r="G507" s="127"/>
    </row>
    <row r="508" spans="1:7" ht="16.5" customHeight="1" x14ac:dyDescent="0.3">
      <c r="A508" s="328"/>
      <c r="B508" s="41" t="s">
        <v>34</v>
      </c>
      <c r="C508" s="41" t="s">
        <v>33</v>
      </c>
      <c r="D508" s="329"/>
      <c r="E508" s="330"/>
      <c r="F508" s="33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0" t="s">
        <v>310</v>
      </c>
      <c r="F518" s="330" t="s">
        <v>360</v>
      </c>
      <c r="G518" s="127"/>
    </row>
    <row r="519" spans="1:7" ht="16.5" customHeight="1" x14ac:dyDescent="0.3">
      <c r="A519" s="328"/>
      <c r="B519" s="41" t="s">
        <v>34</v>
      </c>
      <c r="C519" s="41" t="s">
        <v>33</v>
      </c>
      <c r="D519" s="329"/>
      <c r="E519" s="330"/>
      <c r="F519" s="33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0" t="s">
        <v>310</v>
      </c>
      <c r="F538" s="330" t="s">
        <v>360</v>
      </c>
      <c r="G538" s="127"/>
    </row>
    <row r="539" spans="1:7" ht="16.5" customHeight="1" x14ac:dyDescent="0.3">
      <c r="A539" s="328"/>
      <c r="B539" s="41" t="s">
        <v>34</v>
      </c>
      <c r="C539" s="41" t="s">
        <v>33</v>
      </c>
      <c r="D539" s="329"/>
      <c r="E539" s="330"/>
      <c r="F539" s="33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3" t="str">
        <f>'A6 Exploitation'!A8:F8</f>
        <v>Zarzis</v>
      </c>
      <c r="B7" s="323"/>
      <c r="C7" s="323"/>
      <c r="D7" s="323"/>
      <c r="E7" s="323"/>
      <c r="F7" s="323"/>
      <c r="G7" s="125"/>
    </row>
    <row r="8" spans="1:7" s="12" customFormat="1" ht="24" x14ac:dyDescent="0.45">
      <c r="A8" s="14" t="s">
        <v>42</v>
      </c>
      <c r="B8" s="346">
        <f>'A6 Exploitation'!B9:F9</f>
        <v>0</v>
      </c>
      <c r="C8" s="346"/>
      <c r="D8" s="346"/>
      <c r="E8" s="346"/>
      <c r="F8" s="346"/>
      <c r="G8" s="125"/>
    </row>
    <row r="9" spans="1:7" s="12" customFormat="1" ht="24" x14ac:dyDescent="0.45">
      <c r="A9" s="15" t="s">
        <v>44</v>
      </c>
      <c r="B9" s="347">
        <f>'A6 Exploitation'!B10:F10</f>
        <v>0</v>
      </c>
      <c r="C9" s="347"/>
      <c r="D9" s="347"/>
      <c r="E9" s="347"/>
      <c r="F9" s="347"/>
      <c r="G9" s="125"/>
    </row>
    <row r="10" spans="1:7" s="12" customFormat="1" ht="24" x14ac:dyDescent="0.45">
      <c r="A10" s="14" t="s">
        <v>43</v>
      </c>
      <c r="B10" s="344">
        <f>'A6 Exploitation'!B11:F11</f>
        <v>0</v>
      </c>
      <c r="C10" s="344"/>
      <c r="D10" s="344"/>
      <c r="E10" s="344"/>
      <c r="F10" s="344"/>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2" t="s">
        <v>0</v>
      </c>
      <c r="B16" s="353"/>
      <c r="C16" s="353"/>
      <c r="D16" s="353"/>
      <c r="E16" s="353"/>
      <c r="F16" s="35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4" t="s">
        <v>36</v>
      </c>
      <c r="B22" s="355"/>
      <c r="C22" s="356"/>
      <c r="D22" s="258">
        <f>SUM(B17:C21)</f>
        <v>0</v>
      </c>
    </row>
    <row r="23" spans="1:7" x14ac:dyDescent="0.3">
      <c r="A23" s="349" t="s">
        <v>295</v>
      </c>
      <c r="B23" s="350"/>
      <c r="C23" s="351"/>
      <c r="D23" s="33">
        <f>D22/(COUNT(B17:C21)*2)</f>
        <v>0</v>
      </c>
    </row>
    <row r="24" spans="1:7" s="22" customFormat="1" x14ac:dyDescent="0.3">
      <c r="A24" s="26"/>
      <c r="B24" s="27"/>
      <c r="C24" s="27"/>
      <c r="D24" s="28"/>
      <c r="G24" s="126"/>
    </row>
    <row r="25" spans="1:7" ht="19.5" x14ac:dyDescent="0.4">
      <c r="A25" s="357" t="s">
        <v>4</v>
      </c>
      <c r="B25" s="358"/>
      <c r="C25" s="358"/>
      <c r="D25" s="358"/>
      <c r="E25" s="358"/>
      <c r="F25" s="35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9" t="s">
        <v>36</v>
      </c>
      <c r="B33" s="350"/>
      <c r="C33" s="351"/>
      <c r="D33" s="257">
        <f>SUM(B26:C32)</f>
        <v>0</v>
      </c>
    </row>
    <row r="34" spans="1:7" x14ac:dyDescent="0.3">
      <c r="A34" s="349" t="s">
        <v>295</v>
      </c>
      <c r="B34" s="350"/>
      <c r="C34" s="351"/>
      <c r="D34" s="33">
        <f>D33/(COUNT(B26:C32)*2)</f>
        <v>0</v>
      </c>
    </row>
    <row r="35" spans="1:7" s="22" customFormat="1" x14ac:dyDescent="0.3">
      <c r="A35" s="26"/>
      <c r="B35" s="27"/>
      <c r="C35" s="27"/>
      <c r="D35" s="28"/>
      <c r="G35" s="126"/>
    </row>
    <row r="36" spans="1:7" s="22" customFormat="1" ht="19.5" x14ac:dyDescent="0.4">
      <c r="A36" s="357" t="s">
        <v>219</v>
      </c>
      <c r="B36" s="358"/>
      <c r="C36" s="358"/>
      <c r="D36" s="358"/>
      <c r="E36" s="358"/>
      <c r="F36" s="35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9" t="s">
        <v>36</v>
      </c>
      <c r="B42" s="350"/>
      <c r="C42" s="351"/>
      <c r="D42" s="257">
        <f>SUM(B37:C41)</f>
        <v>0</v>
      </c>
      <c r="E42" s="13"/>
      <c r="F42" s="13"/>
      <c r="G42" s="126"/>
    </row>
    <row r="43" spans="1:7" s="22" customFormat="1" x14ac:dyDescent="0.3">
      <c r="A43" s="349" t="s">
        <v>295</v>
      </c>
      <c r="B43" s="350"/>
      <c r="C43" s="351"/>
      <c r="D43" s="33">
        <f>D42/(COUNT(B37:C41)*2)</f>
        <v>0</v>
      </c>
      <c r="E43" s="13"/>
      <c r="F43" s="13"/>
      <c r="G43" s="126"/>
    </row>
    <row r="44" spans="1:7" s="22" customFormat="1" x14ac:dyDescent="0.3">
      <c r="A44" s="47"/>
      <c r="B44" s="48"/>
      <c r="C44" s="48"/>
      <c r="D44" s="49"/>
      <c r="G44" s="126"/>
    </row>
    <row r="45" spans="1:7" ht="19.5" x14ac:dyDescent="0.4">
      <c r="A45" s="359" t="s">
        <v>21</v>
      </c>
      <c r="B45" s="360"/>
      <c r="C45" s="360"/>
      <c r="D45" s="360"/>
      <c r="E45" s="360"/>
      <c r="F45" s="36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9" t="s">
        <v>36</v>
      </c>
      <c r="B52" s="350"/>
      <c r="C52" s="351"/>
      <c r="D52" s="257">
        <f>SUM(B46:C51)</f>
        <v>0</v>
      </c>
    </row>
    <row r="53" spans="1:7" x14ac:dyDescent="0.3">
      <c r="A53" s="349" t="s">
        <v>295</v>
      </c>
      <c r="B53" s="350"/>
      <c r="C53" s="351"/>
      <c r="D53" s="33">
        <f>D52/(COUNT(B46:C51)*2)</f>
        <v>0</v>
      </c>
    </row>
    <row r="54" spans="1:7" s="22" customFormat="1" x14ac:dyDescent="0.3">
      <c r="A54" s="26"/>
      <c r="B54" s="27"/>
      <c r="C54" s="27"/>
      <c r="D54" s="28"/>
      <c r="G54" s="126"/>
    </row>
    <row r="55" spans="1:7" ht="19.5" x14ac:dyDescent="0.4">
      <c r="A55" s="357" t="s">
        <v>8</v>
      </c>
      <c r="B55" s="358"/>
      <c r="C55" s="358"/>
      <c r="D55" s="358"/>
      <c r="E55" s="358"/>
      <c r="F55" s="35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9" t="s">
        <v>36</v>
      </c>
      <c r="B63" s="350"/>
      <c r="C63" s="351"/>
      <c r="D63" s="257">
        <f>SUM(B56:C62)</f>
        <v>0</v>
      </c>
    </row>
    <row r="64" spans="1:7" x14ac:dyDescent="0.3">
      <c r="A64" s="349" t="s">
        <v>295</v>
      </c>
      <c r="B64" s="350"/>
      <c r="C64" s="351"/>
      <c r="D64" s="33">
        <f>D63/(COUNT(B56:C62)*2)</f>
        <v>0</v>
      </c>
    </row>
    <row r="65" spans="1:7" s="22" customFormat="1" x14ac:dyDescent="0.3">
      <c r="A65" s="26"/>
      <c r="B65" s="27"/>
      <c r="C65" s="27"/>
      <c r="D65" s="28"/>
      <c r="G65" s="126"/>
    </row>
    <row r="66" spans="1:7" ht="19.5" x14ac:dyDescent="0.4">
      <c r="A66" s="357" t="s">
        <v>130</v>
      </c>
      <c r="B66" s="358"/>
      <c r="C66" s="358"/>
      <c r="D66" s="358"/>
      <c r="E66" s="358"/>
      <c r="F66" s="35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9" t="s">
        <v>36</v>
      </c>
      <c r="B84" s="350"/>
      <c r="C84" s="351"/>
      <c r="D84" s="257">
        <f>SUM(B67:C83)</f>
        <v>0</v>
      </c>
    </row>
    <row r="85" spans="1:7" x14ac:dyDescent="0.3">
      <c r="A85" s="349" t="s">
        <v>295</v>
      </c>
      <c r="B85" s="350"/>
      <c r="C85" s="351"/>
      <c r="D85" s="33">
        <f>D84/(COUNT(B67:C83)*2)</f>
        <v>0</v>
      </c>
    </row>
    <row r="86" spans="1:7" s="22" customFormat="1" x14ac:dyDescent="0.3">
      <c r="A86" s="26"/>
      <c r="B86" s="27"/>
      <c r="C86" s="27"/>
      <c r="D86" s="28"/>
      <c r="G86" s="126"/>
    </row>
    <row r="87" spans="1:7" ht="19.5" x14ac:dyDescent="0.4">
      <c r="A87" s="357" t="s">
        <v>211</v>
      </c>
      <c r="B87" s="358"/>
      <c r="C87" s="358"/>
      <c r="D87" s="358"/>
      <c r="E87" s="358"/>
      <c r="F87" s="35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9" t="s">
        <v>36</v>
      </c>
      <c r="B102" s="350"/>
      <c r="C102" s="351"/>
      <c r="D102" s="257">
        <f>SUM(B88:C101)</f>
        <v>0</v>
      </c>
    </row>
    <row r="103" spans="1:7" x14ac:dyDescent="0.3">
      <c r="A103" s="349" t="s">
        <v>295</v>
      </c>
      <c r="B103" s="350"/>
      <c r="C103" s="35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7" t="s">
        <v>212</v>
      </c>
      <c r="B106" s="358"/>
      <c r="C106" s="358"/>
      <c r="D106" s="358"/>
      <c r="E106" s="358"/>
      <c r="F106" s="35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9" t="s">
        <v>36</v>
      </c>
      <c r="B118" s="350"/>
      <c r="C118" s="351"/>
      <c r="D118" s="257">
        <f>SUM(B107:C117)</f>
        <v>0</v>
      </c>
      <c r="E118" s="13"/>
      <c r="F118" s="13"/>
      <c r="G118" s="126"/>
    </row>
    <row r="119" spans="1:7" s="22" customFormat="1" x14ac:dyDescent="0.3">
      <c r="A119" s="349" t="s">
        <v>295</v>
      </c>
      <c r="B119" s="350"/>
      <c r="C119" s="351"/>
      <c r="D119" s="33">
        <f>D118/(COUNT(B107:C117)*2)</f>
        <v>0</v>
      </c>
      <c r="E119" s="13"/>
      <c r="F119" s="13"/>
      <c r="G119" s="126"/>
    </row>
    <row r="120" spans="1:7" s="22" customFormat="1" x14ac:dyDescent="0.3">
      <c r="A120" s="26"/>
      <c r="B120" s="27"/>
      <c r="C120" s="27"/>
      <c r="D120" s="28"/>
      <c r="G120" s="126"/>
    </row>
    <row r="121" spans="1:7" ht="19.5" x14ac:dyDescent="0.4">
      <c r="A121" s="357" t="s">
        <v>185</v>
      </c>
      <c r="B121" s="358"/>
      <c r="C121" s="358"/>
      <c r="D121" s="358"/>
      <c r="E121" s="358"/>
      <c r="F121" s="35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9" t="s">
        <v>36</v>
      </c>
      <c r="B133" s="350"/>
      <c r="C133" s="351"/>
      <c r="D133" s="257">
        <f>SUM(B122:C132)</f>
        <v>0</v>
      </c>
    </row>
    <row r="134" spans="1:7" x14ac:dyDescent="0.3">
      <c r="A134" s="349" t="s">
        <v>295</v>
      </c>
      <c r="B134" s="350"/>
      <c r="C134" s="351"/>
      <c r="D134" s="32">
        <f>D133/(COUNT(B122:C132)*2)</f>
        <v>0</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9" t="s">
        <v>36</v>
      </c>
      <c r="B149" s="350"/>
      <c r="C149" s="351"/>
      <c r="D149" s="257">
        <f>SUM(B137:C148)</f>
        <v>0</v>
      </c>
    </row>
    <row r="150" spans="1:7" x14ac:dyDescent="0.3">
      <c r="A150" s="349" t="s">
        <v>295</v>
      </c>
      <c r="B150" s="350"/>
      <c r="C150" s="351"/>
      <c r="D150" s="33">
        <f>D149/(COUNT(B137:C148)*2)</f>
        <v>0</v>
      </c>
    </row>
    <row r="151" spans="1:7" s="22" customFormat="1" x14ac:dyDescent="0.3">
      <c r="A151" s="26"/>
      <c r="B151" s="27"/>
      <c r="C151" s="27"/>
      <c r="D151" s="28"/>
      <c r="G151" s="126"/>
    </row>
    <row r="152" spans="1:7" ht="19.5" x14ac:dyDescent="0.4">
      <c r="A152" s="357" t="s">
        <v>217</v>
      </c>
      <c r="B152" s="358"/>
      <c r="C152" s="358"/>
      <c r="D152" s="358"/>
      <c r="E152" s="358"/>
      <c r="F152" s="35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9" t="s">
        <v>36</v>
      </c>
      <c r="B161" s="355"/>
      <c r="C161" s="356"/>
      <c r="D161" s="258">
        <f>SUM(B153:C160)</f>
        <v>0</v>
      </c>
    </row>
    <row r="162" spans="1:7" x14ac:dyDescent="0.3">
      <c r="A162" s="349" t="s">
        <v>295</v>
      </c>
      <c r="B162" s="350"/>
      <c r="C162" s="351"/>
      <c r="D162" s="33">
        <f>D161/(COUNT(B153:C160)*2)</f>
        <v>0</v>
      </c>
    </row>
    <row r="163" spans="1:7" s="22" customFormat="1" x14ac:dyDescent="0.3">
      <c r="A163" s="26"/>
      <c r="B163" s="27"/>
      <c r="C163" s="29"/>
      <c r="D163" s="30"/>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9" t="s">
        <v>36</v>
      </c>
      <c r="B169" s="350"/>
      <c r="C169" s="351"/>
      <c r="D169" s="257">
        <f>SUM(B165:C168)</f>
        <v>0</v>
      </c>
    </row>
    <row r="170" spans="1:7" x14ac:dyDescent="0.3">
      <c r="A170" s="349" t="s">
        <v>295</v>
      </c>
      <c r="B170" s="350"/>
      <c r="C170" s="351"/>
      <c r="D170" s="33">
        <f>D169/(COUNT(B165:C168)*2)</f>
        <v>0</v>
      </c>
    </row>
    <row r="171" spans="1:7" s="22" customFormat="1" x14ac:dyDescent="0.3">
      <c r="A171" s="26"/>
      <c r="B171" s="27"/>
      <c r="C171" s="27"/>
      <c r="D171" s="28"/>
      <c r="G171" s="126"/>
    </row>
    <row r="172" spans="1:7" ht="19.5" x14ac:dyDescent="0.4">
      <c r="A172" s="361" t="s">
        <v>17</v>
      </c>
      <c r="B172" s="362"/>
      <c r="C172" s="362"/>
      <c r="D172" s="362"/>
      <c r="E172" s="362"/>
      <c r="F172" s="36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9" t="s">
        <v>36</v>
      </c>
      <c r="B177" s="350"/>
      <c r="C177" s="351"/>
      <c r="D177" s="257">
        <f>SUM(B173:C176)</f>
        <v>0</v>
      </c>
    </row>
    <row r="178" spans="1:7" x14ac:dyDescent="0.3">
      <c r="A178" s="349" t="s">
        <v>295</v>
      </c>
      <c r="B178" s="350"/>
      <c r="C178" s="351"/>
      <c r="D178" s="33">
        <f>D177/(COUNT(B173:C176)*2)</f>
        <v>0</v>
      </c>
    </row>
    <row r="179" spans="1:7" s="22" customFormat="1" x14ac:dyDescent="0.3">
      <c r="A179" s="26"/>
      <c r="B179" s="27"/>
      <c r="C179" s="27"/>
      <c r="D179" s="28"/>
      <c r="G179" s="126"/>
    </row>
    <row r="180" spans="1:7" ht="19.5" x14ac:dyDescent="0.4">
      <c r="A180" s="357" t="s">
        <v>78</v>
      </c>
      <c r="B180" s="358"/>
      <c r="C180" s="358"/>
      <c r="D180" s="358"/>
      <c r="E180" s="358"/>
      <c r="F180" s="35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9" t="s">
        <v>36</v>
      </c>
      <c r="B186" s="350"/>
      <c r="C186" s="351"/>
      <c r="D186" s="257">
        <f>SUM(B181:C185)</f>
        <v>0</v>
      </c>
    </row>
    <row r="187" spans="1:7" x14ac:dyDescent="0.3">
      <c r="A187" s="349" t="s">
        <v>295</v>
      </c>
      <c r="B187" s="350"/>
      <c r="C187" s="351"/>
      <c r="D187" s="33">
        <f>D186/(COUNT(B181:C185)*2)</f>
        <v>0</v>
      </c>
    </row>
    <row r="188" spans="1:7" s="22" customFormat="1" x14ac:dyDescent="0.3">
      <c r="A188" s="26"/>
      <c r="B188" s="27"/>
      <c r="C188" s="27"/>
      <c r="D188" s="28"/>
      <c r="G188" s="126"/>
    </row>
    <row r="189" spans="1:7" ht="19.5" x14ac:dyDescent="0.4">
      <c r="A189" s="357" t="s">
        <v>216</v>
      </c>
      <c r="B189" s="358"/>
      <c r="C189" s="358"/>
      <c r="D189" s="358"/>
      <c r="E189" s="358"/>
      <c r="F189" s="35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8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80" zoomScaleNormal="80" zoomScaleSheetLayoutView="80" workbookViewId="0">
      <selection activeCell="F526" sqref="F526"/>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t="s">
        <v>409</v>
      </c>
      <c r="C9" s="324"/>
      <c r="D9" s="324"/>
      <c r="E9" s="324"/>
      <c r="F9" s="324"/>
      <c r="G9" s="125"/>
    </row>
    <row r="10" spans="1:7" ht="24" x14ac:dyDescent="0.45">
      <c r="A10" s="15" t="s">
        <v>44</v>
      </c>
      <c r="B10" s="325" t="s">
        <v>408</v>
      </c>
      <c r="C10" s="325"/>
      <c r="D10" s="325"/>
      <c r="E10" s="325"/>
      <c r="F10" s="325"/>
      <c r="G10" s="125"/>
    </row>
    <row r="11" spans="1:7" ht="24" x14ac:dyDescent="0.45">
      <c r="A11" s="14" t="s">
        <v>43</v>
      </c>
      <c r="B11" s="320">
        <v>43293</v>
      </c>
      <c r="C11" s="320"/>
      <c r="D11" s="320"/>
      <c r="E11" s="320"/>
      <c r="F11" s="320"/>
      <c r="G11" s="125"/>
    </row>
    <row r="12" spans="1:7" ht="24" x14ac:dyDescent="0.45">
      <c r="A12" s="14" t="s">
        <v>239</v>
      </c>
      <c r="B12" s="326">
        <f>D549</f>
        <v>0.82631578947368423</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43293</v>
      </c>
      <c r="B16" s="188"/>
      <c r="C16" s="188"/>
      <c r="D16" s="188"/>
      <c r="E16" s="188"/>
      <c r="F16" s="202"/>
    </row>
    <row r="17" spans="1:8" ht="16.5" customHeight="1" x14ac:dyDescent="0.3">
      <c r="A17" s="328" t="s">
        <v>30</v>
      </c>
      <c r="B17" s="329" t="s">
        <v>31</v>
      </c>
      <c r="C17" s="329"/>
      <c r="D17" s="329" t="s">
        <v>46</v>
      </c>
      <c r="E17" s="330" t="s">
        <v>310</v>
      </c>
      <c r="F17" s="330" t="s">
        <v>358</v>
      </c>
    </row>
    <row r="18" spans="1:8" ht="16.5" customHeight="1" x14ac:dyDescent="0.3">
      <c r="A18" s="328"/>
      <c r="B18" s="41" t="s">
        <v>34</v>
      </c>
      <c r="C18" s="41" t="s">
        <v>33</v>
      </c>
      <c r="D18" s="329"/>
      <c r="E18" s="330"/>
      <c r="F18" s="330"/>
    </row>
    <row r="19" spans="1:8" x14ac:dyDescent="0.3">
      <c r="A19" s="12"/>
    </row>
    <row r="20" spans="1:8" ht="18" x14ac:dyDescent="0.3">
      <c r="A20" s="192" t="s">
        <v>1</v>
      </c>
      <c r="B20" s="193"/>
      <c r="C20" s="193"/>
      <c r="D20" s="193"/>
      <c r="E20" s="193"/>
      <c r="F20" s="203"/>
    </row>
    <row r="21" spans="1:8" x14ac:dyDescent="0.3">
      <c r="A21" s="70" t="s">
        <v>10</v>
      </c>
      <c r="B21" s="130">
        <v>2</v>
      </c>
      <c r="C21" s="130"/>
      <c r="D21" s="95" t="s">
        <v>442</v>
      </c>
      <c r="E21" s="94"/>
      <c r="F21" s="204" t="s">
        <v>357</v>
      </c>
      <c r="H21" s="12" t="s">
        <v>356</v>
      </c>
    </row>
    <row r="22" spans="1:8" x14ac:dyDescent="0.3">
      <c r="A22" s="70" t="s">
        <v>188</v>
      </c>
      <c r="B22" s="130" t="s">
        <v>32</v>
      </c>
      <c r="C22" s="130"/>
      <c r="D22" s="95"/>
      <c r="E22" s="94"/>
      <c r="F22" s="204"/>
      <c r="H22" s="12" t="s">
        <v>357</v>
      </c>
    </row>
    <row r="23" spans="1:8" ht="33" x14ac:dyDescent="0.3">
      <c r="A23" s="70" t="s">
        <v>89</v>
      </c>
      <c r="B23" s="130">
        <v>2</v>
      </c>
      <c r="C23" s="130"/>
      <c r="D23" s="95" t="s">
        <v>443</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76.5" customHeight="1" x14ac:dyDescent="0.3">
      <c r="A34" s="216" t="s">
        <v>153</v>
      </c>
      <c r="B34" s="130">
        <v>2</v>
      </c>
      <c r="C34" s="290" t="str">
        <f>IF(B34=0, -5, "0")</f>
        <v>0</v>
      </c>
      <c r="D34" s="94"/>
      <c r="E34" s="94"/>
      <c r="F34" s="204"/>
      <c r="G34" s="127"/>
    </row>
    <row r="35" spans="1:7" ht="38.25" customHeight="1" x14ac:dyDescent="0.3">
      <c r="A35" s="190" t="s">
        <v>11</v>
      </c>
      <c r="B35" s="130" t="s">
        <v>32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1</v>
      </c>
      <c r="C37" s="130"/>
      <c r="D37" s="95" t="s">
        <v>444</v>
      </c>
      <c r="E37" s="94"/>
      <c r="F37" s="204" t="s">
        <v>357</v>
      </c>
    </row>
    <row r="38" spans="1:7" x14ac:dyDescent="0.3">
      <c r="A38" s="331" t="s">
        <v>379</v>
      </c>
      <c r="B38" s="332"/>
      <c r="C38" s="332"/>
      <c r="D38" s="332"/>
      <c r="E38" s="332"/>
      <c r="F38" s="333"/>
    </row>
    <row r="39" spans="1:7" ht="30.75" customHeight="1" x14ac:dyDescent="0.3">
      <c r="A39" s="4" t="s">
        <v>361</v>
      </c>
      <c r="B39" s="130" t="s">
        <v>32</v>
      </c>
      <c r="C39" s="130"/>
      <c r="D39" s="95"/>
      <c r="E39" s="94"/>
      <c r="F39" s="204"/>
    </row>
    <row r="40" spans="1:7" ht="30.75" customHeight="1" x14ac:dyDescent="0.3">
      <c r="A40" s="70" t="s">
        <v>381</v>
      </c>
      <c r="B40" s="130" t="s">
        <v>32</v>
      </c>
      <c r="C40" s="130"/>
      <c r="D40" s="95"/>
      <c r="E40" s="94"/>
      <c r="F40" s="204"/>
    </row>
    <row r="41" spans="1:7" ht="45" x14ac:dyDescent="0.3">
      <c r="A41" s="4" t="s">
        <v>249</v>
      </c>
      <c r="B41" s="279" t="s">
        <v>32</v>
      </c>
      <c r="C41" s="130"/>
      <c r="D41" s="251"/>
      <c r="E41" s="252"/>
      <c r="F41" s="253"/>
    </row>
    <row r="42" spans="1:7" x14ac:dyDescent="0.3">
      <c r="A42" s="59" t="s">
        <v>36</v>
      </c>
      <c r="B42" s="59"/>
      <c r="C42" s="59"/>
      <c r="D42" s="59">
        <f>SUM(B29:C37,B39:C41)</f>
        <v>13</v>
      </c>
    </row>
    <row r="43" spans="1:7" x14ac:dyDescent="0.3">
      <c r="A43" s="5" t="s">
        <v>35</v>
      </c>
      <c r="B43" s="132"/>
      <c r="C43" s="133"/>
      <c r="D43" s="134">
        <f>D42/(COUNT(B29:C37,B39:C41)*2)</f>
        <v>0.9285714285714286</v>
      </c>
    </row>
    <row r="44" spans="1:7" x14ac:dyDescent="0.3">
      <c r="A44" s="2"/>
      <c r="B44" s="135"/>
      <c r="C44" s="135"/>
      <c r="D44" s="135"/>
    </row>
    <row r="45" spans="1:7" ht="18" x14ac:dyDescent="0.35">
      <c r="A45" s="42" t="s">
        <v>38</v>
      </c>
      <c r="B45" s="141"/>
      <c r="C45" s="142"/>
      <c r="D45" s="143">
        <f>SUM(D42,D25)</f>
        <v>19</v>
      </c>
    </row>
    <row r="46" spans="1:7" ht="18" x14ac:dyDescent="0.35">
      <c r="A46" s="42" t="s">
        <v>198</v>
      </c>
      <c r="B46" s="141"/>
      <c r="C46" s="142"/>
      <c r="D46" s="144">
        <f>D45/(COUNT(B29:C37,B21:C24,B39:C41)*2)</f>
        <v>0.95</v>
      </c>
    </row>
    <row r="47" spans="1:7" x14ac:dyDescent="0.3">
      <c r="A47" s="145"/>
      <c r="B47" s="124"/>
      <c r="C47" s="135"/>
      <c r="D47" s="124"/>
    </row>
    <row r="48" spans="1:7" ht="18" x14ac:dyDescent="0.35">
      <c r="A48" s="185" t="s">
        <v>124</v>
      </c>
      <c r="B48" s="185"/>
      <c r="C48" s="185"/>
      <c r="D48" s="185"/>
      <c r="E48" s="185"/>
      <c r="F48" s="201"/>
    </row>
    <row r="49" spans="1:7" x14ac:dyDescent="0.3">
      <c r="A49" s="146">
        <f>B11</f>
        <v>43293</v>
      </c>
      <c r="B49" s="124"/>
      <c r="C49" s="135"/>
      <c r="D49" s="124"/>
    </row>
    <row r="50" spans="1:7" x14ac:dyDescent="0.3">
      <c r="A50" s="328" t="s">
        <v>30</v>
      </c>
      <c r="B50" s="329" t="s">
        <v>31</v>
      </c>
      <c r="C50" s="329"/>
      <c r="D50" s="329" t="s">
        <v>46</v>
      </c>
      <c r="E50" s="330" t="s">
        <v>310</v>
      </c>
      <c r="F50" s="330" t="s">
        <v>360</v>
      </c>
      <c r="G50" s="127"/>
    </row>
    <row r="51" spans="1:7" x14ac:dyDescent="0.3">
      <c r="A51" s="328"/>
      <c r="B51" s="41" t="s">
        <v>34</v>
      </c>
      <c r="C51" s="41" t="s">
        <v>33</v>
      </c>
      <c r="D51" s="329"/>
      <c r="E51" s="330"/>
      <c r="F51" s="330"/>
    </row>
    <row r="52" spans="1:7" x14ac:dyDescent="0.3">
      <c r="A52" s="196" t="s">
        <v>58</v>
      </c>
      <c r="B52" s="197"/>
      <c r="C52" s="197"/>
      <c r="D52" s="197"/>
      <c r="E52" s="197"/>
      <c r="F52" s="197"/>
    </row>
    <row r="53" spans="1:7" x14ac:dyDescent="0.3">
      <c r="A53" s="10" t="s">
        <v>99</v>
      </c>
      <c r="B53" s="130" t="s">
        <v>32</v>
      </c>
      <c r="C53" s="130"/>
      <c r="D53" s="138" t="s">
        <v>428</v>
      </c>
      <c r="E53" s="94"/>
      <c r="F53" s="204"/>
    </row>
    <row r="54" spans="1:7" ht="33" x14ac:dyDescent="0.3">
      <c r="A54" s="18" t="s">
        <v>229</v>
      </c>
      <c r="B54" s="130">
        <v>1</v>
      </c>
      <c r="C54" s="130"/>
      <c r="D54" s="138" t="s">
        <v>429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75" x14ac:dyDescent="0.3">
      <c r="A65" s="247" t="s">
        <v>376</v>
      </c>
      <c r="B65" s="130">
        <v>1</v>
      </c>
      <c r="C65" s="289" t="str">
        <f>IF(B65=0, -5, "0")</f>
        <v>0</v>
      </c>
      <c r="D65" s="8" t="s">
        <v>445</v>
      </c>
      <c r="E65" s="116"/>
      <c r="F65" s="204" t="s">
        <v>357</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438</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ht="207.75" customHeight="1" x14ac:dyDescent="0.3">
      <c r="A74" s="209" t="s">
        <v>393</v>
      </c>
      <c r="B74" s="130">
        <v>0</v>
      </c>
      <c r="C74" s="150">
        <f>IF(B74=0, -5, "0")</f>
        <v>-5</v>
      </c>
      <c r="D74" s="296" t="s">
        <v>447</v>
      </c>
      <c r="E74" s="236" t="s">
        <v>446</v>
      </c>
      <c r="F74" s="204" t="s">
        <v>357</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49.5" x14ac:dyDescent="0.3">
      <c r="A77" s="70" t="s">
        <v>170</v>
      </c>
      <c r="B77" s="130">
        <v>0</v>
      </c>
      <c r="C77" s="131"/>
      <c r="D77" s="151" t="s">
        <v>448</v>
      </c>
      <c r="E77" s="116" t="s">
        <v>439</v>
      </c>
      <c r="F77" s="204" t="s">
        <v>356</v>
      </c>
      <c r="G77" s="214"/>
    </row>
    <row r="78" spans="1:7" s="112" customFormat="1" ht="18" x14ac:dyDescent="0.35">
      <c r="A78" s="191" t="s">
        <v>397</v>
      </c>
      <c r="B78" s="130">
        <v>1</v>
      </c>
      <c r="C78" s="150"/>
      <c r="D78" s="223" t="s">
        <v>430</v>
      </c>
      <c r="E78" s="67"/>
      <c r="F78" s="204" t="s">
        <v>356</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18</v>
      </c>
    </row>
    <row r="85" spans="1:7" x14ac:dyDescent="0.3">
      <c r="A85" s="5" t="s">
        <v>35</v>
      </c>
      <c r="B85" s="132"/>
      <c r="C85" s="133"/>
      <c r="D85" s="134">
        <f>D84/(COUNT(B65:C83)*2)</f>
        <v>0.5625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31" t="s">
        <v>379</v>
      </c>
      <c r="B94" s="332"/>
      <c r="C94" s="332"/>
      <c r="D94" s="332"/>
      <c r="E94" s="332"/>
      <c r="F94" s="333"/>
    </row>
    <row r="95" spans="1:7" ht="26.25" customHeight="1" x14ac:dyDescent="0.3">
      <c r="A95" s="229" t="s">
        <v>361</v>
      </c>
      <c r="B95" s="130">
        <v>2</v>
      </c>
      <c r="C95" s="230"/>
      <c r="D95" s="231"/>
      <c r="E95" s="106"/>
      <c r="F95" s="204"/>
    </row>
    <row r="96" spans="1:7" s="112" customFormat="1" ht="31.5" customHeight="1" x14ac:dyDescent="0.3">
      <c r="A96" s="55" t="s">
        <v>420</v>
      </c>
      <c r="B96" s="130">
        <v>2</v>
      </c>
      <c r="C96" s="213"/>
      <c r="D96" s="223"/>
      <c r="E96" s="106"/>
      <c r="F96" s="204"/>
      <c r="G96" s="127"/>
    </row>
    <row r="97" spans="1:7" s="112" customFormat="1" ht="31.5" customHeight="1" x14ac:dyDescent="0.3">
      <c r="A97" s="219" t="s">
        <v>418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79" t="s">
        <v>32</v>
      </c>
      <c r="C99" s="213"/>
      <c r="D99" s="251"/>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51</v>
      </c>
    </row>
    <row r="103" spans="1:7" ht="18" x14ac:dyDescent="0.35">
      <c r="A103" s="42" t="s">
        <v>199</v>
      </c>
      <c r="B103" s="152"/>
      <c r="C103" s="153"/>
      <c r="D103" s="144">
        <f>D102/(COUNT(B88:C93,B53:C60,B65:C83,B95:C99)*2)</f>
        <v>0.77272727272727271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43293</v>
      </c>
      <c r="B106" s="124"/>
      <c r="C106" s="135"/>
      <c r="D106" s="124"/>
    </row>
    <row r="107" spans="1:7" x14ac:dyDescent="0.3">
      <c r="A107" s="328" t="s">
        <v>30</v>
      </c>
      <c r="B107" s="329" t="s">
        <v>31</v>
      </c>
      <c r="C107" s="329"/>
      <c r="D107" s="329" t="s">
        <v>46</v>
      </c>
      <c r="E107" s="330" t="s">
        <v>310</v>
      </c>
      <c r="F107" s="330" t="s">
        <v>360</v>
      </c>
    </row>
    <row r="108" spans="1:7" x14ac:dyDescent="0.3">
      <c r="A108" s="328"/>
      <c r="B108" s="41" t="s">
        <v>34</v>
      </c>
      <c r="C108" s="41" t="s">
        <v>33</v>
      </c>
      <c r="D108" s="329"/>
      <c r="E108" s="330"/>
      <c r="F108" s="330"/>
      <c r="G108" s="214"/>
    </row>
    <row r="109" spans="1:7" x14ac:dyDescent="0.3">
      <c r="A109" s="196" t="s">
        <v>58</v>
      </c>
      <c r="B109" s="197"/>
      <c r="C109" s="197"/>
      <c r="D109" s="197"/>
      <c r="E109" s="197"/>
      <c r="F109" s="197"/>
    </row>
    <row r="110" spans="1:7" ht="66.75" customHeight="1" x14ac:dyDescent="0.3">
      <c r="A110" s="7" t="s">
        <v>53</v>
      </c>
      <c r="B110" s="130">
        <v>1</v>
      </c>
      <c r="C110" s="130"/>
      <c r="D110" s="294" t="s">
        <v>449</v>
      </c>
      <c r="E110" s="95"/>
      <c r="F110" s="204" t="s">
        <v>356</v>
      </c>
    </row>
    <row r="111" spans="1:7" x14ac:dyDescent="0.3">
      <c r="A111" s="7" t="s">
        <v>255</v>
      </c>
      <c r="B111" s="130">
        <v>2</v>
      </c>
      <c r="C111" s="130"/>
      <c r="D111" s="71"/>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66" x14ac:dyDescent="0.3">
      <c r="A114" s="10" t="s">
        <v>158</v>
      </c>
      <c r="B114" s="130">
        <v>0</v>
      </c>
      <c r="C114" s="130"/>
      <c r="D114" s="123" t="s">
        <v>452</v>
      </c>
      <c r="E114" s="95" t="s">
        <v>453</v>
      </c>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0.75</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1</v>
      </c>
      <c r="C121" s="130"/>
      <c r="D121" s="113" t="s">
        <v>450</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66" x14ac:dyDescent="0.3">
      <c r="A125" s="209" t="s">
        <v>159</v>
      </c>
      <c r="B125" s="130">
        <v>1</v>
      </c>
      <c r="C125" s="279" t="str">
        <f>IF(B125=0, -5, "0")</f>
        <v>0</v>
      </c>
      <c r="D125" s="226" t="s">
        <v>451</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454</v>
      </c>
      <c r="E128" s="94"/>
      <c r="F128" s="204"/>
    </row>
    <row r="129" spans="1:7" s="112" customFormat="1" ht="29.25" customHeight="1" x14ac:dyDescent="0.3">
      <c r="A129" s="238" t="s">
        <v>421</v>
      </c>
      <c r="B129" s="130">
        <v>2</v>
      </c>
      <c r="C129" s="291" t="str">
        <f>IF(B129=0, -5, "0")</f>
        <v>0</v>
      </c>
      <c r="D129" s="116"/>
      <c r="E129" s="116"/>
      <c r="F129" s="204"/>
      <c r="G129" s="127"/>
    </row>
    <row r="130" spans="1:7" ht="18" x14ac:dyDescent="0.3">
      <c r="A130" s="70" t="s">
        <v>240</v>
      </c>
      <c r="B130" s="130">
        <v>2</v>
      </c>
      <c r="C130" s="131"/>
      <c r="D130" s="154"/>
      <c r="E130" s="106"/>
      <c r="F130" s="204"/>
    </row>
    <row r="131" spans="1:7" ht="66" x14ac:dyDescent="0.3">
      <c r="A131" s="209" t="s">
        <v>380</v>
      </c>
      <c r="B131" s="130">
        <v>0</v>
      </c>
      <c r="C131" s="291">
        <f>IF(B131=0, -5, "0")</f>
        <v>-5</v>
      </c>
      <c r="D131" s="95" t="s">
        <v>455</v>
      </c>
      <c r="E131" s="95" t="s">
        <v>456</v>
      </c>
      <c r="F131" s="204" t="s">
        <v>356</v>
      </c>
      <c r="G131" s="127"/>
    </row>
    <row r="132" spans="1:7" ht="132" x14ac:dyDescent="0.3">
      <c r="A132" s="210" t="s">
        <v>157</v>
      </c>
      <c r="B132" s="130">
        <v>0</v>
      </c>
      <c r="C132" s="150">
        <f>IF(B132=0, -5, "0")</f>
        <v>-5</v>
      </c>
      <c r="D132" s="293" t="s">
        <v>457</v>
      </c>
      <c r="E132" s="95" t="s">
        <v>458</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4.25" customHeight="1" x14ac:dyDescent="0.3">
      <c r="A136" s="70" t="s">
        <v>178</v>
      </c>
      <c r="B136" s="130">
        <v>1</v>
      </c>
      <c r="C136" s="130"/>
      <c r="D136" s="70" t="s">
        <v>459</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1</v>
      </c>
      <c r="C138" s="136" t="str">
        <f>IF(B138=0, -10, "0")</f>
        <v>0</v>
      </c>
      <c r="D138" s="116" t="s">
        <v>460</v>
      </c>
      <c r="E138" s="106"/>
      <c r="F138" s="204" t="s">
        <v>357</v>
      </c>
      <c r="G138" s="127"/>
    </row>
    <row r="139" spans="1:7" x14ac:dyDescent="0.3">
      <c r="A139" s="5" t="s">
        <v>36</v>
      </c>
      <c r="B139" s="5"/>
      <c r="C139" s="5"/>
      <c r="D139" s="59">
        <f>SUM(B121:C138)</f>
        <v>17</v>
      </c>
    </row>
    <row r="140" spans="1:7" x14ac:dyDescent="0.3">
      <c r="A140" s="5" t="s">
        <v>35</v>
      </c>
      <c r="B140" s="132"/>
      <c r="C140" s="133"/>
      <c r="D140" s="134">
        <f>D139/(COUNT(B121:C138)*2)</f>
        <v>0.42499999999999999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420</v>
      </c>
      <c r="B150" s="130" t="s">
        <v>32</v>
      </c>
      <c r="C150" s="225"/>
      <c r="D150" s="116"/>
      <c r="E150" s="116"/>
      <c r="F150" s="204"/>
      <c r="G150" s="127"/>
    </row>
    <row r="151" spans="1:7" s="112" customFormat="1" ht="33" x14ac:dyDescent="0.3">
      <c r="A151" s="219" t="s">
        <v>418</v>
      </c>
      <c r="B151" s="130">
        <v>0</v>
      </c>
      <c r="C151" s="225"/>
      <c r="D151" s="116" t="s">
        <v>461</v>
      </c>
      <c r="E151" s="116" t="s">
        <v>462</v>
      </c>
      <c r="F151" s="204" t="s">
        <v>356</v>
      </c>
      <c r="G151" s="127"/>
    </row>
    <row r="152" spans="1:7" s="112" customFormat="1" ht="66" x14ac:dyDescent="0.3">
      <c r="A152" s="219" t="s">
        <v>392</v>
      </c>
      <c r="B152" s="130">
        <v>0</v>
      </c>
      <c r="C152" s="150"/>
      <c r="D152" s="116" t="s">
        <v>461</v>
      </c>
      <c r="E152" s="116" t="s">
        <v>463</v>
      </c>
      <c r="F152" s="204" t="s">
        <v>356</v>
      </c>
      <c r="G152" s="127"/>
    </row>
    <row r="153" spans="1:7" ht="45" x14ac:dyDescent="0.3">
      <c r="A153" s="55" t="s">
        <v>249</v>
      </c>
      <c r="B153" s="279" t="s">
        <v>32</v>
      </c>
      <c r="C153" s="140"/>
      <c r="D153" s="251"/>
      <c r="E153" s="252"/>
      <c r="F153" s="253"/>
    </row>
    <row r="154" spans="1:7" x14ac:dyDescent="0.3">
      <c r="A154" s="5" t="s">
        <v>36</v>
      </c>
      <c r="B154" s="5"/>
      <c r="C154" s="5"/>
      <c r="D154" s="5">
        <f>SUM(B143:C147,B149:C153)</f>
        <v>10</v>
      </c>
    </row>
    <row r="155" spans="1:7" x14ac:dyDescent="0.3">
      <c r="A155" s="5" t="s">
        <v>35</v>
      </c>
      <c r="B155" s="132"/>
      <c r="C155" s="133"/>
      <c r="D155" s="134">
        <f>D154/(COUNT(B143:C147,B149:C153)*2)</f>
        <v>0.7142857142857143</v>
      </c>
    </row>
    <row r="156" spans="1:7" x14ac:dyDescent="0.3">
      <c r="A156" s="145"/>
      <c r="B156" s="124"/>
      <c r="C156" s="135"/>
      <c r="D156" s="124"/>
    </row>
    <row r="157" spans="1:7" ht="18" x14ac:dyDescent="0.35">
      <c r="A157" s="42" t="s">
        <v>125</v>
      </c>
      <c r="B157" s="152"/>
      <c r="C157" s="153"/>
      <c r="D157" s="143">
        <f>SUM(D154,D117,D139)</f>
        <v>36</v>
      </c>
    </row>
    <row r="158" spans="1:7" ht="18" x14ac:dyDescent="0.35">
      <c r="A158" s="42" t="s">
        <v>200</v>
      </c>
      <c r="B158" s="152"/>
      <c r="C158" s="153"/>
      <c r="D158" s="144">
        <f>D157/(COUNT(B143:C147,B110:C116,B121:C138,B149:C153)*2)</f>
        <v>0.54545454545454541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43293</v>
      </c>
      <c r="B161" s="124"/>
      <c r="C161" s="135"/>
      <c r="D161" s="127"/>
    </row>
    <row r="162" spans="1:7" x14ac:dyDescent="0.3">
      <c r="A162" s="328" t="s">
        <v>30</v>
      </c>
      <c r="B162" s="329" t="s">
        <v>31</v>
      </c>
      <c r="C162" s="329"/>
      <c r="D162" s="329" t="s">
        <v>46</v>
      </c>
      <c r="E162" s="330" t="s">
        <v>310</v>
      </c>
      <c r="F162" s="330" t="s">
        <v>360</v>
      </c>
      <c r="G162" s="127"/>
    </row>
    <row r="163" spans="1:7" x14ac:dyDescent="0.3">
      <c r="A163" s="328"/>
      <c r="B163" s="41" t="s">
        <v>34</v>
      </c>
      <c r="C163" s="41" t="s">
        <v>33</v>
      </c>
      <c r="D163" s="329"/>
      <c r="E163" s="330"/>
      <c r="F163" s="33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464</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75" customHeight="1" x14ac:dyDescent="0.3">
      <c r="A188" s="70" t="s">
        <v>170</v>
      </c>
      <c r="B188" s="130">
        <v>0</v>
      </c>
      <c r="C188" s="130"/>
      <c r="D188" s="116" t="s">
        <v>465</v>
      </c>
      <c r="E188" s="95" t="s">
        <v>466</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420</v>
      </c>
      <c r="B197" s="130" t="s">
        <v>32</v>
      </c>
      <c r="C197" s="131"/>
      <c r="D197" s="116"/>
      <c r="E197" s="106"/>
      <c r="F197" s="204"/>
      <c r="G197" s="127"/>
    </row>
    <row r="198" spans="1:7" s="112" customFormat="1" ht="33" customHeight="1" x14ac:dyDescent="0.3">
      <c r="A198" s="10" t="s">
        <v>418</v>
      </c>
      <c r="B198" s="130">
        <v>2</v>
      </c>
      <c r="C198" s="131"/>
      <c r="D198" s="116"/>
      <c r="E198" s="106"/>
      <c r="F198" s="204"/>
      <c r="G198" s="127"/>
    </row>
    <row r="199" spans="1:7" s="112" customFormat="1" ht="36.75" customHeight="1" x14ac:dyDescent="0.3">
      <c r="A199" s="10" t="s">
        <v>392</v>
      </c>
      <c r="B199" s="130">
        <v>1</v>
      </c>
      <c r="C199" s="150"/>
      <c r="D199" s="116" t="s">
        <v>467</v>
      </c>
      <c r="E199" s="106"/>
      <c r="F199" s="204" t="s">
        <v>356</v>
      </c>
      <c r="G199" s="127"/>
    </row>
    <row r="200" spans="1:7" ht="45" x14ac:dyDescent="0.3">
      <c r="A200" s="8" t="s">
        <v>249</v>
      </c>
      <c r="B200" s="279" t="s">
        <v>32</v>
      </c>
      <c r="C200" s="130"/>
      <c r="D200" s="251"/>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0.92500000000000004</v>
      </c>
    </row>
    <row r="203" spans="1:7" x14ac:dyDescent="0.3">
      <c r="A203" s="145"/>
      <c r="B203" s="124"/>
      <c r="C203" s="135"/>
      <c r="D203" s="124"/>
    </row>
    <row r="204" spans="1:7" ht="18" x14ac:dyDescent="0.35">
      <c r="A204" s="42" t="s">
        <v>126</v>
      </c>
      <c r="B204" s="152"/>
      <c r="C204" s="153"/>
      <c r="D204" s="143">
        <f>SUM(D172,D201)</f>
        <v>50</v>
      </c>
    </row>
    <row r="205" spans="1:7" ht="18" x14ac:dyDescent="0.35">
      <c r="A205" s="42" t="s">
        <v>201</v>
      </c>
      <c r="B205" s="152"/>
      <c r="C205" s="153"/>
      <c r="D205" s="144">
        <f>D204/(COUNT(B165:C171,B176:C194,B196:C200)*2)</f>
        <v>0.92592592592592593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43293</v>
      </c>
      <c r="B208" s="124"/>
      <c r="C208" s="135"/>
      <c r="D208" s="124"/>
    </row>
    <row r="209" spans="1:7" x14ac:dyDescent="0.3">
      <c r="A209" s="328" t="s">
        <v>30</v>
      </c>
      <c r="B209" s="329" t="s">
        <v>31</v>
      </c>
      <c r="C209" s="329"/>
      <c r="D209" s="329" t="s">
        <v>46</v>
      </c>
      <c r="E209" s="330" t="s">
        <v>310</v>
      </c>
      <c r="F209" s="330" t="s">
        <v>360</v>
      </c>
      <c r="G209" s="127"/>
    </row>
    <row r="210" spans="1:7" x14ac:dyDescent="0.3">
      <c r="A210" s="328"/>
      <c r="B210" s="41" t="s">
        <v>34</v>
      </c>
      <c r="C210" s="41" t="s">
        <v>33</v>
      </c>
      <c r="D210" s="329"/>
      <c r="E210" s="330"/>
      <c r="F210" s="33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0</v>
      </c>
      <c r="C215" s="130"/>
      <c r="D215" s="7" t="s">
        <v>468</v>
      </c>
      <c r="E215" s="95" t="s">
        <v>432</v>
      </c>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1</v>
      </c>
      <c r="C231" s="130"/>
      <c r="D231" s="70" t="s">
        <v>440</v>
      </c>
      <c r="E231" s="94"/>
      <c r="F231" s="204" t="s">
        <v>357</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2</v>
      </c>
      <c r="C238" s="150" t="str">
        <f>IF(B238=0, -5, "0")</f>
        <v>0</v>
      </c>
      <c r="D238" s="295" t="s">
        <v>469</v>
      </c>
      <c r="E238" s="94"/>
      <c r="F238" s="204" t="s">
        <v>357</v>
      </c>
      <c r="G238" s="127"/>
    </row>
    <row r="239" spans="1:7" ht="28.5" customHeight="1" x14ac:dyDescent="0.3">
      <c r="A239" s="191" t="s">
        <v>397</v>
      </c>
      <c r="B239" s="130">
        <v>2</v>
      </c>
      <c r="C239" s="131"/>
      <c r="D239" s="95"/>
      <c r="E239" s="95"/>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7" t="s">
        <v>379</v>
      </c>
      <c r="B256" s="337"/>
      <c r="C256" s="337"/>
      <c r="D256" s="337"/>
      <c r="E256" s="337"/>
      <c r="F256" s="337"/>
    </row>
    <row r="257" spans="1:7" ht="31.5" customHeight="1" x14ac:dyDescent="0.3">
      <c r="A257" s="58" t="s">
        <v>361</v>
      </c>
      <c r="B257" s="130">
        <v>2</v>
      </c>
      <c r="C257" s="227"/>
      <c r="D257" s="227"/>
      <c r="E257" s="227"/>
      <c r="F257" s="204"/>
      <c r="G257" s="127"/>
    </row>
    <row r="258" spans="1:7" x14ac:dyDescent="0.3">
      <c r="A258" s="55" t="s">
        <v>420</v>
      </c>
      <c r="B258" s="130">
        <v>2</v>
      </c>
      <c r="C258" s="131"/>
      <c r="D258" s="147"/>
      <c r="E258" s="106"/>
      <c r="F258" s="204"/>
      <c r="G258" s="127"/>
    </row>
    <row r="259" spans="1:7" x14ac:dyDescent="0.3">
      <c r="A259" s="219" t="s">
        <v>418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t="s">
        <v>32</v>
      </c>
      <c r="C261" s="140"/>
      <c r="D261" s="251"/>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0.96153846153846156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43293</v>
      </c>
      <c r="B269" s="124"/>
      <c r="C269" s="135"/>
      <c r="D269" s="124"/>
      <c r="F269" s="206"/>
      <c r="G269" s="214"/>
    </row>
    <row r="270" spans="1:7" s="16" customFormat="1" x14ac:dyDescent="0.3">
      <c r="A270" s="328" t="s">
        <v>30</v>
      </c>
      <c r="B270" s="329" t="s">
        <v>31</v>
      </c>
      <c r="C270" s="329"/>
      <c r="D270" s="329" t="s">
        <v>46</v>
      </c>
      <c r="E270" s="330" t="s">
        <v>310</v>
      </c>
      <c r="F270" s="330" t="s">
        <v>360</v>
      </c>
      <c r="G270" s="214"/>
    </row>
    <row r="271" spans="1:7" s="16" customFormat="1" x14ac:dyDescent="0.3">
      <c r="A271" s="328"/>
      <c r="B271" s="41" t="s">
        <v>34</v>
      </c>
      <c r="C271" s="41" t="s">
        <v>33</v>
      </c>
      <c r="D271" s="329"/>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1</v>
      </c>
      <c r="C280" s="150"/>
      <c r="D280" s="106" t="s">
        <v>470</v>
      </c>
      <c r="E280" s="106"/>
      <c r="F280" s="204" t="s">
        <v>356</v>
      </c>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413</v>
      </c>
      <c r="E289" s="106"/>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92.25" customHeight="1" x14ac:dyDescent="0.3">
      <c r="A297" s="270" t="s">
        <v>388</v>
      </c>
      <c r="B297" s="130">
        <v>0</v>
      </c>
      <c r="C297" s="136">
        <f>IF(B297=0, -10, "0")</f>
        <v>-10</v>
      </c>
      <c r="D297" s="156" t="s">
        <v>471</v>
      </c>
      <c r="E297" s="116" t="s">
        <v>472</v>
      </c>
      <c r="F297" s="204" t="s">
        <v>356</v>
      </c>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38" customHeight="1" x14ac:dyDescent="0.3">
      <c r="A302" s="209" t="s">
        <v>157</v>
      </c>
      <c r="B302" s="130">
        <v>1</v>
      </c>
      <c r="C302" s="150" t="str">
        <f>IF(B302=0, -5, "0")</f>
        <v>0</v>
      </c>
      <c r="D302" s="214" t="s">
        <v>473</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2</v>
      </c>
      <c r="C309" s="213"/>
      <c r="D309" s="165"/>
      <c r="E309" s="106"/>
      <c r="F309" s="204"/>
      <c r="G309" s="214"/>
    </row>
    <row r="310" spans="1:7" s="16" customFormat="1" x14ac:dyDescent="0.3">
      <c r="A310" s="55" t="s">
        <v>420</v>
      </c>
      <c r="B310" s="130">
        <v>2</v>
      </c>
      <c r="C310" s="213"/>
      <c r="D310" s="165"/>
      <c r="E310" s="106"/>
      <c r="F310" s="204"/>
      <c r="G310" s="214"/>
    </row>
    <row r="311" spans="1:7" s="16" customFormat="1" x14ac:dyDescent="0.3">
      <c r="A311" s="219" t="s">
        <v>418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t="s">
        <v>32</v>
      </c>
      <c r="C313" s="140"/>
      <c r="D313" s="251"/>
      <c r="E313" s="252"/>
      <c r="F313" s="253"/>
      <c r="G313" s="214"/>
    </row>
    <row r="314" spans="1:7" s="16" customFormat="1" x14ac:dyDescent="0.3">
      <c r="A314" s="5" t="s">
        <v>36</v>
      </c>
      <c r="B314" s="5"/>
      <c r="C314" s="5"/>
      <c r="D314" s="5">
        <f>SUM(B289:C307,B309:C313)</f>
        <v>32</v>
      </c>
      <c r="F314" s="206"/>
      <c r="G314" s="214"/>
    </row>
    <row r="315" spans="1:7" s="16" customFormat="1" x14ac:dyDescent="0.3">
      <c r="A315" s="5" t="s">
        <v>35</v>
      </c>
      <c r="B315" s="132"/>
      <c r="C315" s="133"/>
      <c r="D315" s="134">
        <f>D314/(COUNT(B289:C307,B309:C313)*2)</f>
        <v>0.66666666666666663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55</v>
      </c>
      <c r="F317" s="206"/>
      <c r="G317" s="214"/>
    </row>
    <row r="318" spans="1:7" s="16" customFormat="1" ht="18" x14ac:dyDescent="0.35">
      <c r="A318" s="42" t="s">
        <v>203</v>
      </c>
      <c r="B318" s="152"/>
      <c r="C318" s="153"/>
      <c r="D318" s="144">
        <f>D317/(COUNT(B273:C284,B289:C307,B309:C313)*2)</f>
        <v>0.76388888888888884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43293</v>
      </c>
      <c r="B321" s="124"/>
      <c r="C321" s="135"/>
      <c r="D321" s="127"/>
    </row>
    <row r="322" spans="1:7" x14ac:dyDescent="0.3">
      <c r="A322" s="328" t="s">
        <v>30</v>
      </c>
      <c r="B322" s="329" t="s">
        <v>31</v>
      </c>
      <c r="C322" s="329"/>
      <c r="D322" s="329" t="s">
        <v>46</v>
      </c>
      <c r="E322" s="330" t="s">
        <v>310</v>
      </c>
      <c r="F322" s="330" t="s">
        <v>360</v>
      </c>
      <c r="G322" s="127"/>
    </row>
    <row r="323" spans="1:7" x14ac:dyDescent="0.3">
      <c r="A323" s="328"/>
      <c r="B323" s="41" t="s">
        <v>34</v>
      </c>
      <c r="C323" s="41" t="s">
        <v>33</v>
      </c>
      <c r="D323" s="329"/>
      <c r="E323" s="330"/>
      <c r="F323" s="33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474</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115.5" x14ac:dyDescent="0.3">
      <c r="A348" s="271" t="s">
        <v>388</v>
      </c>
      <c r="B348" s="130">
        <v>1</v>
      </c>
      <c r="C348" s="136" t="str">
        <f>IF(B348=0, -10, "0")</f>
        <v>0</v>
      </c>
      <c r="D348" s="95" t="s">
        <v>475</v>
      </c>
      <c r="E348" s="94"/>
      <c r="F348" s="204" t="s">
        <v>356</v>
      </c>
    </row>
    <row r="349" spans="1:7" x14ac:dyDescent="0.3">
      <c r="A349" s="338" t="s">
        <v>379</v>
      </c>
      <c r="B349" s="339"/>
      <c r="C349" s="339"/>
      <c r="D349" s="339"/>
      <c r="E349" s="339"/>
      <c r="F349" s="339"/>
    </row>
    <row r="350" spans="1:7" s="112" customFormat="1" ht="27.75" customHeight="1" x14ac:dyDescent="0.3">
      <c r="A350" s="55" t="s">
        <v>361</v>
      </c>
      <c r="B350" s="130" t="s">
        <v>32</v>
      </c>
      <c r="C350" s="227"/>
      <c r="D350" s="288"/>
      <c r="E350" s="288"/>
      <c r="F350" s="204"/>
      <c r="G350" s="127"/>
    </row>
    <row r="351" spans="1:7" s="112" customFormat="1" x14ac:dyDescent="0.3">
      <c r="A351" s="219" t="s">
        <v>418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t="s">
        <v>32</v>
      </c>
      <c r="C353" s="130"/>
      <c r="D353" s="251"/>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0.9285714285714286</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0.95454545454545459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43293</v>
      </c>
      <c r="B361" s="124"/>
      <c r="C361" s="135"/>
      <c r="D361" s="124"/>
    </row>
    <row r="362" spans="1:7" x14ac:dyDescent="0.3">
      <c r="A362" s="328" t="s">
        <v>30</v>
      </c>
      <c r="B362" s="329" t="s">
        <v>31</v>
      </c>
      <c r="C362" s="329"/>
      <c r="D362" s="329" t="s">
        <v>46</v>
      </c>
      <c r="E362" s="330" t="s">
        <v>310</v>
      </c>
      <c r="F362" s="330" t="s">
        <v>360</v>
      </c>
      <c r="G362" s="127"/>
    </row>
    <row r="363" spans="1:7" x14ac:dyDescent="0.3">
      <c r="A363" s="328"/>
      <c r="B363" s="41" t="s">
        <v>34</v>
      </c>
      <c r="C363" s="41" t="s">
        <v>33</v>
      </c>
      <c r="D363" s="329"/>
      <c r="E363" s="330"/>
      <c r="F363" s="33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422</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279" t="str">
        <f>IF(B381=0, -5, "0")</f>
        <v>0</v>
      </c>
      <c r="D381" s="149" t="s">
        <v>476</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2</v>
      </c>
      <c r="C384" s="130"/>
      <c r="D384" s="149"/>
      <c r="E384" s="94"/>
      <c r="F384" s="204"/>
      <c r="G384" s="127"/>
    </row>
    <row r="385" spans="1:7" ht="34.5" customHeight="1" x14ac:dyDescent="0.3">
      <c r="A385" s="10" t="s">
        <v>418</v>
      </c>
      <c r="B385" s="130">
        <v>1</v>
      </c>
      <c r="C385" s="130"/>
      <c r="D385" s="138" t="s">
        <v>419</v>
      </c>
      <c r="E385" s="94"/>
      <c r="F385" s="204" t="s">
        <v>356</v>
      </c>
      <c r="G385" s="127"/>
    </row>
    <row r="386" spans="1:7" ht="45" x14ac:dyDescent="0.3">
      <c r="A386" s="8" t="s">
        <v>249</v>
      </c>
      <c r="B386" s="279" t="s">
        <v>32</v>
      </c>
      <c r="C386" s="130"/>
      <c r="D386" s="251"/>
      <c r="E386" s="252"/>
      <c r="F386" s="253"/>
      <c r="G386" s="127"/>
    </row>
    <row r="387" spans="1:7" ht="17.25" customHeight="1" x14ac:dyDescent="0.3">
      <c r="A387" s="59" t="s">
        <v>36</v>
      </c>
      <c r="B387" s="59"/>
      <c r="C387" s="59"/>
      <c r="D387" s="59">
        <f>SUM(B377:C382,B384:C386)</f>
        <v>14</v>
      </c>
      <c r="G387" s="127"/>
    </row>
    <row r="388" spans="1:7" x14ac:dyDescent="0.3">
      <c r="A388" s="5" t="s">
        <v>35</v>
      </c>
      <c r="B388" s="132"/>
      <c r="C388" s="133"/>
      <c r="D388" s="134">
        <f>D387/(COUNT(B377:C382,B384:C386)*2)</f>
        <v>0.875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0.90625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43293</v>
      </c>
      <c r="B394" s="124"/>
      <c r="C394" s="135"/>
      <c r="D394" s="127"/>
      <c r="G394" s="127"/>
    </row>
    <row r="395" spans="1:7" x14ac:dyDescent="0.3">
      <c r="A395" s="328" t="s">
        <v>30</v>
      </c>
      <c r="B395" s="329" t="s">
        <v>31</v>
      </c>
      <c r="C395" s="329"/>
      <c r="D395" s="329" t="s">
        <v>46</v>
      </c>
      <c r="E395" s="330" t="s">
        <v>310</v>
      </c>
      <c r="F395" s="330" t="s">
        <v>360</v>
      </c>
      <c r="G395" s="127"/>
    </row>
    <row r="396" spans="1:7" x14ac:dyDescent="0.3">
      <c r="A396" s="328"/>
      <c r="B396" s="41" t="s">
        <v>34</v>
      </c>
      <c r="C396" s="41" t="s">
        <v>33</v>
      </c>
      <c r="D396" s="329"/>
      <c r="E396" s="330"/>
      <c r="F396" s="33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415</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66" x14ac:dyDescent="0.3">
      <c r="A405" s="272" t="s">
        <v>406</v>
      </c>
      <c r="B405" s="130">
        <v>0</v>
      </c>
      <c r="C405" s="136">
        <f>IF(B405=0, -10, "0")</f>
        <v>-10</v>
      </c>
      <c r="D405" s="116" t="s">
        <v>414</v>
      </c>
      <c r="E405" s="95" t="s">
        <v>477</v>
      </c>
      <c r="F405" s="204" t="s">
        <v>356</v>
      </c>
      <c r="G405" s="127"/>
    </row>
    <row r="406" spans="1:7" x14ac:dyDescent="0.3">
      <c r="A406" s="59" t="s">
        <v>36</v>
      </c>
      <c r="B406" s="59"/>
      <c r="C406" s="59"/>
      <c r="D406" s="59">
        <f>SUM(B398:C405)</f>
        <v>3</v>
      </c>
      <c r="G406" s="127"/>
    </row>
    <row r="407" spans="1:7" x14ac:dyDescent="0.3">
      <c r="A407" s="5" t="s">
        <v>35</v>
      </c>
      <c r="B407" s="132"/>
      <c r="C407" s="133"/>
      <c r="D407" s="134">
        <f>D406/(COUNT(B398:C405)*2)</f>
        <v>0.16666666666666666</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417</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2</v>
      </c>
      <c r="C436" s="130"/>
      <c r="D436" s="129"/>
      <c r="E436" s="94"/>
      <c r="F436" s="204"/>
      <c r="G436" s="233"/>
    </row>
    <row r="437" spans="1:7" ht="33" x14ac:dyDescent="0.3">
      <c r="A437" s="10" t="s">
        <v>418</v>
      </c>
      <c r="B437" s="130">
        <v>1</v>
      </c>
      <c r="C437" s="130"/>
      <c r="D437" s="129" t="s">
        <v>416</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79" t="s">
        <v>32</v>
      </c>
      <c r="C439" s="130"/>
      <c r="D439" s="251"/>
      <c r="E439" s="252"/>
      <c r="F439" s="253"/>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0.7068965517241379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43293</v>
      </c>
      <c r="B447" s="124"/>
      <c r="C447" s="135"/>
      <c r="D447" s="124"/>
    </row>
    <row r="448" spans="1:7" x14ac:dyDescent="0.3">
      <c r="A448" s="328" t="s">
        <v>30</v>
      </c>
      <c r="B448" s="329" t="s">
        <v>31</v>
      </c>
      <c r="C448" s="329"/>
      <c r="D448" s="329" t="s">
        <v>46</v>
      </c>
      <c r="E448" s="330" t="s">
        <v>310</v>
      </c>
      <c r="F448" s="330" t="s">
        <v>360</v>
      </c>
      <c r="G448" s="127"/>
    </row>
    <row r="449" spans="1:6" x14ac:dyDescent="0.3">
      <c r="A449" s="328"/>
      <c r="B449" s="41" t="s">
        <v>34</v>
      </c>
      <c r="C449" s="41" t="s">
        <v>33</v>
      </c>
      <c r="D449" s="329"/>
      <c r="E449" s="330"/>
      <c r="F449" s="330"/>
    </row>
    <row r="450" spans="1:6" x14ac:dyDescent="0.3">
      <c r="A450" s="196" t="s">
        <v>19</v>
      </c>
      <c r="B450" s="197"/>
      <c r="C450" s="197"/>
      <c r="D450" s="197"/>
      <c r="E450" s="197"/>
      <c r="F450" s="197"/>
    </row>
    <row r="451" spans="1:6" ht="33" x14ac:dyDescent="0.3">
      <c r="A451" s="6" t="s">
        <v>6</v>
      </c>
      <c r="B451" s="130">
        <v>1</v>
      </c>
      <c r="C451" s="130"/>
      <c r="D451" s="95" t="s">
        <v>411</v>
      </c>
      <c r="E451" s="94"/>
      <c r="F451" s="204" t="s">
        <v>356</v>
      </c>
    </row>
    <row r="452" spans="1:6" ht="18" x14ac:dyDescent="0.3">
      <c r="A452" s="9" t="s">
        <v>20</v>
      </c>
      <c r="B452" s="130">
        <v>2</v>
      </c>
      <c r="C452" s="130"/>
      <c r="D452" s="154"/>
      <c r="E452" s="94"/>
      <c r="F452" s="204"/>
    </row>
    <row r="453" spans="1:6" ht="33" x14ac:dyDescent="0.3">
      <c r="A453" s="6" t="s">
        <v>113</v>
      </c>
      <c r="B453" s="130">
        <v>1</v>
      </c>
      <c r="C453" s="130"/>
      <c r="D453" s="95" t="s">
        <v>410</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ht="33" x14ac:dyDescent="0.3">
      <c r="A463" s="70" t="s">
        <v>351</v>
      </c>
      <c r="B463" s="130">
        <v>0</v>
      </c>
      <c r="C463" s="130"/>
      <c r="D463" s="95" t="s">
        <v>412</v>
      </c>
      <c r="E463" s="94" t="s">
        <v>478</v>
      </c>
      <c r="F463" s="204" t="s">
        <v>356</v>
      </c>
    </row>
    <row r="464" spans="1:6" ht="33" x14ac:dyDescent="0.3">
      <c r="A464" s="70" t="s">
        <v>133</v>
      </c>
      <c r="B464" s="130">
        <v>1</v>
      </c>
      <c r="C464" s="130"/>
      <c r="D464" s="95" t="s">
        <v>479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2</v>
      </c>
      <c r="C472" s="213"/>
      <c r="D472" s="116"/>
      <c r="E472" s="106"/>
      <c r="F472" s="204"/>
      <c r="G472" s="127"/>
    </row>
    <row r="473" spans="1:7" s="112" customFormat="1" x14ac:dyDescent="0.3">
      <c r="A473" s="55" t="s">
        <v>420</v>
      </c>
      <c r="B473" s="130">
        <v>2</v>
      </c>
      <c r="C473" s="213"/>
      <c r="D473" s="116"/>
      <c r="E473" s="106"/>
      <c r="F473" s="204"/>
      <c r="G473" s="127"/>
    </row>
    <row r="474" spans="1:7" s="112" customFormat="1" x14ac:dyDescent="0.3">
      <c r="A474" s="219" t="s">
        <v>418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79" t="s">
        <v>32</v>
      </c>
      <c r="C476" s="140"/>
      <c r="D476" s="251"/>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35</v>
      </c>
    </row>
    <row r="481" spans="1:7" ht="18" x14ac:dyDescent="0.35">
      <c r="A481" s="42" t="s">
        <v>207</v>
      </c>
      <c r="B481" s="152"/>
      <c r="C481" s="153"/>
      <c r="D481" s="144">
        <f>D480/(COUNT(B461:C470,B451:C456,B472:C476)*2)</f>
        <v>0.875</v>
      </c>
    </row>
    <row r="482" spans="1:7" x14ac:dyDescent="0.3">
      <c r="A482" s="1"/>
      <c r="B482" s="124"/>
      <c r="C482" s="135"/>
      <c r="D482" s="124"/>
    </row>
    <row r="483" spans="1:7" ht="21.75" customHeight="1" x14ac:dyDescent="0.35">
      <c r="A483" s="343" t="s">
        <v>367</v>
      </c>
      <c r="B483" s="343"/>
      <c r="C483" s="343"/>
      <c r="D483" s="343"/>
      <c r="E483" s="185"/>
      <c r="F483" s="201"/>
    </row>
    <row r="484" spans="1:7" x14ac:dyDescent="0.3">
      <c r="A484" s="74">
        <f>B11</f>
        <v>43293</v>
      </c>
      <c r="B484" s="124"/>
      <c r="C484" s="135"/>
      <c r="D484" s="124"/>
    </row>
    <row r="485" spans="1:7" x14ac:dyDescent="0.3">
      <c r="A485" s="328" t="s">
        <v>30</v>
      </c>
      <c r="B485" s="329" t="s">
        <v>31</v>
      </c>
      <c r="C485" s="329"/>
      <c r="D485" s="329" t="s">
        <v>46</v>
      </c>
      <c r="E485" s="330" t="s">
        <v>310</v>
      </c>
      <c r="F485" s="330" t="s">
        <v>360</v>
      </c>
      <c r="G485" s="127"/>
    </row>
    <row r="486" spans="1:7" x14ac:dyDescent="0.3">
      <c r="A486" s="328"/>
      <c r="B486" s="41" t="s">
        <v>34</v>
      </c>
      <c r="C486" s="41" t="s">
        <v>33</v>
      </c>
      <c r="D486" s="329"/>
      <c r="E486" s="330"/>
      <c r="F486" s="33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79"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43293</v>
      </c>
      <c r="B506" s="124"/>
      <c r="C506" s="135"/>
      <c r="D506" s="124"/>
    </row>
    <row r="507" spans="1:7" x14ac:dyDescent="0.3">
      <c r="A507" s="328" t="s">
        <v>30</v>
      </c>
      <c r="B507" s="329" t="s">
        <v>31</v>
      </c>
      <c r="C507" s="329"/>
      <c r="D507" s="329" t="s">
        <v>46</v>
      </c>
      <c r="E507" s="330" t="s">
        <v>310</v>
      </c>
      <c r="F507" s="330" t="s">
        <v>360</v>
      </c>
      <c r="G507" s="127"/>
    </row>
    <row r="508" spans="1:7" x14ac:dyDescent="0.3">
      <c r="A508" s="328"/>
      <c r="B508" s="41" t="s">
        <v>34</v>
      </c>
      <c r="C508" s="41" t="s">
        <v>33</v>
      </c>
      <c r="D508" s="329"/>
      <c r="E508" s="330"/>
      <c r="F508" s="33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43293</v>
      </c>
      <c r="B517" s="124"/>
      <c r="C517" s="135"/>
      <c r="D517" s="124"/>
    </row>
    <row r="518" spans="1:7" x14ac:dyDescent="0.3">
      <c r="A518" s="328" t="s">
        <v>30</v>
      </c>
      <c r="B518" s="329" t="s">
        <v>31</v>
      </c>
      <c r="C518" s="329"/>
      <c r="D518" s="329" t="s">
        <v>46</v>
      </c>
      <c r="E518" s="330" t="s">
        <v>310</v>
      </c>
      <c r="F518" s="330" t="s">
        <v>360</v>
      </c>
      <c r="G518" s="127"/>
    </row>
    <row r="519" spans="1:7" x14ac:dyDescent="0.3">
      <c r="A519" s="328"/>
      <c r="B519" s="41" t="s">
        <v>34</v>
      </c>
      <c r="C519" s="41" t="s">
        <v>33</v>
      </c>
      <c r="D519" s="329"/>
      <c r="E519" s="330"/>
      <c r="F519" s="330"/>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1</v>
      </c>
      <c r="C522" s="130"/>
      <c r="D522" s="95" t="s">
        <v>480</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66" x14ac:dyDescent="0.3">
      <c r="A526" s="70" t="s">
        <v>187</v>
      </c>
      <c r="B526" s="130">
        <v>1</v>
      </c>
      <c r="C526" s="130"/>
      <c r="D526" s="95" t="s">
        <v>481</v>
      </c>
      <c r="E526" s="94"/>
      <c r="F526" s="204" t="s">
        <v>357</v>
      </c>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79" t="s">
        <v>32</v>
      </c>
      <c r="C532" s="140"/>
      <c r="D532" s="251"/>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43293</v>
      </c>
      <c r="B537" s="124"/>
      <c r="C537" s="135"/>
      <c r="D537" s="124"/>
      <c r="G537" s="127"/>
    </row>
    <row r="538" spans="1:7" x14ac:dyDescent="0.3">
      <c r="A538" s="328" t="s">
        <v>30</v>
      </c>
      <c r="B538" s="329" t="s">
        <v>31</v>
      </c>
      <c r="C538" s="329"/>
      <c r="D538" s="329" t="s">
        <v>46</v>
      </c>
      <c r="E538" s="330" t="s">
        <v>310</v>
      </c>
      <c r="F538" s="330" t="s">
        <v>360</v>
      </c>
      <c r="G538" s="127"/>
    </row>
    <row r="539" spans="1:7" x14ac:dyDescent="0.3">
      <c r="A539" s="328"/>
      <c r="B539" s="41" t="s">
        <v>34</v>
      </c>
      <c r="C539" s="41" t="s">
        <v>33</v>
      </c>
      <c r="D539" s="329"/>
      <c r="E539" s="330"/>
      <c r="F539" s="330"/>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79"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471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0.82631578947368423</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4" manualBreakCount="4">
    <brk id="85" max="6" man="1"/>
    <brk id="267" max="6" man="1"/>
    <brk id="364"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0" zoomScaleNormal="90" zoomScaleSheetLayoutView="80" workbookViewId="0">
      <selection activeCell="F194" sqref="F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3" t="str">
        <f>'A1 Exploitation'!A8:F8</f>
        <v>Zarzis</v>
      </c>
      <c r="B7" s="323"/>
      <c r="C7" s="323"/>
      <c r="D7" s="323"/>
      <c r="E7" s="323"/>
      <c r="F7" s="323"/>
      <c r="G7" s="125"/>
    </row>
    <row r="8" spans="1:7" s="12" customFormat="1" ht="24" x14ac:dyDescent="0.45">
      <c r="A8" s="14" t="s">
        <v>42</v>
      </c>
      <c r="B8" s="346" t="str">
        <f>'A1 Exploitation'!B9:F9</f>
        <v>M Dhia MECHLAOUI, Dr Mejed HENI et M Souheil DRAOUI</v>
      </c>
      <c r="C8" s="346"/>
      <c r="D8" s="346"/>
      <c r="E8" s="346"/>
      <c r="F8" s="346"/>
      <c r="G8" s="125"/>
    </row>
    <row r="9" spans="1:7" s="12" customFormat="1" ht="24" x14ac:dyDescent="0.45">
      <c r="A9" s="15" t="s">
        <v>44</v>
      </c>
      <c r="B9" s="347" t="str">
        <f>'A1 Exploitation'!B10:F10</f>
        <v>Directeur magasin et chefs rayons</v>
      </c>
      <c r="C9" s="347"/>
      <c r="D9" s="347"/>
      <c r="E9" s="347"/>
      <c r="F9" s="347"/>
      <c r="G9" s="125"/>
    </row>
    <row r="10" spans="1:7" s="12" customFormat="1" ht="24" x14ac:dyDescent="0.45">
      <c r="A10" s="14" t="s">
        <v>43</v>
      </c>
      <c r="B10" s="344">
        <f>'A1 Exploitation'!B11:F11</f>
        <v>43293</v>
      </c>
      <c r="C10" s="344"/>
      <c r="D10" s="344"/>
      <c r="E10" s="344"/>
      <c r="F10" s="344"/>
      <c r="G10" s="125"/>
    </row>
    <row r="11" spans="1:7" s="12" customFormat="1" ht="24" x14ac:dyDescent="0.45">
      <c r="A11" s="14" t="s">
        <v>294</v>
      </c>
      <c r="B11" s="348">
        <f>D199</f>
        <v>0.83185840707964598</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2" t="s">
        <v>0</v>
      </c>
      <c r="B16" s="353"/>
      <c r="C16" s="353"/>
      <c r="D16" s="353"/>
      <c r="E16" s="353"/>
      <c r="F16" s="353"/>
      <c r="G16" s="126" t="s">
        <v>356</v>
      </c>
    </row>
    <row r="17" spans="1:7" ht="33" x14ac:dyDescent="0.3">
      <c r="A17" s="17" t="s">
        <v>269</v>
      </c>
      <c r="B17" s="94">
        <v>1</v>
      </c>
      <c r="C17" s="94"/>
      <c r="D17" s="95" t="s">
        <v>482</v>
      </c>
      <c r="E17" s="94"/>
      <c r="F17" s="94" t="s">
        <v>357</v>
      </c>
      <c r="G17" s="126" t="s">
        <v>357</v>
      </c>
    </row>
    <row r="18" spans="1:7" x14ac:dyDescent="0.3">
      <c r="A18" s="20" t="s">
        <v>80</v>
      </c>
      <c r="B18" s="94">
        <v>2</v>
      </c>
      <c r="C18" s="94"/>
      <c r="D18" s="95"/>
      <c r="E18" s="94"/>
      <c r="F18" s="94"/>
    </row>
    <row r="19" spans="1:7" ht="33" x14ac:dyDescent="0.3">
      <c r="A19" s="17" t="s">
        <v>81</v>
      </c>
      <c r="B19" s="94">
        <v>1</v>
      </c>
      <c r="C19" s="94"/>
      <c r="D19" s="95" t="s">
        <v>483</v>
      </c>
      <c r="E19" s="95"/>
      <c r="F19" s="94" t="s">
        <v>356</v>
      </c>
    </row>
    <row r="20" spans="1:7" ht="30.75" x14ac:dyDescent="0.3">
      <c r="A20" s="17" t="s">
        <v>151</v>
      </c>
      <c r="B20" s="94">
        <v>1</v>
      </c>
      <c r="C20" s="94"/>
      <c r="D20" s="96" t="s">
        <v>484</v>
      </c>
      <c r="E20" s="94"/>
      <c r="F20" s="94" t="s">
        <v>356</v>
      </c>
    </row>
    <row r="21" spans="1:7" x14ac:dyDescent="0.3">
      <c r="A21" s="44" t="s">
        <v>210</v>
      </c>
      <c r="B21" s="94">
        <v>2</v>
      </c>
      <c r="C21" s="94"/>
      <c r="D21" s="97"/>
      <c r="E21" s="94"/>
      <c r="F21" s="94"/>
    </row>
    <row r="22" spans="1:7" x14ac:dyDescent="0.3">
      <c r="A22" s="354" t="s">
        <v>36</v>
      </c>
      <c r="B22" s="355"/>
      <c r="C22" s="356"/>
      <c r="D22" s="250">
        <f>SUM(B17:C21)</f>
        <v>7</v>
      </c>
    </row>
    <row r="23" spans="1:7" x14ac:dyDescent="0.3">
      <c r="A23" s="349" t="s">
        <v>295</v>
      </c>
      <c r="B23" s="350"/>
      <c r="C23" s="351"/>
      <c r="D23" s="33">
        <f>D22/(COUNT(B17:C21)*2)</f>
        <v>0.7</v>
      </c>
    </row>
    <row r="24" spans="1:7" s="22" customFormat="1" x14ac:dyDescent="0.3">
      <c r="A24" s="26"/>
      <c r="B24" s="27"/>
      <c r="C24" s="27"/>
      <c r="D24" s="28"/>
      <c r="G24" s="126"/>
    </row>
    <row r="25" spans="1:7" ht="19.5" x14ac:dyDescent="0.4">
      <c r="A25" s="357" t="s">
        <v>4</v>
      </c>
      <c r="B25" s="358"/>
      <c r="C25" s="358"/>
      <c r="D25" s="358"/>
      <c r="E25" s="358"/>
      <c r="F25" s="35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9" t="s">
        <v>36</v>
      </c>
      <c r="B33" s="350"/>
      <c r="C33" s="351"/>
      <c r="D33" s="248">
        <f>SUM(B26:C32)</f>
        <v>14</v>
      </c>
    </row>
    <row r="34" spans="1:7" x14ac:dyDescent="0.3">
      <c r="A34" s="349" t="s">
        <v>295</v>
      </c>
      <c r="B34" s="350"/>
      <c r="C34" s="351"/>
      <c r="D34" s="33">
        <f>D33/(COUNT(B26:C32)*2)</f>
        <v>1</v>
      </c>
    </row>
    <row r="35" spans="1:7" s="22" customFormat="1" x14ac:dyDescent="0.3">
      <c r="A35" s="26"/>
      <c r="B35" s="27"/>
      <c r="C35" s="27"/>
      <c r="D35" s="28"/>
      <c r="G35" s="126"/>
    </row>
    <row r="36" spans="1:7" s="22" customFormat="1" ht="19.5" x14ac:dyDescent="0.4">
      <c r="A36" s="357" t="s">
        <v>219</v>
      </c>
      <c r="B36" s="358"/>
      <c r="C36" s="358"/>
      <c r="D36" s="358"/>
      <c r="E36" s="358"/>
      <c r="F36" s="35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9" t="s">
        <v>36</v>
      </c>
      <c r="B42" s="350"/>
      <c r="C42" s="351"/>
      <c r="D42" s="248">
        <f>SUM(B37:C41)</f>
        <v>10</v>
      </c>
      <c r="E42" s="13"/>
      <c r="F42" s="13"/>
      <c r="G42" s="126"/>
    </row>
    <row r="43" spans="1:7" s="22" customFormat="1" x14ac:dyDescent="0.3">
      <c r="A43" s="349" t="s">
        <v>295</v>
      </c>
      <c r="B43" s="350"/>
      <c r="C43" s="351"/>
      <c r="D43" s="33">
        <f>D42/(COUNT(B37:C41)*2)</f>
        <v>1</v>
      </c>
      <c r="E43" s="13"/>
      <c r="F43" s="13"/>
      <c r="G43" s="126"/>
    </row>
    <row r="44" spans="1:7" s="22" customFormat="1" x14ac:dyDescent="0.3">
      <c r="A44" s="47"/>
      <c r="B44" s="48"/>
      <c r="C44" s="48"/>
      <c r="D44" s="49"/>
      <c r="G44" s="126"/>
    </row>
    <row r="45" spans="1:7" ht="19.5" x14ac:dyDescent="0.4">
      <c r="A45" s="359" t="s">
        <v>21</v>
      </c>
      <c r="B45" s="360"/>
      <c r="C45" s="360"/>
      <c r="D45" s="360"/>
      <c r="E45" s="360"/>
      <c r="F45" s="36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426</v>
      </c>
      <c r="E50" s="94"/>
      <c r="F50" s="94"/>
    </row>
    <row r="51" spans="1:7" ht="18" x14ac:dyDescent="0.35">
      <c r="A51" s="40" t="s">
        <v>296</v>
      </c>
      <c r="B51" s="94">
        <v>2</v>
      </c>
      <c r="C51" s="120" t="str">
        <f>IF(B51=0, -5, "0")</f>
        <v>0</v>
      </c>
      <c r="D51" s="98"/>
      <c r="E51" s="94"/>
      <c r="F51" s="94"/>
    </row>
    <row r="52" spans="1:7" x14ac:dyDescent="0.3">
      <c r="A52" s="349" t="s">
        <v>36</v>
      </c>
      <c r="B52" s="350"/>
      <c r="C52" s="351"/>
      <c r="D52" s="248">
        <f>SUM(B46:C51)</f>
        <v>12</v>
      </c>
    </row>
    <row r="53" spans="1:7" x14ac:dyDescent="0.3">
      <c r="A53" s="349" t="s">
        <v>295</v>
      </c>
      <c r="B53" s="350"/>
      <c r="C53" s="351"/>
      <c r="D53" s="33">
        <f>D52/(COUNT(B46:C51)*2)</f>
        <v>1</v>
      </c>
    </row>
    <row r="54" spans="1:7" s="22" customFormat="1" x14ac:dyDescent="0.3">
      <c r="A54" s="26"/>
      <c r="B54" s="27"/>
      <c r="C54" s="27"/>
      <c r="D54" s="28"/>
      <c r="G54" s="126"/>
    </row>
    <row r="55" spans="1:7" ht="19.5" x14ac:dyDescent="0.4">
      <c r="A55" s="357" t="s">
        <v>8</v>
      </c>
      <c r="B55" s="358"/>
      <c r="C55" s="358"/>
      <c r="D55" s="358"/>
      <c r="E55" s="358"/>
      <c r="F55" s="35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66.75" x14ac:dyDescent="0.35">
      <c r="A61" s="40" t="s">
        <v>297</v>
      </c>
      <c r="B61" s="94">
        <v>0</v>
      </c>
      <c r="C61" s="120">
        <f>IF(B61=0, -5, "0")</f>
        <v>-5</v>
      </c>
      <c r="D61" s="95" t="s">
        <v>425</v>
      </c>
      <c r="E61" s="94"/>
      <c r="F61" s="94" t="s">
        <v>356</v>
      </c>
    </row>
    <row r="62" spans="1:7" x14ac:dyDescent="0.3">
      <c r="A62" s="17" t="s">
        <v>293</v>
      </c>
      <c r="B62" s="94">
        <v>2</v>
      </c>
      <c r="C62" s="94"/>
      <c r="D62" s="98"/>
      <c r="E62" s="94"/>
      <c r="F62" s="94"/>
    </row>
    <row r="63" spans="1:7" x14ac:dyDescent="0.3">
      <c r="A63" s="349" t="s">
        <v>36</v>
      </c>
      <c r="B63" s="350"/>
      <c r="C63" s="351"/>
      <c r="D63" s="248">
        <f>SUM(B56:C62)</f>
        <v>7</v>
      </c>
    </row>
    <row r="64" spans="1:7" x14ac:dyDescent="0.3">
      <c r="A64" s="349" t="s">
        <v>295</v>
      </c>
      <c r="B64" s="350"/>
      <c r="C64" s="351"/>
      <c r="D64" s="33">
        <f>D63/(COUNT(B56:C62)*2)</f>
        <v>0.4375</v>
      </c>
    </row>
    <row r="65" spans="1:7" s="22" customFormat="1" x14ac:dyDescent="0.3">
      <c r="A65" s="26"/>
      <c r="B65" s="27"/>
      <c r="C65" s="27"/>
      <c r="D65" s="28"/>
      <c r="G65" s="126"/>
    </row>
    <row r="66" spans="1:7" ht="19.5" x14ac:dyDescent="0.4">
      <c r="A66" s="357" t="s">
        <v>130</v>
      </c>
      <c r="B66" s="358"/>
      <c r="C66" s="358"/>
      <c r="D66" s="358"/>
      <c r="E66" s="358"/>
      <c r="F66" s="35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t="s">
        <v>433</v>
      </c>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434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9" t="s">
        <v>36</v>
      </c>
      <c r="B84" s="350"/>
      <c r="C84" s="351"/>
      <c r="D84" s="248">
        <f>SUM(B67:C83)</f>
        <v>26</v>
      </c>
    </row>
    <row r="85" spans="1:7" x14ac:dyDescent="0.3">
      <c r="A85" s="349" t="s">
        <v>295</v>
      </c>
      <c r="B85" s="350"/>
      <c r="C85" s="351"/>
      <c r="D85" s="33">
        <f>D84/(COUNT(B67:C83)*2)</f>
        <v>1</v>
      </c>
    </row>
    <row r="86" spans="1:7" s="22" customFormat="1" x14ac:dyDescent="0.3">
      <c r="A86" s="26"/>
      <c r="B86" s="27"/>
      <c r="C86" s="27"/>
      <c r="D86" s="28"/>
      <c r="G86" s="126"/>
    </row>
    <row r="87" spans="1:7" ht="19.5" x14ac:dyDescent="0.4">
      <c r="A87" s="357" t="s">
        <v>211</v>
      </c>
      <c r="B87" s="358"/>
      <c r="C87" s="358"/>
      <c r="D87" s="358"/>
      <c r="E87" s="358"/>
      <c r="F87" s="358"/>
    </row>
    <row r="88" spans="1:7" ht="34.5" x14ac:dyDescent="0.4">
      <c r="A88" s="50" t="s">
        <v>273</v>
      </c>
      <c r="B88" s="110">
        <v>2</v>
      </c>
      <c r="C88" s="101"/>
      <c r="D88" s="95"/>
      <c r="E88" s="95"/>
      <c r="F88" s="94"/>
    </row>
    <row r="89" spans="1:7" ht="34.5" x14ac:dyDescent="0.4">
      <c r="A89" s="17" t="s">
        <v>272</v>
      </c>
      <c r="B89" s="110">
        <v>1</v>
      </c>
      <c r="C89" s="101"/>
      <c r="D89" s="95" t="s">
        <v>485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486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0</v>
      </c>
      <c r="C99" s="120">
        <f>IF(B99=0, -5, "0")</f>
        <v>-5</v>
      </c>
      <c r="D99" s="95" t="s">
        <v>487</v>
      </c>
      <c r="E99" s="94" t="s">
        <v>489</v>
      </c>
      <c r="F99" s="94" t="s">
        <v>356</v>
      </c>
    </row>
    <row r="100" spans="1:7" ht="18" x14ac:dyDescent="0.35">
      <c r="A100" s="45" t="s">
        <v>297</v>
      </c>
      <c r="B100" s="110">
        <v>1</v>
      </c>
      <c r="C100" s="120" t="str">
        <f>IF(B100=0, -5, "0")</f>
        <v>0</v>
      </c>
      <c r="D100" s="95" t="s">
        <v>488</v>
      </c>
      <c r="E100" s="94"/>
      <c r="F100" s="94"/>
    </row>
    <row r="101" spans="1:7" x14ac:dyDescent="0.3">
      <c r="A101" s="51" t="s">
        <v>232</v>
      </c>
      <c r="B101" s="110">
        <v>2</v>
      </c>
      <c r="C101" s="94"/>
      <c r="D101" s="95"/>
      <c r="E101" s="94"/>
      <c r="F101" s="94"/>
    </row>
    <row r="102" spans="1:7" x14ac:dyDescent="0.3">
      <c r="A102" s="349" t="s">
        <v>36</v>
      </c>
      <c r="B102" s="350"/>
      <c r="C102" s="351"/>
      <c r="D102" s="248">
        <f>SUM(B88:C101)</f>
        <v>16</v>
      </c>
    </row>
    <row r="103" spans="1:7" x14ac:dyDescent="0.3">
      <c r="A103" s="349" t="s">
        <v>295</v>
      </c>
      <c r="B103" s="350"/>
      <c r="C103" s="351"/>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7" t="s">
        <v>212</v>
      </c>
      <c r="B106" s="358"/>
      <c r="C106" s="358"/>
      <c r="D106" s="358"/>
      <c r="E106" s="358"/>
      <c r="F106" s="35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49.5" x14ac:dyDescent="0.3">
      <c r="A113" s="21" t="s">
        <v>165</v>
      </c>
      <c r="B113" s="110">
        <v>1</v>
      </c>
      <c r="C113" s="94"/>
      <c r="D113" s="95" t="s">
        <v>490</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9" t="s">
        <v>36</v>
      </c>
      <c r="B118" s="350"/>
      <c r="C118" s="351"/>
      <c r="D118" s="248">
        <f>SUM(B107:C117)</f>
        <v>19</v>
      </c>
      <c r="E118" s="13"/>
      <c r="F118" s="13"/>
      <c r="G118" s="126"/>
    </row>
    <row r="119" spans="1:7" s="22" customFormat="1" x14ac:dyDescent="0.3">
      <c r="A119" s="349" t="s">
        <v>295</v>
      </c>
      <c r="B119" s="350"/>
      <c r="C119" s="351"/>
      <c r="D119" s="33">
        <f>D118/(COUNT(B107:C117)*2)</f>
        <v>0.95</v>
      </c>
      <c r="E119" s="13"/>
      <c r="F119" s="13"/>
      <c r="G119" s="126"/>
    </row>
    <row r="120" spans="1:7" s="22" customFormat="1" x14ac:dyDescent="0.3">
      <c r="A120" s="26"/>
      <c r="B120" s="27"/>
      <c r="C120" s="27"/>
      <c r="D120" s="28"/>
      <c r="G120" s="126"/>
    </row>
    <row r="121" spans="1:7" ht="19.5" x14ac:dyDescent="0.4">
      <c r="A121" s="357" t="s">
        <v>185</v>
      </c>
      <c r="B121" s="358"/>
      <c r="C121" s="358"/>
      <c r="D121" s="358"/>
      <c r="E121" s="358"/>
      <c r="F121" s="35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435</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07" t="s">
        <v>436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9" t="s">
        <v>36</v>
      </c>
      <c r="B133" s="350"/>
      <c r="C133" s="351"/>
      <c r="D133" s="248">
        <f>SUM(B122:C132)</f>
        <v>22</v>
      </c>
    </row>
    <row r="134" spans="1:7" x14ac:dyDescent="0.3">
      <c r="A134" s="349" t="s">
        <v>295</v>
      </c>
      <c r="B134" s="350"/>
      <c r="C134" s="351"/>
      <c r="D134" s="32">
        <f>D133/(COUNT(B122:C132)*2)</f>
        <v>1</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66.75" x14ac:dyDescent="0.35">
      <c r="A144" s="40" t="s">
        <v>237</v>
      </c>
      <c r="B144" s="110">
        <v>0</v>
      </c>
      <c r="C144" s="120">
        <f>IF(B144=0, -5, "0")</f>
        <v>-5</v>
      </c>
      <c r="D144" s="129" t="s">
        <v>424</v>
      </c>
      <c r="E144" s="95" t="s">
        <v>491</v>
      </c>
      <c r="F144" s="94" t="s">
        <v>357</v>
      </c>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9" t="s">
        <v>36</v>
      </c>
      <c r="B149" s="350"/>
      <c r="C149" s="351"/>
      <c r="D149" s="248">
        <f>SUM(B137:C148)</f>
        <v>17</v>
      </c>
    </row>
    <row r="150" spans="1:7" x14ac:dyDescent="0.3">
      <c r="A150" s="349" t="s">
        <v>295</v>
      </c>
      <c r="B150" s="350"/>
      <c r="C150" s="351"/>
      <c r="D150" s="33">
        <f>D149/(COUNT(B137:C148)*2)</f>
        <v>0.65384615384615385</v>
      </c>
    </row>
    <row r="151" spans="1:7" s="22" customFormat="1" x14ac:dyDescent="0.3">
      <c r="A151" s="26"/>
      <c r="B151" s="27"/>
      <c r="C151" s="27"/>
      <c r="D151" s="28"/>
      <c r="G151" s="126"/>
    </row>
    <row r="152" spans="1:7" ht="19.5" x14ac:dyDescent="0.4">
      <c r="A152" s="357" t="s">
        <v>217</v>
      </c>
      <c r="B152" s="358"/>
      <c r="C152" s="358"/>
      <c r="D152" s="358"/>
      <c r="E152" s="358"/>
      <c r="F152" s="358"/>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122" t="s">
        <v>437</v>
      </c>
      <c r="E155" s="94"/>
      <c r="F155" s="94" t="s">
        <v>356</v>
      </c>
    </row>
    <row r="156" spans="1:7" ht="18" x14ac:dyDescent="0.35">
      <c r="A156" s="40" t="s">
        <v>307</v>
      </c>
      <c r="B156" s="94">
        <v>2</v>
      </c>
      <c r="C156" s="120" t="str">
        <f>IF(B156=0, -5, "0")</f>
        <v>0</v>
      </c>
      <c r="D156" s="95"/>
      <c r="E156" s="94"/>
      <c r="F156" s="94"/>
    </row>
    <row r="157" spans="1:7" ht="66.75" x14ac:dyDescent="0.35">
      <c r="A157" s="40" t="s">
        <v>308</v>
      </c>
      <c r="B157" s="94">
        <v>1</v>
      </c>
      <c r="C157" s="120" t="str">
        <f>IF(B157=0, -5, "0")</f>
        <v>0</v>
      </c>
      <c r="D157" s="95" t="s">
        <v>431</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9" t="s">
        <v>36</v>
      </c>
      <c r="B161" s="355"/>
      <c r="C161" s="356"/>
      <c r="D161" s="250">
        <f>SUM(B153:C160)</f>
        <v>14</v>
      </c>
    </row>
    <row r="162" spans="1:7" x14ac:dyDescent="0.3">
      <c r="A162" s="349" t="s">
        <v>295</v>
      </c>
      <c r="B162" s="350"/>
      <c r="C162" s="351"/>
      <c r="D162" s="33">
        <f>D161/(COUNT(B153:C160)*2)</f>
        <v>0.875</v>
      </c>
    </row>
    <row r="163" spans="1:7" s="22" customFormat="1" x14ac:dyDescent="0.3">
      <c r="A163" s="26"/>
      <c r="B163" s="27"/>
      <c r="C163" s="29"/>
      <c r="D163" s="30"/>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4"/>
      <c r="E165" s="94"/>
      <c r="F165" s="94"/>
    </row>
    <row r="166" spans="1:7" ht="49.5" x14ac:dyDescent="0.3">
      <c r="A166" s="17" t="s">
        <v>287</v>
      </c>
      <c r="B166" s="94">
        <v>1</v>
      </c>
      <c r="C166" s="94"/>
      <c r="D166" s="95" t="s">
        <v>492</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9" t="s">
        <v>36</v>
      </c>
      <c r="B169" s="350"/>
      <c r="C169" s="351"/>
      <c r="D169" s="248">
        <f>SUM(B165:C168)</f>
        <v>5</v>
      </c>
    </row>
    <row r="170" spans="1:7" x14ac:dyDescent="0.3">
      <c r="A170" s="349" t="s">
        <v>295</v>
      </c>
      <c r="B170" s="350"/>
      <c r="C170" s="351"/>
      <c r="D170" s="33">
        <f>D169/(COUNT(B165:C168)*2)</f>
        <v>0.83333333333333337</v>
      </c>
    </row>
    <row r="171" spans="1:7" s="22" customFormat="1" x14ac:dyDescent="0.3">
      <c r="A171" s="26"/>
      <c r="B171" s="27"/>
      <c r="C171" s="27"/>
      <c r="D171" s="28"/>
      <c r="G171" s="126"/>
    </row>
    <row r="172" spans="1:7" ht="19.5" x14ac:dyDescent="0.4">
      <c r="A172" s="361" t="s">
        <v>17</v>
      </c>
      <c r="B172" s="362"/>
      <c r="C172" s="362"/>
      <c r="D172" s="362"/>
      <c r="E172" s="362"/>
      <c r="F172" s="36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9" t="s">
        <v>36</v>
      </c>
      <c r="B177" s="350"/>
      <c r="C177" s="351"/>
      <c r="D177" s="248">
        <f>SUM(B173:C176)</f>
        <v>8</v>
      </c>
    </row>
    <row r="178" spans="1:7" x14ac:dyDescent="0.3">
      <c r="A178" s="349" t="s">
        <v>295</v>
      </c>
      <c r="B178" s="350"/>
      <c r="C178" s="351"/>
      <c r="D178" s="33">
        <f>D177/(COUNT(B173:C176)*2)</f>
        <v>1</v>
      </c>
    </row>
    <row r="179" spans="1:7" s="22" customFormat="1" x14ac:dyDescent="0.3">
      <c r="A179" s="26"/>
      <c r="B179" s="27"/>
      <c r="C179" s="27"/>
      <c r="D179" s="28"/>
      <c r="G179" s="126"/>
    </row>
    <row r="180" spans="1:7" ht="19.5" x14ac:dyDescent="0.4">
      <c r="A180" s="357" t="s">
        <v>78</v>
      </c>
      <c r="B180" s="358"/>
      <c r="C180" s="358"/>
      <c r="D180" s="358"/>
      <c r="E180" s="358"/>
      <c r="F180" s="358"/>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9" t="s">
        <v>36</v>
      </c>
      <c r="B186" s="350"/>
      <c r="C186" s="351"/>
      <c r="D186" s="248">
        <f>SUM(B181:C185)</f>
        <v>10</v>
      </c>
    </row>
    <row r="187" spans="1:7" x14ac:dyDescent="0.3">
      <c r="A187" s="349" t="s">
        <v>295</v>
      </c>
      <c r="B187" s="350"/>
      <c r="C187" s="351"/>
      <c r="D187" s="33">
        <f>D186/(COUNT(B181:C185)*2)</f>
        <v>1</v>
      </c>
    </row>
    <row r="188" spans="1:7" s="22" customFormat="1" x14ac:dyDescent="0.3">
      <c r="A188" s="26"/>
      <c r="B188" s="27"/>
      <c r="C188" s="27"/>
      <c r="D188" s="28"/>
      <c r="G188" s="126"/>
    </row>
    <row r="189" spans="1:7" ht="19.5" x14ac:dyDescent="0.4">
      <c r="A189" s="357" t="s">
        <v>216</v>
      </c>
      <c r="B189" s="358"/>
      <c r="C189" s="358"/>
      <c r="D189" s="358"/>
      <c r="E189" s="358"/>
      <c r="F189" s="358"/>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423</v>
      </c>
      <c r="E192" s="94"/>
      <c r="F192" s="94" t="s">
        <v>357</v>
      </c>
    </row>
    <row r="193" spans="1:6" x14ac:dyDescent="0.3">
      <c r="A193" s="53" t="s">
        <v>189</v>
      </c>
      <c r="B193" s="94" t="s">
        <v>32</v>
      </c>
      <c r="C193" s="94"/>
      <c r="D193" s="94"/>
      <c r="E193" s="94"/>
      <c r="F193" s="94"/>
    </row>
    <row r="194" spans="1:6" x14ac:dyDescent="0.3">
      <c r="A194" s="349" t="s">
        <v>36</v>
      </c>
      <c r="B194" s="350"/>
      <c r="C194" s="351"/>
      <c r="D194" s="54">
        <f>SUM(B190:C193)</f>
        <v>1</v>
      </c>
    </row>
    <row r="195" spans="1:6" x14ac:dyDescent="0.3">
      <c r="A195" s="349" t="s">
        <v>295</v>
      </c>
      <c r="B195" s="350"/>
      <c r="C195" s="351"/>
      <c r="D195" s="33">
        <f>D194/(COUNT(B190:C193)*2)</f>
        <v>0.5</v>
      </c>
    </row>
    <row r="197" spans="1:6" ht="18" x14ac:dyDescent="0.35">
      <c r="A197" s="64" t="s">
        <v>427</v>
      </c>
      <c r="B197" s="63"/>
      <c r="C197" s="63"/>
      <c r="D197" s="292" t="e">
        <f>E197/F197</f>
        <v>#DIV/0!</v>
      </c>
      <c r="E197" s="286"/>
      <c r="F197" s="287"/>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18ZpmrCep7YdkEwc/67rhB/gD6TfXadZgvWcYiKfgOKtunlN2GJ52FzBOdf3MOJNLlojF71YGnmWIw5doURPqw==" saltValue="6ZGcHQ07FEVpT53Nc7x1/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6" max="5" man="1"/>
    <brk id="163"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73" zoomScale="80" zoomScaleNormal="80" workbookViewId="0">
      <selection activeCell="F342" sqref="F34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4"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125"/>
      <c r="E2" s="259"/>
      <c r="F2" s="199"/>
      <c r="G2" s="125"/>
    </row>
    <row r="3" spans="1:7" ht="24" x14ac:dyDescent="0.45">
      <c r="C3" s="24">
        <v>2</v>
      </c>
      <c r="D3" s="125"/>
      <c r="E3" s="259"/>
      <c r="F3" s="199"/>
      <c r="G3" s="125"/>
    </row>
    <row r="4" spans="1:7" ht="24" x14ac:dyDescent="0.45">
      <c r="C4" s="24" t="s">
        <v>32</v>
      </c>
      <c r="D4" s="125"/>
      <c r="E4" s="259"/>
      <c r="F4" s="199"/>
      <c r="G4" s="125"/>
    </row>
    <row r="5" spans="1:7" ht="24" x14ac:dyDescent="0.45">
      <c r="D5" s="125"/>
      <c r="E5" s="259"/>
      <c r="F5" s="199"/>
      <c r="G5" s="125"/>
    </row>
    <row r="6" spans="1:7" ht="24" x14ac:dyDescent="0.45">
      <c r="D6" s="125"/>
      <c r="E6" s="259"/>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t="s">
        <v>493</v>
      </c>
      <c r="C9" s="324"/>
      <c r="D9" s="324"/>
      <c r="E9" s="324"/>
      <c r="F9" s="324"/>
      <c r="G9" s="125"/>
    </row>
    <row r="10" spans="1:7" ht="24" x14ac:dyDescent="0.45">
      <c r="A10" s="15" t="s">
        <v>44</v>
      </c>
      <c r="B10" s="325" t="s">
        <v>494</v>
      </c>
      <c r="C10" s="325"/>
      <c r="D10" s="325"/>
      <c r="E10" s="325"/>
      <c r="F10" s="325"/>
      <c r="G10" s="125"/>
    </row>
    <row r="11" spans="1:7" ht="24" x14ac:dyDescent="0.45">
      <c r="A11" s="14" t="s">
        <v>43</v>
      </c>
      <c r="B11" s="320">
        <v>43433</v>
      </c>
      <c r="C11" s="320"/>
      <c r="D11" s="320"/>
      <c r="E11" s="320"/>
      <c r="F11" s="320"/>
      <c r="G11" s="125"/>
    </row>
    <row r="12" spans="1:7" ht="24" x14ac:dyDescent="0.45">
      <c r="A12" s="14" t="s">
        <v>239</v>
      </c>
      <c r="B12" s="326">
        <f>D549</f>
        <v>0.89542483660130723</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43433</v>
      </c>
      <c r="B16" s="188"/>
      <c r="C16" s="188"/>
      <c r="D16" s="188"/>
      <c r="E16" s="188"/>
      <c r="F16" s="202"/>
    </row>
    <row r="17" spans="1:8" ht="16.5" customHeight="1" x14ac:dyDescent="0.3">
      <c r="A17" s="328" t="s">
        <v>30</v>
      </c>
      <c r="B17" s="329" t="s">
        <v>31</v>
      </c>
      <c r="C17" s="329"/>
      <c r="D17" s="363" t="s">
        <v>46</v>
      </c>
      <c r="E17" s="330" t="s">
        <v>310</v>
      </c>
      <c r="F17" s="330" t="s">
        <v>358</v>
      </c>
    </row>
    <row r="18" spans="1:8" ht="16.5" customHeight="1" x14ac:dyDescent="0.3">
      <c r="A18" s="328"/>
      <c r="B18" s="41" t="s">
        <v>34</v>
      </c>
      <c r="C18" s="41" t="s">
        <v>33</v>
      </c>
      <c r="D18" s="363"/>
      <c r="E18" s="330"/>
      <c r="F18" s="330"/>
    </row>
    <row r="19" spans="1:8" x14ac:dyDescent="0.3">
      <c r="A19" s="12"/>
    </row>
    <row r="20" spans="1:8" ht="18" x14ac:dyDescent="0.3">
      <c r="A20" s="192" t="s">
        <v>1</v>
      </c>
      <c r="B20" s="193"/>
      <c r="C20" s="193"/>
      <c r="D20" s="193"/>
      <c r="E20" s="193"/>
      <c r="F20" s="203"/>
    </row>
    <row r="21" spans="1:8" x14ac:dyDescent="0.3">
      <c r="A21" s="70" t="s">
        <v>10</v>
      </c>
      <c r="B21" s="130">
        <v>2</v>
      </c>
      <c r="C21" s="130"/>
      <c r="D21" s="297" t="s">
        <v>442</v>
      </c>
      <c r="E21" s="94"/>
      <c r="F21" s="204"/>
      <c r="H21" s="12" t="s">
        <v>356</v>
      </c>
    </row>
    <row r="22" spans="1:8" x14ac:dyDescent="0.3">
      <c r="A22" s="70" t="s">
        <v>188</v>
      </c>
      <c r="B22" s="130" t="s">
        <v>32</v>
      </c>
      <c r="C22" s="130"/>
      <c r="D22" s="298"/>
      <c r="E22" s="94"/>
      <c r="F22" s="204"/>
      <c r="H22" s="12" t="s">
        <v>357</v>
      </c>
    </row>
    <row r="23" spans="1:8" ht="33" x14ac:dyDescent="0.3">
      <c r="A23" s="70" t="s">
        <v>89</v>
      </c>
      <c r="B23" s="130">
        <v>2</v>
      </c>
      <c r="C23" s="130"/>
      <c r="D23" s="298" t="s">
        <v>443</v>
      </c>
      <c r="E23" s="94"/>
      <c r="F23" s="204"/>
    </row>
    <row r="24" spans="1:8" s="112" customFormat="1" x14ac:dyDescent="0.3">
      <c r="A24" s="55" t="s">
        <v>264</v>
      </c>
      <c r="B24" s="130">
        <v>2</v>
      </c>
      <c r="C24" s="131"/>
      <c r="D24" s="127"/>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5"/>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0</v>
      </c>
      <c r="C37" s="130"/>
      <c r="D37" s="297" t="s">
        <v>495</v>
      </c>
      <c r="E37" s="94"/>
      <c r="F37" s="204" t="s">
        <v>356</v>
      </c>
    </row>
    <row r="38" spans="1:7" x14ac:dyDescent="0.3">
      <c r="A38" s="331" t="s">
        <v>379</v>
      </c>
      <c r="B38" s="332"/>
      <c r="C38" s="332"/>
      <c r="D38" s="332"/>
      <c r="E38" s="332"/>
      <c r="F38" s="33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79" t="str">
        <f>IF(D41=1, 2, IF(AND(D41&lt;1,D41&gt;0), 1, "0"))</f>
        <v>0</v>
      </c>
      <c r="C41" s="130"/>
      <c r="D41" s="280">
        <f>IFERROR(E41/F41,"N.A")</f>
        <v>0</v>
      </c>
      <c r="E41" s="281">
        <f>COUNTIF('A1 Exploitation'!F21:F40,"ok")</f>
        <v>0</v>
      </c>
      <c r="F41" s="282">
        <f>COUNTA('A1 Exploitation'!F21:F40)</f>
        <v>3</v>
      </c>
    </row>
    <row r="42" spans="1:7" x14ac:dyDescent="0.3">
      <c r="A42" s="59" t="s">
        <v>36</v>
      </c>
      <c r="B42" s="59"/>
      <c r="C42" s="59"/>
      <c r="D42" s="59">
        <f>SUM(B29:C37,B39:C41)</f>
        <v>20</v>
      </c>
    </row>
    <row r="43" spans="1:7" x14ac:dyDescent="0.3">
      <c r="A43" s="5" t="s">
        <v>35</v>
      </c>
      <c r="B43" s="132"/>
      <c r="C43" s="133"/>
      <c r="D43" s="134">
        <f>D42/(COUNT(B29:C37,B39:C41)*2)</f>
        <v>0.90909090909090906</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0.9285714285714286</v>
      </c>
    </row>
    <row r="47" spans="1:7" x14ac:dyDescent="0.3">
      <c r="A47" s="145"/>
      <c r="B47" s="124"/>
      <c r="C47" s="135"/>
    </row>
    <row r="48" spans="1:7" ht="18" x14ac:dyDescent="0.35">
      <c r="A48" s="185" t="s">
        <v>124</v>
      </c>
      <c r="B48" s="185"/>
      <c r="C48" s="185"/>
      <c r="D48" s="185"/>
      <c r="E48" s="185"/>
      <c r="F48" s="201"/>
    </row>
    <row r="49" spans="1:7" x14ac:dyDescent="0.3">
      <c r="A49" s="146">
        <f>B11</f>
        <v>43433</v>
      </c>
      <c r="B49" s="124"/>
      <c r="C49" s="135"/>
    </row>
    <row r="50" spans="1:7" x14ac:dyDescent="0.3">
      <c r="A50" s="328" t="s">
        <v>30</v>
      </c>
      <c r="B50" s="329" t="s">
        <v>31</v>
      </c>
      <c r="C50" s="329"/>
      <c r="D50" s="363" t="s">
        <v>46</v>
      </c>
      <c r="E50" s="330" t="s">
        <v>310</v>
      </c>
      <c r="F50" s="330" t="s">
        <v>360</v>
      </c>
      <c r="G50" s="127"/>
    </row>
    <row r="51" spans="1:7" x14ac:dyDescent="0.3">
      <c r="A51" s="328"/>
      <c r="B51" s="41" t="s">
        <v>34</v>
      </c>
      <c r="C51" s="41" t="s">
        <v>33</v>
      </c>
      <c r="D51" s="363"/>
      <c r="E51" s="330"/>
      <c r="F51" s="330"/>
    </row>
    <row r="52" spans="1:7" x14ac:dyDescent="0.3">
      <c r="A52" s="196" t="s">
        <v>58</v>
      </c>
      <c r="B52" s="197"/>
      <c r="C52" s="197"/>
      <c r="D52" s="197"/>
      <c r="E52" s="197"/>
      <c r="F52" s="197"/>
    </row>
    <row r="53" spans="1:7" ht="15.75" customHeight="1" x14ac:dyDescent="0.3">
      <c r="A53" s="10" t="s">
        <v>99</v>
      </c>
      <c r="B53" s="130" t="s">
        <v>32</v>
      </c>
      <c r="C53" s="130"/>
      <c r="D53" s="138" t="s">
        <v>496</v>
      </c>
      <c r="E53" s="94"/>
      <c r="F53" s="204"/>
    </row>
    <row r="54" spans="1:7" ht="33" x14ac:dyDescent="0.3">
      <c r="A54" s="18" t="s">
        <v>229</v>
      </c>
      <c r="B54" s="130">
        <v>1</v>
      </c>
      <c r="C54" s="130"/>
      <c r="D54" s="138" t="s">
        <v>497</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row>
    <row r="64" spans="1:7" ht="18" x14ac:dyDescent="0.3">
      <c r="A64" s="194" t="s">
        <v>60</v>
      </c>
      <c r="B64" s="195"/>
      <c r="C64" s="195"/>
      <c r="D64" s="195"/>
      <c r="E64" s="195"/>
      <c r="F64" s="197"/>
    </row>
    <row r="65" spans="1:7" s="112" customFormat="1" ht="96" customHeight="1" x14ac:dyDescent="0.3">
      <c r="A65" s="247" t="s">
        <v>376</v>
      </c>
      <c r="B65" s="130">
        <v>1</v>
      </c>
      <c r="C65" s="131" t="str">
        <f>IF(B65=0, -5, "0")</f>
        <v>0</v>
      </c>
      <c r="D65" s="149" t="s">
        <v>515</v>
      </c>
      <c r="E65" s="116"/>
      <c r="F65" s="204" t="s">
        <v>357</v>
      </c>
      <c r="G65" s="127"/>
    </row>
    <row r="66" spans="1:7" ht="33" x14ac:dyDescent="0.3">
      <c r="A66" s="8" t="s">
        <v>129</v>
      </c>
      <c r="B66" s="130">
        <v>1</v>
      </c>
      <c r="C66" s="130"/>
      <c r="D66" s="113" t="s">
        <v>528</v>
      </c>
      <c r="E66" s="94"/>
      <c r="F66" s="204" t="s">
        <v>357</v>
      </c>
    </row>
    <row r="67" spans="1:7" ht="33" x14ac:dyDescent="0.3">
      <c r="A67" s="8" t="s">
        <v>110</v>
      </c>
      <c r="B67" s="130">
        <v>1</v>
      </c>
      <c r="C67" s="130"/>
      <c r="D67" s="113" t="s">
        <v>498</v>
      </c>
      <c r="E67" s="94"/>
      <c r="F67" s="204" t="s">
        <v>356</v>
      </c>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0</v>
      </c>
      <c r="C74" s="150">
        <f>IF(B74=0, -5, "0")</f>
        <v>-5</v>
      </c>
      <c r="D74" s="241" t="s">
        <v>499</v>
      </c>
      <c r="E74" s="116" t="s">
        <v>500</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20</v>
      </c>
    </row>
    <row r="85" spans="1:7" x14ac:dyDescent="0.3">
      <c r="A85" s="5" t="s">
        <v>35</v>
      </c>
      <c r="B85" s="132"/>
      <c r="C85" s="133"/>
      <c r="D85" s="134">
        <f>D84/(COUNT(B65:C83)*2)</f>
        <v>0.625</v>
      </c>
    </row>
    <row r="86" spans="1:7" x14ac:dyDescent="0.3">
      <c r="A86" s="145"/>
      <c r="B86" s="124"/>
      <c r="C86" s="135"/>
    </row>
    <row r="87" spans="1:7" ht="18" x14ac:dyDescent="0.3">
      <c r="A87" s="194" t="s">
        <v>25</v>
      </c>
      <c r="B87" s="195"/>
      <c r="C87" s="195"/>
      <c r="D87" s="195"/>
      <c r="E87" s="195"/>
      <c r="F87" s="197"/>
    </row>
    <row r="88" spans="1:7" x14ac:dyDescent="0.3">
      <c r="A88" s="4" t="s">
        <v>96</v>
      </c>
      <c r="B88" s="130">
        <v>2</v>
      </c>
      <c r="C88" s="130"/>
      <c r="D88" s="137"/>
      <c r="E88" s="94"/>
      <c r="F88" s="204"/>
    </row>
    <row r="89" spans="1:7" ht="33.75" x14ac:dyDescent="0.35">
      <c r="A89" s="260" t="s">
        <v>55</v>
      </c>
      <c r="B89" s="130">
        <v>1</v>
      </c>
      <c r="C89" s="136">
        <f>IF(B89=0, -10, IF(B89=1, -5, "0"))</f>
        <v>-5</v>
      </c>
      <c r="D89" s="129" t="s">
        <v>501</v>
      </c>
      <c r="E89" s="94"/>
      <c r="F89" s="204" t="s">
        <v>356</v>
      </c>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1" t="s">
        <v>379</v>
      </c>
      <c r="B94" s="332"/>
      <c r="C94" s="332"/>
      <c r="D94" s="332"/>
      <c r="E94" s="332"/>
      <c r="F94" s="33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79">
        <f>IF(D99=1, 2, IF(AND(D99&lt;1,D99&gt;0), 1, "0"))</f>
        <v>1</v>
      </c>
      <c r="C99" s="213"/>
      <c r="D99" s="280">
        <f>IFERROR(E99/F99,"N.A")</f>
        <v>0.6</v>
      </c>
      <c r="E99" s="281">
        <f>COUNTIF('A1 Exploitation'!F53:F98,"ok")</f>
        <v>3</v>
      </c>
      <c r="F99" s="282">
        <f>COUNTA('A1 Exploitation'!F53:F98)</f>
        <v>5</v>
      </c>
      <c r="G99" s="127"/>
    </row>
    <row r="100" spans="1:7" x14ac:dyDescent="0.3">
      <c r="A100" s="5" t="s">
        <v>36</v>
      </c>
      <c r="B100" s="5"/>
      <c r="C100" s="5"/>
      <c r="D100" s="5">
        <f>SUM(B88:C93,B95:C99)</f>
        <v>15</v>
      </c>
    </row>
    <row r="101" spans="1:7" x14ac:dyDescent="0.3">
      <c r="A101" s="5" t="s">
        <v>35</v>
      </c>
      <c r="B101" s="132"/>
      <c r="C101" s="133"/>
      <c r="D101" s="134">
        <f>D100/(COUNT(B88:C93,B95:C99)*2)</f>
        <v>0.625</v>
      </c>
    </row>
    <row r="102" spans="1:7" ht="18" x14ac:dyDescent="0.35">
      <c r="A102" s="42" t="s">
        <v>61</v>
      </c>
      <c r="B102" s="152"/>
      <c r="C102" s="153"/>
      <c r="D102" s="143">
        <f>SUM(D84,D100,D61)</f>
        <v>48</v>
      </c>
    </row>
    <row r="103" spans="1:7" ht="18" x14ac:dyDescent="0.35">
      <c r="A103" s="42" t="s">
        <v>199</v>
      </c>
      <c r="B103" s="152"/>
      <c r="C103" s="153"/>
      <c r="D103" s="144">
        <f>D102/(COUNT(B88:C93,B53:C60,B65:C83,B95:C99)*2)</f>
        <v>0.68571428571428572</v>
      </c>
    </row>
    <row r="104" spans="1:7" x14ac:dyDescent="0.3">
      <c r="A104" s="1"/>
      <c r="B104" s="124"/>
      <c r="C104" s="135"/>
    </row>
    <row r="105" spans="1:7" ht="18" x14ac:dyDescent="0.35">
      <c r="A105" s="185" t="s">
        <v>116</v>
      </c>
      <c r="B105" s="185"/>
      <c r="C105" s="185"/>
      <c r="D105" s="185"/>
      <c r="E105" s="185"/>
      <c r="F105" s="201"/>
    </row>
    <row r="106" spans="1:7" x14ac:dyDescent="0.3">
      <c r="A106" s="146">
        <f>B11</f>
        <v>43433</v>
      </c>
      <c r="B106" s="124"/>
      <c r="C106" s="135"/>
    </row>
    <row r="107" spans="1:7" x14ac:dyDescent="0.3">
      <c r="A107" s="328" t="s">
        <v>30</v>
      </c>
      <c r="B107" s="329" t="s">
        <v>31</v>
      </c>
      <c r="C107" s="329"/>
      <c r="D107" s="363" t="s">
        <v>46</v>
      </c>
      <c r="E107" s="330" t="s">
        <v>310</v>
      </c>
      <c r="F107" s="330" t="s">
        <v>360</v>
      </c>
    </row>
    <row r="108" spans="1:7" x14ac:dyDescent="0.3">
      <c r="A108" s="328"/>
      <c r="B108" s="41" t="s">
        <v>34</v>
      </c>
      <c r="C108" s="41" t="s">
        <v>33</v>
      </c>
      <c r="D108" s="363"/>
      <c r="E108" s="330"/>
      <c r="F108" s="330"/>
      <c r="G108" s="214"/>
    </row>
    <row r="109" spans="1:7" x14ac:dyDescent="0.3">
      <c r="A109" s="196" t="s">
        <v>58</v>
      </c>
      <c r="B109" s="197"/>
      <c r="C109" s="197"/>
      <c r="D109" s="197"/>
      <c r="E109" s="197"/>
      <c r="F109" s="197"/>
    </row>
    <row r="110" spans="1:7" x14ac:dyDescent="0.3">
      <c r="A110" s="7" t="s">
        <v>53</v>
      </c>
      <c r="B110" s="130" t="s">
        <v>32</v>
      </c>
      <c r="C110" s="130"/>
      <c r="D110" s="95" t="s">
        <v>502</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1</v>
      </c>
    </row>
    <row r="119" spans="1:6" x14ac:dyDescent="0.3">
      <c r="A119" s="145"/>
      <c r="B119" s="124"/>
      <c r="C119" s="135"/>
      <c r="E119" s="198"/>
    </row>
    <row r="120" spans="1:6" ht="18" x14ac:dyDescent="0.3">
      <c r="A120" s="194" t="s">
        <v>120</v>
      </c>
      <c r="B120" s="278"/>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66" x14ac:dyDescent="0.3">
      <c r="A125" s="209" t="s">
        <v>159</v>
      </c>
      <c r="B125" s="130">
        <v>1</v>
      </c>
      <c r="C125" s="130" t="str">
        <f>IF(B125=0, -5, "0")</f>
        <v>0</v>
      </c>
      <c r="D125" s="226" t="s">
        <v>451</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1</v>
      </c>
      <c r="C138" s="136" t="str">
        <f>IF(B138=0, -10, "0")</f>
        <v>0</v>
      </c>
      <c r="D138" s="116" t="s">
        <v>460</v>
      </c>
      <c r="E138" s="106"/>
      <c r="F138" s="204" t="s">
        <v>357</v>
      </c>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79">
        <f>IF(D153=1, 2, IF(AND(D153&lt;1,D153&gt;0), 1, "0"))</f>
        <v>1</v>
      </c>
      <c r="C153" s="140"/>
      <c r="D153" s="280">
        <f>IFERROR(E153/F153,"N.A")</f>
        <v>0.9</v>
      </c>
      <c r="E153" s="281">
        <f>COUNTIF('A1 Exploitation'!F110:F152,"ok")</f>
        <v>9</v>
      </c>
      <c r="F153" s="282">
        <f>COUNTA('A1 Exploitation'!F110:F152)</f>
        <v>10</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row>
    <row r="160" spans="1:7" ht="18" x14ac:dyDescent="0.35">
      <c r="A160" s="185" t="s">
        <v>117</v>
      </c>
      <c r="B160" s="185"/>
      <c r="C160" s="185"/>
      <c r="D160" s="185"/>
      <c r="E160" s="185"/>
      <c r="F160" s="201"/>
    </row>
    <row r="161" spans="1:7" x14ac:dyDescent="0.3">
      <c r="A161" s="146">
        <f>B11</f>
        <v>43433</v>
      </c>
      <c r="B161" s="124"/>
      <c r="C161" s="135"/>
      <c r="D161" s="127"/>
    </row>
    <row r="162" spans="1:7" x14ac:dyDescent="0.3">
      <c r="A162" s="328" t="s">
        <v>30</v>
      </c>
      <c r="B162" s="329" t="s">
        <v>31</v>
      </c>
      <c r="C162" s="329"/>
      <c r="D162" s="363" t="s">
        <v>46</v>
      </c>
      <c r="E162" s="330" t="s">
        <v>310</v>
      </c>
      <c r="F162" s="330" t="s">
        <v>360</v>
      </c>
      <c r="G162" s="127"/>
    </row>
    <row r="163" spans="1:7" x14ac:dyDescent="0.3">
      <c r="A163" s="328"/>
      <c r="B163" s="41" t="s">
        <v>34</v>
      </c>
      <c r="C163" s="41" t="s">
        <v>33</v>
      </c>
      <c r="D163" s="363"/>
      <c r="E163" s="330"/>
      <c r="F163" s="33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7.5" customHeight="1" x14ac:dyDescent="0.35">
      <c r="A186" s="266" t="s">
        <v>186</v>
      </c>
      <c r="B186" s="130">
        <v>1</v>
      </c>
      <c r="C186" s="136" t="str">
        <f>IF(B186=0, -10, "0")</f>
        <v>0</v>
      </c>
      <c r="D186" s="242" t="s">
        <v>503</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79">
        <f>IF(D200=1, 2, IF(AND(D200&lt;1,D200&gt;0), 1, "0"))</f>
        <v>2</v>
      </c>
      <c r="C200" s="130"/>
      <c r="D200" s="280">
        <f>IFERROR(E200/F200,"N.A")</f>
        <v>1</v>
      </c>
      <c r="E200" s="281">
        <f>COUNTIF('A1 Exploitation'!F165:F199,"ok")</f>
        <v>3</v>
      </c>
      <c r="F200" s="282">
        <f>COUNTA('A1 Exploitation'!F165:F199)</f>
        <v>3</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row>
    <row r="207" spans="1:7" ht="18" x14ac:dyDescent="0.35">
      <c r="A207" s="185" t="s">
        <v>154</v>
      </c>
      <c r="B207" s="185"/>
      <c r="C207" s="185"/>
      <c r="D207" s="185"/>
      <c r="E207" s="185"/>
      <c r="F207" s="201"/>
    </row>
    <row r="208" spans="1:7" x14ac:dyDescent="0.3">
      <c r="A208" s="158">
        <f>B11</f>
        <v>43433</v>
      </c>
      <c r="B208" s="124"/>
      <c r="C208" s="135"/>
    </row>
    <row r="209" spans="1:7" x14ac:dyDescent="0.3">
      <c r="A209" s="328" t="s">
        <v>30</v>
      </c>
      <c r="B209" s="329" t="s">
        <v>31</v>
      </c>
      <c r="C209" s="329"/>
      <c r="D209" s="363" t="s">
        <v>46</v>
      </c>
      <c r="E209" s="330" t="s">
        <v>310</v>
      </c>
      <c r="F209" s="330" t="s">
        <v>360</v>
      </c>
      <c r="G209" s="127"/>
    </row>
    <row r="210" spans="1:7" x14ac:dyDescent="0.3">
      <c r="A210" s="328"/>
      <c r="B210" s="41" t="s">
        <v>34</v>
      </c>
      <c r="C210" s="41" t="s">
        <v>33</v>
      </c>
      <c r="D210" s="363"/>
      <c r="E210" s="330"/>
      <c r="F210" s="33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0</v>
      </c>
      <c r="C238" s="150">
        <f>IF(B238=0, -5, "0")</f>
        <v>-5</v>
      </c>
      <c r="D238" s="116" t="s">
        <v>504</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4" t="s">
        <v>440</v>
      </c>
      <c r="E254" s="106"/>
      <c r="F254" s="204" t="s">
        <v>356</v>
      </c>
    </row>
    <row r="255" spans="1:7" x14ac:dyDescent="0.3">
      <c r="A255" s="70" t="s">
        <v>143</v>
      </c>
      <c r="B255" s="130">
        <v>2</v>
      </c>
      <c r="C255" s="130"/>
      <c r="D255" s="138"/>
      <c r="E255" s="94"/>
      <c r="F255" s="204"/>
    </row>
    <row r="256" spans="1:7" x14ac:dyDescent="0.3">
      <c r="A256" s="337" t="s">
        <v>379</v>
      </c>
      <c r="B256" s="337"/>
      <c r="C256" s="337"/>
      <c r="D256" s="337"/>
      <c r="E256" s="337"/>
      <c r="F256" s="33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79">
        <f>IF(D261=1, 2, IF(AND(D261&lt;1,D261&gt;0), 1, "0"))</f>
        <v>1</v>
      </c>
      <c r="C261" s="140"/>
      <c r="D261" s="280">
        <f>IFERROR(E261/F261,"N.A")</f>
        <v>0.33333333333333331</v>
      </c>
      <c r="E261" s="281">
        <f>COUNTIF('A1 Exploitation'!F212:F260,"ok")</f>
        <v>1</v>
      </c>
      <c r="F261" s="282">
        <f>COUNTA('A1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0.86904761904761907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43433</v>
      </c>
      <c r="B269" s="124"/>
      <c r="C269" s="135"/>
      <c r="D269" s="124"/>
      <c r="F269" s="206"/>
      <c r="G269" s="214"/>
    </row>
    <row r="270" spans="1:7" s="16" customFormat="1" x14ac:dyDescent="0.3">
      <c r="A270" s="328" t="s">
        <v>30</v>
      </c>
      <c r="B270" s="329" t="s">
        <v>31</v>
      </c>
      <c r="C270" s="329"/>
      <c r="D270" s="363" t="s">
        <v>46</v>
      </c>
      <c r="E270" s="330" t="s">
        <v>310</v>
      </c>
      <c r="F270" s="330" t="s">
        <v>360</v>
      </c>
      <c r="G270" s="214"/>
    </row>
    <row r="271" spans="1:7" s="16" customFormat="1" x14ac:dyDescent="0.3">
      <c r="A271" s="328"/>
      <c r="B271" s="41" t="s">
        <v>34</v>
      </c>
      <c r="C271" s="41" t="s">
        <v>33</v>
      </c>
      <c r="D271" s="363"/>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16"/>
      <c r="E278" s="106"/>
      <c r="F278" s="204"/>
      <c r="G278" s="214"/>
    </row>
    <row r="279" spans="1:7" s="16" customFormat="1" ht="30" x14ac:dyDescent="0.3">
      <c r="A279" s="10" t="s">
        <v>174</v>
      </c>
      <c r="B279" s="130">
        <v>2</v>
      </c>
      <c r="C279" s="130"/>
      <c r="D279" s="116"/>
      <c r="E279" s="106"/>
      <c r="F279" s="204"/>
      <c r="G279" s="214"/>
    </row>
    <row r="280" spans="1:7" s="16" customFormat="1" x14ac:dyDescent="0.3">
      <c r="A280" s="10" t="s">
        <v>147</v>
      </c>
      <c r="B280" s="130">
        <v>2</v>
      </c>
      <c r="C280" s="150"/>
      <c r="D280" s="116"/>
      <c r="E280" s="106"/>
      <c r="F280" s="204"/>
      <c r="G280" s="214"/>
    </row>
    <row r="281" spans="1:7" s="16" customFormat="1" x14ac:dyDescent="0.3">
      <c r="A281" s="7" t="s">
        <v>62</v>
      </c>
      <c r="B281" s="130">
        <v>2</v>
      </c>
      <c r="C281" s="130"/>
      <c r="D281" s="11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51.75" customHeight="1" x14ac:dyDescent="0.3">
      <c r="A289" s="211" t="s">
        <v>372</v>
      </c>
      <c r="B289" s="130">
        <v>1</v>
      </c>
      <c r="C289" s="131"/>
      <c r="D289" s="214" t="s">
        <v>505</v>
      </c>
      <c r="E289" s="106"/>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79">
        <f>IF(D313=1, 2, IF(AND(D313&lt;1,D313&gt;0), 1, "0"))</f>
        <v>1</v>
      </c>
      <c r="C313" s="140"/>
      <c r="D313" s="280">
        <f>IFERROR(E313/F313,"N.A")</f>
        <v>0.75</v>
      </c>
      <c r="E313" s="281">
        <f>COUNTIF('A1 Exploitation'!F273:F312,"ok")</f>
        <v>3</v>
      </c>
      <c r="F313" s="282">
        <f>COUNTA('A1 Exploitation'!F273:F312)</f>
        <v>4</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43433</v>
      </c>
      <c r="B321" s="124"/>
      <c r="C321" s="135"/>
      <c r="D321" s="127"/>
    </row>
    <row r="322" spans="1:7" x14ac:dyDescent="0.3">
      <c r="A322" s="328" t="s">
        <v>30</v>
      </c>
      <c r="B322" s="329" t="s">
        <v>31</v>
      </c>
      <c r="C322" s="329"/>
      <c r="D322" s="363" t="s">
        <v>46</v>
      </c>
      <c r="E322" s="330" t="s">
        <v>310</v>
      </c>
      <c r="F322" s="330" t="s">
        <v>360</v>
      </c>
      <c r="G322" s="127"/>
    </row>
    <row r="323" spans="1:7" x14ac:dyDescent="0.3">
      <c r="A323" s="328"/>
      <c r="B323" s="41" t="s">
        <v>34</v>
      </c>
      <c r="C323" s="41" t="s">
        <v>33</v>
      </c>
      <c r="D323" s="363"/>
      <c r="E323" s="330"/>
      <c r="F323" s="33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43.5" customHeight="1" x14ac:dyDescent="0.3">
      <c r="A328" s="6" t="s">
        <v>37</v>
      </c>
      <c r="B328" s="130">
        <v>1</v>
      </c>
      <c r="C328" s="130"/>
      <c r="D328" s="95" t="s">
        <v>529</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1</v>
      </c>
      <c r="C340" s="150" t="str">
        <f>IF(B340=0, -5, "0")</f>
        <v>0</v>
      </c>
      <c r="D340" s="167" t="s">
        <v>506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8" t="s">
        <v>379</v>
      </c>
      <c r="B349" s="339"/>
      <c r="C349" s="339"/>
      <c r="D349" s="339"/>
      <c r="E349" s="339"/>
      <c r="F349" s="33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79">
        <f>IF(D353=1, 2, IF(AND(D353&lt;1,D353&gt;0), 1, "0"))</f>
        <v>2</v>
      </c>
      <c r="C353" s="130"/>
      <c r="D353" s="280">
        <f>IFERROR(E353/F353,"N.A")</f>
        <v>1</v>
      </c>
      <c r="E353" s="281">
        <f>COUNTIF('A1 Exploitation'!F325:F352,"ok")</f>
        <v>2</v>
      </c>
      <c r="F353" s="282">
        <f>COUNTA('A1 Exploitation'!F325:F352)</f>
        <v>2</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row>
    <row r="360" spans="1:7" ht="18" x14ac:dyDescent="0.35">
      <c r="A360" s="185" t="s">
        <v>21</v>
      </c>
      <c r="B360" s="185"/>
      <c r="C360" s="185"/>
      <c r="D360" s="185"/>
      <c r="E360" s="185"/>
      <c r="F360" s="201"/>
    </row>
    <row r="361" spans="1:7" x14ac:dyDescent="0.3">
      <c r="A361" s="73">
        <f>B11</f>
        <v>43433</v>
      </c>
      <c r="B361" s="124"/>
      <c r="C361" s="135"/>
    </row>
    <row r="362" spans="1:7" x14ac:dyDescent="0.3">
      <c r="A362" s="328" t="s">
        <v>30</v>
      </c>
      <c r="B362" s="329" t="s">
        <v>31</v>
      </c>
      <c r="C362" s="329"/>
      <c r="D362" s="363" t="s">
        <v>46</v>
      </c>
      <c r="E362" s="330" t="s">
        <v>310</v>
      </c>
      <c r="F362" s="330" t="s">
        <v>360</v>
      </c>
      <c r="G362" s="127"/>
    </row>
    <row r="363" spans="1:7" x14ac:dyDescent="0.3">
      <c r="A363" s="328"/>
      <c r="B363" s="41" t="s">
        <v>34</v>
      </c>
      <c r="C363" s="41" t="s">
        <v>33</v>
      </c>
      <c r="D363" s="363"/>
      <c r="E363" s="330"/>
      <c r="F363" s="33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G375" s="127"/>
    </row>
    <row r="376" spans="1:7" ht="18" x14ac:dyDescent="0.3">
      <c r="A376" s="194" t="s">
        <v>25</v>
      </c>
      <c r="B376" s="195"/>
      <c r="C376" s="195"/>
      <c r="D376" s="195"/>
      <c r="E376" s="195"/>
      <c r="F376" s="197"/>
      <c r="G376" s="127"/>
    </row>
    <row r="377" spans="1:7" x14ac:dyDescent="0.3">
      <c r="A377" s="70" t="s">
        <v>100</v>
      </c>
      <c r="B377" s="130">
        <v>1</v>
      </c>
      <c r="C377" s="130"/>
      <c r="D377" s="95" t="s">
        <v>509</v>
      </c>
      <c r="E377" s="94"/>
      <c r="F377" s="204" t="s">
        <v>357</v>
      </c>
      <c r="G377" s="127"/>
    </row>
    <row r="378" spans="1:7" ht="83.25" x14ac:dyDescent="0.35">
      <c r="A378" s="261" t="s">
        <v>7</v>
      </c>
      <c r="B378" s="130">
        <v>0</v>
      </c>
      <c r="C378" s="136">
        <f>IF(B378=0, -10, IF(B378=1, -5, "0"))</f>
        <v>-10</v>
      </c>
      <c r="D378" s="95" t="s">
        <v>507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1</v>
      </c>
      <c r="C381" s="130" t="str">
        <f>IF(B381=0, -5, "0")</f>
        <v>0</v>
      </c>
      <c r="D381" s="149" t="s">
        <v>508</v>
      </c>
      <c r="E381" s="149"/>
      <c r="F381" s="204" t="s">
        <v>357</v>
      </c>
      <c r="G381" s="127"/>
    </row>
    <row r="382" spans="1:7" ht="27" customHeight="1" x14ac:dyDescent="0.3">
      <c r="A382" s="70" t="s">
        <v>178</v>
      </c>
      <c r="B382" s="130">
        <v>2</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79">
        <f>IF(D386=1, 2, IF(AND(D386&lt;1,D386&gt;0), 1, "0"))</f>
        <v>2</v>
      </c>
      <c r="C386" s="130"/>
      <c r="D386" s="280">
        <f>IFERROR(E386/F386,"N.A")</f>
        <v>1</v>
      </c>
      <c r="E386" s="281">
        <f>COUNTIF('A1 Exploitation'!F365:F385,"ok")</f>
        <v>3</v>
      </c>
      <c r="F386" s="282">
        <f>COUNTA('A1 Exploitation'!F365:F385)</f>
        <v>3</v>
      </c>
      <c r="G386" s="127"/>
    </row>
    <row r="387" spans="1:7" ht="39.75" customHeight="1" x14ac:dyDescent="0.3">
      <c r="A387" s="59" t="s">
        <v>36</v>
      </c>
      <c r="B387" s="59"/>
      <c r="C387" s="59"/>
      <c r="D387" s="59">
        <f>SUM(B377:C382,B384:C386)</f>
        <v>4</v>
      </c>
      <c r="G387" s="127"/>
    </row>
    <row r="388" spans="1:7" x14ac:dyDescent="0.3">
      <c r="A388" s="5" t="s">
        <v>35</v>
      </c>
      <c r="B388" s="132"/>
      <c r="C388" s="133"/>
      <c r="D388" s="134">
        <f>D387/(COUNT(B377:C382,B384:C386)*2)</f>
        <v>0.2</v>
      </c>
      <c r="G388" s="127"/>
    </row>
    <row r="389" spans="1:7" x14ac:dyDescent="0.3">
      <c r="A389" s="2"/>
      <c r="B389" s="135"/>
      <c r="C389" s="135"/>
      <c r="D389" s="135"/>
      <c r="G389" s="127"/>
    </row>
    <row r="390" spans="1:7" ht="18" x14ac:dyDescent="0.35">
      <c r="A390" s="42" t="s">
        <v>40</v>
      </c>
      <c r="B390" s="152"/>
      <c r="C390" s="153"/>
      <c r="D390" s="143">
        <f>SUM(D387,D373)</f>
        <v>20</v>
      </c>
      <c r="G390" s="127"/>
    </row>
    <row r="391" spans="1:7" ht="18" x14ac:dyDescent="0.35">
      <c r="A391" s="42" t="s">
        <v>205</v>
      </c>
      <c r="B391" s="152"/>
      <c r="C391" s="153"/>
      <c r="D391" s="168">
        <f>D390/(COUNT(B377:C382,B365:C372,B384:C386)*2)</f>
        <v>0.55555555555555558</v>
      </c>
      <c r="G391" s="127"/>
    </row>
    <row r="392" spans="1:7" x14ac:dyDescent="0.3">
      <c r="A392" s="145"/>
      <c r="B392" s="124"/>
      <c r="C392" s="135"/>
      <c r="G392" s="127"/>
    </row>
    <row r="393" spans="1:7" ht="18" x14ac:dyDescent="0.35">
      <c r="A393" s="185" t="s">
        <v>8</v>
      </c>
      <c r="B393" s="185"/>
      <c r="C393" s="185"/>
      <c r="D393" s="185"/>
      <c r="E393" s="185"/>
      <c r="F393" s="201"/>
      <c r="G393" s="127"/>
    </row>
    <row r="394" spans="1:7" x14ac:dyDescent="0.3">
      <c r="A394" s="146">
        <f>B11</f>
        <v>43433</v>
      </c>
      <c r="B394" s="124"/>
      <c r="C394" s="135"/>
      <c r="D394" s="127"/>
      <c r="G394" s="127"/>
    </row>
    <row r="395" spans="1:7" x14ac:dyDescent="0.3">
      <c r="A395" s="328" t="s">
        <v>30</v>
      </c>
      <c r="B395" s="329" t="s">
        <v>31</v>
      </c>
      <c r="C395" s="329"/>
      <c r="D395" s="363" t="s">
        <v>46</v>
      </c>
      <c r="E395" s="330" t="s">
        <v>310</v>
      </c>
      <c r="F395" s="330" t="s">
        <v>360</v>
      </c>
      <c r="G395" s="127"/>
    </row>
    <row r="396" spans="1:7" x14ac:dyDescent="0.3">
      <c r="A396" s="328"/>
      <c r="B396" s="41" t="s">
        <v>34</v>
      </c>
      <c r="C396" s="41" t="s">
        <v>33</v>
      </c>
      <c r="D396" s="363"/>
      <c r="E396" s="330"/>
      <c r="F396" s="33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95" t="s">
        <v>510</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80">
        <f>IFERROR(E439/F439,"N.A")</f>
        <v>1</v>
      </c>
      <c r="E439" s="281">
        <f>COUNTIF('A1 Exploitation'!F398:F438,"ok")</f>
        <v>4</v>
      </c>
      <c r="F439" s="282">
        <f>COUNTA('A1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row>
    <row r="446" spans="1:7" ht="18" x14ac:dyDescent="0.35">
      <c r="A446" s="185" t="s">
        <v>112</v>
      </c>
      <c r="B446" s="185"/>
      <c r="C446" s="185"/>
      <c r="D446" s="185"/>
      <c r="E446" s="185"/>
      <c r="F446" s="201"/>
      <c r="G446" s="127"/>
    </row>
    <row r="447" spans="1:7" x14ac:dyDescent="0.3">
      <c r="A447" s="72">
        <f>B11</f>
        <v>43433</v>
      </c>
      <c r="B447" s="124"/>
      <c r="C447" s="135"/>
    </row>
    <row r="448" spans="1:7" x14ac:dyDescent="0.3">
      <c r="A448" s="328" t="s">
        <v>30</v>
      </c>
      <c r="B448" s="329" t="s">
        <v>31</v>
      </c>
      <c r="C448" s="329"/>
      <c r="D448" s="363" t="s">
        <v>46</v>
      </c>
      <c r="E448" s="330" t="s">
        <v>310</v>
      </c>
      <c r="F448" s="330" t="s">
        <v>360</v>
      </c>
      <c r="G448" s="127"/>
    </row>
    <row r="449" spans="1:6" x14ac:dyDescent="0.3">
      <c r="A449" s="328"/>
      <c r="B449" s="41" t="s">
        <v>34</v>
      </c>
      <c r="C449" s="41" t="s">
        <v>33</v>
      </c>
      <c r="D449" s="363"/>
      <c r="E449" s="330"/>
      <c r="F449" s="330"/>
    </row>
    <row r="450" spans="1:6" x14ac:dyDescent="0.3">
      <c r="A450" s="196" t="s">
        <v>19</v>
      </c>
      <c r="B450" s="197"/>
      <c r="C450" s="197"/>
      <c r="D450" s="197"/>
      <c r="E450" s="197"/>
      <c r="F450" s="197"/>
    </row>
    <row r="451" spans="1:6" x14ac:dyDescent="0.3">
      <c r="A451" s="6" t="s">
        <v>6</v>
      </c>
      <c r="B451" s="130">
        <v>2</v>
      </c>
      <c r="C451" s="130"/>
      <c r="D451" s="95"/>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79">
        <f>IF(D476=1, 2, IF(AND(D476&lt;1,D476&gt;0), 1, "0"))</f>
        <v>2</v>
      </c>
      <c r="C476" s="140"/>
      <c r="D476" s="280">
        <f>IFERROR(E476/F476,"N.A")</f>
        <v>1</v>
      </c>
      <c r="E476" s="281">
        <f>COUNTIF('A1 Exploitation'!F451:F475,"ok")</f>
        <v>4</v>
      </c>
      <c r="F476" s="282">
        <f>COUNTA('A1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row>
    <row r="483" spans="1:7" ht="21.75" customHeight="1" x14ac:dyDescent="0.35">
      <c r="A483" s="343" t="s">
        <v>367</v>
      </c>
      <c r="B483" s="343"/>
      <c r="C483" s="343"/>
      <c r="D483" s="343"/>
      <c r="E483" s="185"/>
      <c r="F483" s="201"/>
    </row>
    <row r="484" spans="1:7" x14ac:dyDescent="0.3">
      <c r="A484" s="74">
        <f>B11</f>
        <v>43433</v>
      </c>
      <c r="B484" s="124"/>
      <c r="C484" s="135"/>
    </row>
    <row r="485" spans="1:7" x14ac:dyDescent="0.3">
      <c r="A485" s="328" t="s">
        <v>30</v>
      </c>
      <c r="B485" s="329" t="s">
        <v>31</v>
      </c>
      <c r="C485" s="329"/>
      <c r="D485" s="363" t="s">
        <v>46</v>
      </c>
      <c r="E485" s="330" t="s">
        <v>310</v>
      </c>
      <c r="F485" s="330" t="s">
        <v>360</v>
      </c>
      <c r="G485" s="127"/>
    </row>
    <row r="486" spans="1:7" x14ac:dyDescent="0.3">
      <c r="A486" s="328"/>
      <c r="B486" s="41" t="s">
        <v>34</v>
      </c>
      <c r="C486" s="41" t="s">
        <v>33</v>
      </c>
      <c r="D486" s="363"/>
      <c r="E486" s="330"/>
      <c r="F486" s="330"/>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5"/>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1</v>
      </c>
      <c r="C497" s="130"/>
      <c r="D497" s="95" t="s">
        <v>511</v>
      </c>
      <c r="E497" s="94"/>
      <c r="F497" s="204"/>
    </row>
    <row r="498" spans="1:7" ht="45" x14ac:dyDescent="0.3">
      <c r="A498" s="62" t="s">
        <v>249</v>
      </c>
      <c r="B498" s="279">
        <v>0</v>
      </c>
      <c r="C498" s="213"/>
      <c r="D498" s="280" t="str">
        <f>IFERROR(E498/F498,"N.A")</f>
        <v>N.A</v>
      </c>
      <c r="E498" s="281">
        <f>COUNTIF('A1 Exploitation'!F488:F497,"ok")</f>
        <v>0</v>
      </c>
      <c r="F498" s="282">
        <f>COUNTA('A1 Exploitation'!F488:F497)</f>
        <v>0</v>
      </c>
    </row>
    <row r="499" spans="1:7" x14ac:dyDescent="0.3">
      <c r="A499" s="5" t="s">
        <v>36</v>
      </c>
      <c r="B499" s="5"/>
      <c r="C499" s="5"/>
      <c r="D499" s="234">
        <f>SUM(B496:C498)</f>
        <v>3</v>
      </c>
    </row>
    <row r="500" spans="1:7" x14ac:dyDescent="0.3">
      <c r="A500" s="5" t="s">
        <v>35</v>
      </c>
      <c r="B500" s="132"/>
      <c r="C500" s="133"/>
      <c r="D500" s="134">
        <f>D499/(COUNT(B496:C498)*2)</f>
        <v>0.5</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row>
    <row r="505" spans="1:7" ht="18" x14ac:dyDescent="0.35">
      <c r="A505" s="185" t="s">
        <v>163</v>
      </c>
      <c r="B505" s="185"/>
      <c r="C505" s="185"/>
      <c r="D505" s="185"/>
      <c r="E505" s="185"/>
      <c r="F505" s="201"/>
    </row>
    <row r="506" spans="1:7" x14ac:dyDescent="0.3">
      <c r="A506" s="186">
        <f>B11</f>
        <v>43433</v>
      </c>
      <c r="B506" s="124"/>
      <c r="C506" s="135"/>
    </row>
    <row r="507" spans="1:7" x14ac:dyDescent="0.3">
      <c r="A507" s="328" t="s">
        <v>30</v>
      </c>
      <c r="B507" s="329" t="s">
        <v>31</v>
      </c>
      <c r="C507" s="329"/>
      <c r="D507" s="363" t="s">
        <v>46</v>
      </c>
      <c r="E507" s="330" t="s">
        <v>310</v>
      </c>
      <c r="F507" s="330" t="s">
        <v>360</v>
      </c>
      <c r="G507" s="127"/>
    </row>
    <row r="508" spans="1:7" x14ac:dyDescent="0.3">
      <c r="A508" s="328"/>
      <c r="B508" s="41" t="s">
        <v>34</v>
      </c>
      <c r="C508" s="41" t="s">
        <v>33</v>
      </c>
      <c r="D508" s="364"/>
      <c r="E508" s="330"/>
      <c r="F508" s="330"/>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79" t="str">
        <f>IF(D512=1, 2, IF(AND(D512&lt;1,D512&gt;0), 1, "0"))</f>
        <v>0</v>
      </c>
      <c r="C512" s="140"/>
      <c r="D512" s="280" t="str">
        <f>IFERROR(E512/F512,"N.A")</f>
        <v>N.A</v>
      </c>
      <c r="E512" s="283">
        <f>COUNTIF('A1 Exploitation'!F509:F511,"ok")</f>
        <v>0</v>
      </c>
      <c r="F512" s="284">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row>
    <row r="516" spans="1:7" ht="18" x14ac:dyDescent="0.35">
      <c r="A516" s="185" t="s">
        <v>138</v>
      </c>
      <c r="B516" s="185"/>
      <c r="C516" s="185"/>
      <c r="D516" s="185"/>
      <c r="E516" s="185"/>
      <c r="F516" s="201"/>
    </row>
    <row r="517" spans="1:7" x14ac:dyDescent="0.3">
      <c r="A517" s="187">
        <f>B11</f>
        <v>43433</v>
      </c>
      <c r="B517" s="124"/>
      <c r="C517" s="135"/>
    </row>
    <row r="518" spans="1:7" x14ac:dyDescent="0.3">
      <c r="A518" s="328" t="s">
        <v>30</v>
      </c>
      <c r="B518" s="329" t="s">
        <v>31</v>
      </c>
      <c r="C518" s="329"/>
      <c r="D518" s="363" t="s">
        <v>46</v>
      </c>
      <c r="E518" s="330" t="s">
        <v>310</v>
      </c>
      <c r="F518" s="330" t="s">
        <v>360</v>
      </c>
      <c r="G518" s="127"/>
    </row>
    <row r="519" spans="1:7" x14ac:dyDescent="0.3">
      <c r="A519" s="328"/>
      <c r="B519" s="41" t="s">
        <v>34</v>
      </c>
      <c r="C519" s="41" t="s">
        <v>33</v>
      </c>
      <c r="D519" s="364"/>
      <c r="E519" s="330"/>
      <c r="F519" s="330"/>
    </row>
    <row r="520" spans="1:7" x14ac:dyDescent="0.3">
      <c r="A520" s="4" t="s">
        <v>9</v>
      </c>
      <c r="B520" s="130" t="s">
        <v>32</v>
      </c>
      <c r="C520" s="130"/>
      <c r="D520" s="95"/>
      <c r="E520" s="94"/>
      <c r="F520" s="204"/>
    </row>
    <row r="521" spans="1:7" x14ac:dyDescent="0.3">
      <c r="A521" s="70" t="s">
        <v>390</v>
      </c>
      <c r="B521" s="130">
        <v>2</v>
      </c>
      <c r="C521" s="130"/>
      <c r="D521" s="95"/>
      <c r="E521" s="94"/>
      <c r="F521" s="204" t="s">
        <v>356</v>
      </c>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5"/>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79" t="str">
        <f>IF(D532=1, 2, IF(AND(D532&lt;1,D532&gt;0), 1, "0"))</f>
        <v>0</v>
      </c>
      <c r="C532" s="140"/>
      <c r="D532" s="280" t="str">
        <f>IFERROR(E532/F532,"N.A")</f>
        <v>N.A</v>
      </c>
      <c r="E532" s="281">
        <f>COUNTIF('A1 Exploitation'!F520:F531,"ok")</f>
        <v>0</v>
      </c>
      <c r="F532" s="282">
        <f>COUNTIF('A1 Exploitation'!F520:F531,"ok")</f>
        <v>0</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row>
    <row r="536" spans="1:7" ht="22.5" customHeight="1" x14ac:dyDescent="0.35">
      <c r="A536" s="185" t="s">
        <v>139</v>
      </c>
      <c r="B536" s="185"/>
      <c r="C536" s="185"/>
      <c r="D536" s="185"/>
      <c r="E536" s="185"/>
      <c r="F536" s="201"/>
      <c r="G536" s="127"/>
    </row>
    <row r="537" spans="1:7" x14ac:dyDescent="0.3">
      <c r="A537" s="146">
        <f>B11</f>
        <v>43433</v>
      </c>
      <c r="B537" s="124"/>
      <c r="C537" s="135"/>
      <c r="G537" s="127"/>
    </row>
    <row r="538" spans="1:7" x14ac:dyDescent="0.3">
      <c r="A538" s="328" t="s">
        <v>30</v>
      </c>
      <c r="B538" s="329" t="s">
        <v>31</v>
      </c>
      <c r="C538" s="329"/>
      <c r="D538" s="363" t="s">
        <v>46</v>
      </c>
      <c r="E538" s="330" t="s">
        <v>310</v>
      </c>
      <c r="F538" s="330" t="s">
        <v>360</v>
      </c>
      <c r="G538" s="127"/>
    </row>
    <row r="539" spans="1:7" x14ac:dyDescent="0.3">
      <c r="A539" s="328"/>
      <c r="B539" s="41" t="s">
        <v>34</v>
      </c>
      <c r="C539" s="41" t="s">
        <v>33</v>
      </c>
      <c r="D539" s="364"/>
      <c r="E539" s="330"/>
      <c r="F539" s="330"/>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79" t="str">
        <f>IF(D543=1, 2, IF(AND(D543&lt;1,D543&gt;0), 1, "0"))</f>
        <v>0</v>
      </c>
      <c r="C543" s="130"/>
      <c r="D543" s="280" t="str">
        <f>IFERROR(E543/F543,"N.A")</f>
        <v>N.A</v>
      </c>
      <c r="E543" s="281">
        <f>COUNTIF('A1 Exploitation'!F540:F542,"ok")</f>
        <v>0</v>
      </c>
      <c r="F543" s="282">
        <f>COUNTA('A2 Technique'!F540:F542)</f>
        <v>0</v>
      </c>
    </row>
    <row r="544" spans="1:7" x14ac:dyDescent="0.3">
      <c r="A544" s="5" t="s">
        <v>36</v>
      </c>
      <c r="B544" s="5"/>
      <c r="C544" s="175"/>
      <c r="D544" s="5">
        <f>SUM(B540:C543)</f>
        <v>6</v>
      </c>
    </row>
    <row r="545" spans="1:4" x14ac:dyDescent="0.3">
      <c r="A545" s="5" t="s">
        <v>35</v>
      </c>
      <c r="B545" s="175"/>
      <c r="C545" s="176"/>
      <c r="D545" s="134">
        <f>D544/(COUNT(B540:C543)*2)</f>
        <v>1</v>
      </c>
    </row>
    <row r="547" spans="1:4" ht="22.5" x14ac:dyDescent="0.45">
      <c r="A547" s="178" t="s">
        <v>245</v>
      </c>
      <c r="B547" s="179"/>
      <c r="C547" s="179"/>
      <c r="D547" s="301">
        <f>AVERAGE(D41,D99,D153,D200,D261,D313,D353,D386,D439,D476,D498,D512,D532,D543)</f>
        <v>0.75833333333333341</v>
      </c>
    </row>
    <row r="548" spans="1:4" ht="22.5" x14ac:dyDescent="0.45">
      <c r="A548" s="35" t="s">
        <v>45</v>
      </c>
      <c r="B548" s="181"/>
      <c r="C548" s="182"/>
      <c r="D548" s="302">
        <f>SUM(D544,D533,D513,D502,D443,D390,D357,D45,D317,D265,D157,D480,D204,D102)</f>
        <v>548</v>
      </c>
    </row>
    <row r="549" spans="1:4" ht="22.5" x14ac:dyDescent="0.45">
      <c r="A549" s="35" t="s">
        <v>209</v>
      </c>
      <c r="B549" s="181"/>
      <c r="C549" s="182"/>
      <c r="D549" s="303">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0.89542483660130723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61:B470 B436:B439 B53:B60 B65:B83 B39:B40 B95:B98 B110:B116 B121:B138 B88:B93 B149:B152 B165:B171 B143:B147 B196:B199 B212:B221 B226:B243 B176:B194 B257:B260 B273:B284 B248:B255 B309:B312 B325:B332 B289:B307 B350:B352 B365:B372 B337:B348 B540:B542 B398:B405 B410:B416 B421:B425 B377:B382 B384:B385 B451:B456 B430:B434 B488:B492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543 B476 B498 B512 B532"/>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1" zoomScale="90" zoomScaleNormal="9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4"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04"/>
      <c r="E4" s="249"/>
      <c r="F4" s="249"/>
      <c r="G4" s="125"/>
    </row>
    <row r="5" spans="1:7" s="12" customFormat="1" ht="16.5" customHeight="1" x14ac:dyDescent="0.45">
      <c r="A5" s="11"/>
      <c r="D5" s="125"/>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3" t="str">
        <f>'A2 Exploitation'!A8:F8</f>
        <v>Zarzis</v>
      </c>
      <c r="B7" s="323"/>
      <c r="C7" s="323"/>
      <c r="D7" s="323"/>
      <c r="E7" s="323"/>
      <c r="F7" s="323"/>
      <c r="G7" s="125"/>
    </row>
    <row r="8" spans="1:7" s="12" customFormat="1" ht="24" x14ac:dyDescent="0.45">
      <c r="A8" s="14" t="s">
        <v>42</v>
      </c>
      <c r="B8" s="346" t="str">
        <f>'A2 Exploitation'!B9:F9</f>
        <v>Dr Hatem KARAA</v>
      </c>
      <c r="C8" s="346"/>
      <c r="D8" s="346"/>
      <c r="E8" s="346"/>
      <c r="F8" s="346"/>
      <c r="G8" s="125"/>
    </row>
    <row r="9" spans="1:7" s="12" customFormat="1" ht="24" x14ac:dyDescent="0.45">
      <c r="A9" s="15" t="s">
        <v>44</v>
      </c>
      <c r="B9" s="347" t="str">
        <f>'A2 Exploitation'!B10:F10</f>
        <v>Directeur magasin et chefs de rayon</v>
      </c>
      <c r="C9" s="347"/>
      <c r="D9" s="347"/>
      <c r="E9" s="347"/>
      <c r="F9" s="347"/>
      <c r="G9" s="125"/>
    </row>
    <row r="10" spans="1:7" s="12" customFormat="1" ht="24" x14ac:dyDescent="0.45">
      <c r="A10" s="14" t="s">
        <v>43</v>
      </c>
      <c r="B10" s="344">
        <f>'A2 Exploitation'!B11:F11</f>
        <v>43433</v>
      </c>
      <c r="C10" s="344"/>
      <c r="D10" s="344"/>
      <c r="E10" s="344"/>
      <c r="F10" s="344"/>
      <c r="G10" s="125"/>
    </row>
    <row r="11" spans="1:7" s="12" customFormat="1" ht="24" x14ac:dyDescent="0.45">
      <c r="A11" s="14" t="s">
        <v>294</v>
      </c>
      <c r="B11" s="348">
        <f>D199</f>
        <v>0.9144144144144144</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63" t="s">
        <v>46</v>
      </c>
      <c r="E13" s="329" t="s">
        <v>190</v>
      </c>
      <c r="F13" s="329" t="s">
        <v>191</v>
      </c>
      <c r="G13" s="112"/>
    </row>
    <row r="14" spans="1:7" s="12" customFormat="1" ht="12.75" customHeight="1" x14ac:dyDescent="0.3">
      <c r="A14" s="328"/>
      <c r="B14" s="34" t="s">
        <v>34</v>
      </c>
      <c r="C14" s="34" t="s">
        <v>33</v>
      </c>
      <c r="D14" s="363"/>
      <c r="E14" s="329"/>
      <c r="F14" s="329"/>
      <c r="G14" s="127"/>
    </row>
    <row r="15" spans="1:7" x14ac:dyDescent="0.3">
      <c r="A15" s="17"/>
      <c r="B15" s="17"/>
      <c r="C15" s="17"/>
      <c r="D15" s="23"/>
    </row>
    <row r="16" spans="1:7" ht="19.5" x14ac:dyDescent="0.4">
      <c r="A16" s="352" t="s">
        <v>0</v>
      </c>
      <c r="B16" s="353"/>
      <c r="C16" s="353"/>
      <c r="D16" s="353"/>
      <c r="E16" s="353"/>
      <c r="F16" s="353"/>
      <c r="G16" s="126" t="s">
        <v>356</v>
      </c>
    </row>
    <row r="17" spans="1:7" x14ac:dyDescent="0.3">
      <c r="A17" s="17" t="s">
        <v>269</v>
      </c>
      <c r="B17" s="94">
        <v>1</v>
      </c>
      <c r="C17" s="94"/>
      <c r="D17" s="95" t="s">
        <v>512</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54" t="s">
        <v>36</v>
      </c>
      <c r="B22" s="355"/>
      <c r="C22" s="356"/>
      <c r="D22" s="300">
        <f>SUM(B17:C21)</f>
        <v>9</v>
      </c>
    </row>
    <row r="23" spans="1:7" x14ac:dyDescent="0.3">
      <c r="A23" s="349" t="s">
        <v>295</v>
      </c>
      <c r="B23" s="350"/>
      <c r="C23" s="351"/>
      <c r="D23" s="32">
        <f>D22/(COUNT(B17:C21)*2)</f>
        <v>0.9</v>
      </c>
    </row>
    <row r="24" spans="1:7" s="22" customFormat="1" x14ac:dyDescent="0.3">
      <c r="A24" s="26"/>
      <c r="B24" s="27"/>
      <c r="C24" s="27"/>
      <c r="D24" s="31"/>
      <c r="G24" s="126"/>
    </row>
    <row r="25" spans="1:7" ht="19.5" x14ac:dyDescent="0.4">
      <c r="A25" s="357" t="s">
        <v>4</v>
      </c>
      <c r="B25" s="358"/>
      <c r="C25" s="358"/>
      <c r="D25" s="358"/>
      <c r="E25" s="358"/>
      <c r="F25" s="358"/>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9" t="s">
        <v>36</v>
      </c>
      <c r="B33" s="350"/>
      <c r="C33" s="351"/>
      <c r="D33" s="299">
        <f>SUM(B26:C32)</f>
        <v>14</v>
      </c>
    </row>
    <row r="34" spans="1:7" x14ac:dyDescent="0.3">
      <c r="A34" s="349" t="s">
        <v>295</v>
      </c>
      <c r="B34" s="350"/>
      <c r="C34" s="351"/>
      <c r="D34" s="32">
        <f>D33/(COUNT(B26:C32)*2)</f>
        <v>1</v>
      </c>
    </row>
    <row r="35" spans="1:7" s="22" customFormat="1" x14ac:dyDescent="0.3">
      <c r="A35" s="26"/>
      <c r="B35" s="27"/>
      <c r="C35" s="27"/>
      <c r="D35" s="31"/>
      <c r="G35" s="126"/>
    </row>
    <row r="36" spans="1:7" s="22" customFormat="1" ht="19.5" x14ac:dyDescent="0.4">
      <c r="A36" s="357" t="s">
        <v>219</v>
      </c>
      <c r="B36" s="358"/>
      <c r="C36" s="358"/>
      <c r="D36" s="358"/>
      <c r="E36" s="358"/>
      <c r="F36" s="358"/>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9" t="s">
        <v>36</v>
      </c>
      <c r="B42" s="350"/>
      <c r="C42" s="351"/>
      <c r="D42" s="299">
        <f>SUM(B37:C41)</f>
        <v>10</v>
      </c>
      <c r="E42" s="13"/>
      <c r="F42" s="13"/>
      <c r="G42" s="126"/>
    </row>
    <row r="43" spans="1:7" s="22" customFormat="1" x14ac:dyDescent="0.3">
      <c r="A43" s="349" t="s">
        <v>295</v>
      </c>
      <c r="B43" s="350"/>
      <c r="C43" s="351"/>
      <c r="D43" s="32">
        <f>D42/(COUNT(B37:C41)*2)</f>
        <v>1</v>
      </c>
      <c r="E43" s="13"/>
      <c r="F43" s="13"/>
      <c r="G43" s="126"/>
    </row>
    <row r="44" spans="1:7" s="22" customFormat="1" x14ac:dyDescent="0.3">
      <c r="A44" s="47"/>
      <c r="B44" s="48"/>
      <c r="C44" s="48"/>
      <c r="D44" s="305"/>
      <c r="G44" s="126"/>
    </row>
    <row r="45" spans="1:7" ht="19.5" x14ac:dyDescent="0.4">
      <c r="A45" s="359" t="s">
        <v>21</v>
      </c>
      <c r="B45" s="360"/>
      <c r="C45" s="360"/>
      <c r="D45" s="360"/>
      <c r="E45" s="360"/>
      <c r="F45" s="360"/>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513</v>
      </c>
      <c r="E50" s="94"/>
      <c r="F50" s="94"/>
    </row>
    <row r="51" spans="1:7" ht="18" x14ac:dyDescent="0.35">
      <c r="A51" s="40" t="s">
        <v>296</v>
      </c>
      <c r="B51" s="94">
        <v>2</v>
      </c>
      <c r="C51" s="120" t="str">
        <f>IF(B51=0, -5, "0")</f>
        <v>0</v>
      </c>
      <c r="D51" s="98"/>
      <c r="E51" s="94"/>
      <c r="F51" s="94"/>
    </row>
    <row r="52" spans="1:7" x14ac:dyDescent="0.3">
      <c r="A52" s="349" t="s">
        <v>36</v>
      </c>
      <c r="B52" s="350"/>
      <c r="C52" s="351"/>
      <c r="D52" s="299">
        <f>SUM(B46:C51)</f>
        <v>12</v>
      </c>
    </row>
    <row r="53" spans="1:7" x14ac:dyDescent="0.3">
      <c r="A53" s="349" t="s">
        <v>295</v>
      </c>
      <c r="B53" s="350"/>
      <c r="C53" s="351"/>
      <c r="D53" s="32">
        <f>D52/(COUNT(B46:C51)*2)</f>
        <v>1</v>
      </c>
    </row>
    <row r="54" spans="1:7" s="22" customFormat="1" x14ac:dyDescent="0.3">
      <c r="A54" s="26"/>
      <c r="B54" s="27"/>
      <c r="C54" s="27"/>
      <c r="D54" s="31"/>
      <c r="G54" s="126"/>
    </row>
    <row r="55" spans="1:7" ht="19.5" x14ac:dyDescent="0.4">
      <c r="A55" s="357" t="s">
        <v>8</v>
      </c>
      <c r="B55" s="358"/>
      <c r="C55" s="358"/>
      <c r="D55" s="358"/>
      <c r="E55" s="358"/>
      <c r="F55" s="358"/>
    </row>
    <row r="56" spans="1:7" ht="36" x14ac:dyDescent="0.35">
      <c r="A56" s="43" t="s">
        <v>176</v>
      </c>
      <c r="B56" s="94">
        <v>2</v>
      </c>
      <c r="C56" s="120" t="str">
        <f>IF(B56=0, -5, "0")</f>
        <v>0</v>
      </c>
      <c r="D56" s="98"/>
      <c r="E56" s="94"/>
      <c r="F56" s="94" t="s">
        <v>356</v>
      </c>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50.25" x14ac:dyDescent="0.35">
      <c r="A61" s="40" t="s">
        <v>297</v>
      </c>
      <c r="B61" s="94">
        <v>2</v>
      </c>
      <c r="C61" s="120" t="str">
        <f>IF(B61=0, -5, "0")</f>
        <v>0</v>
      </c>
      <c r="D61" s="95" t="s">
        <v>514</v>
      </c>
      <c r="E61" s="94"/>
      <c r="F61" s="94"/>
    </row>
    <row r="62" spans="1:7" x14ac:dyDescent="0.3">
      <c r="A62" s="17" t="s">
        <v>293</v>
      </c>
      <c r="B62" s="94">
        <v>2</v>
      </c>
      <c r="C62" s="94"/>
      <c r="D62" s="98"/>
      <c r="E62" s="94"/>
      <c r="F62" s="94"/>
    </row>
    <row r="63" spans="1:7" x14ac:dyDescent="0.3">
      <c r="A63" s="349" t="s">
        <v>36</v>
      </c>
      <c r="B63" s="350"/>
      <c r="C63" s="351"/>
      <c r="D63" s="299">
        <f>SUM(B56:C62)</f>
        <v>14</v>
      </c>
    </row>
    <row r="64" spans="1:7" x14ac:dyDescent="0.3">
      <c r="A64" s="349" t="s">
        <v>295</v>
      </c>
      <c r="B64" s="350"/>
      <c r="C64" s="351"/>
      <c r="D64" s="32">
        <f>D63/(COUNT(B56:C62)*2)</f>
        <v>1</v>
      </c>
    </row>
    <row r="65" spans="1:7" s="22" customFormat="1" x14ac:dyDescent="0.3">
      <c r="A65" s="26"/>
      <c r="B65" s="27"/>
      <c r="C65" s="27"/>
      <c r="D65" s="31"/>
      <c r="G65" s="126"/>
    </row>
    <row r="66" spans="1:7" ht="19.5" x14ac:dyDescent="0.4">
      <c r="A66" s="357" t="s">
        <v>130</v>
      </c>
      <c r="B66" s="358"/>
      <c r="C66" s="358"/>
      <c r="D66" s="358"/>
      <c r="E66" s="358"/>
      <c r="F66" s="35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0</v>
      </c>
      <c r="C69" s="101"/>
      <c r="D69" s="95" t="s">
        <v>516</v>
      </c>
      <c r="E69" s="95" t="s">
        <v>517</v>
      </c>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306"/>
      <c r="E72" s="99"/>
      <c r="F72" s="94"/>
    </row>
    <row r="73" spans="1:7" ht="19.5" x14ac:dyDescent="0.4">
      <c r="A73" s="17" t="s">
        <v>94</v>
      </c>
      <c r="B73" s="100">
        <v>2</v>
      </c>
      <c r="C73" s="101"/>
      <c r="D73" s="95"/>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518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9" t="s">
        <v>36</v>
      </c>
      <c r="B84" s="350"/>
      <c r="C84" s="351"/>
      <c r="D84" s="299">
        <f>SUM(B67:C83)</f>
        <v>24</v>
      </c>
    </row>
    <row r="85" spans="1:7" x14ac:dyDescent="0.3">
      <c r="A85" s="349" t="s">
        <v>295</v>
      </c>
      <c r="B85" s="350"/>
      <c r="C85" s="351"/>
      <c r="D85" s="32">
        <f>D84/(COUNT(B67:C83)*2)</f>
        <v>0.92307692307692313</v>
      </c>
    </row>
    <row r="86" spans="1:7" s="22" customFormat="1" x14ac:dyDescent="0.3">
      <c r="A86" s="26"/>
      <c r="B86" s="27"/>
      <c r="C86" s="27"/>
      <c r="D86" s="31"/>
      <c r="G86" s="126"/>
    </row>
    <row r="87" spans="1:7" ht="19.5" x14ac:dyDescent="0.4">
      <c r="A87" s="357" t="s">
        <v>211</v>
      </c>
      <c r="B87" s="358"/>
      <c r="C87" s="358"/>
      <c r="D87" s="358"/>
      <c r="E87" s="358"/>
      <c r="F87" s="358"/>
    </row>
    <row r="88" spans="1:7" ht="34.5" x14ac:dyDescent="0.4">
      <c r="A88" s="50" t="s">
        <v>273</v>
      </c>
      <c r="B88" s="110">
        <v>2</v>
      </c>
      <c r="C88" s="101"/>
      <c r="D88" s="95"/>
      <c r="E88" s="95"/>
      <c r="F88" s="94"/>
    </row>
    <row r="89" spans="1:7" ht="34.5" x14ac:dyDescent="0.4">
      <c r="A89" s="17" t="s">
        <v>272</v>
      </c>
      <c r="B89" s="110">
        <v>1</v>
      </c>
      <c r="C89" s="101"/>
      <c r="D89" s="95" t="s">
        <v>519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520</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522</v>
      </c>
      <c r="E99" s="94"/>
      <c r="F99" s="94"/>
    </row>
    <row r="100" spans="1:7" ht="18" x14ac:dyDescent="0.35">
      <c r="A100" s="45" t="s">
        <v>297</v>
      </c>
      <c r="B100" s="110">
        <v>2</v>
      </c>
      <c r="C100" s="120" t="str">
        <f>IF(B100=0, -5, "0")</f>
        <v>0</v>
      </c>
      <c r="D100" s="95" t="s">
        <v>521</v>
      </c>
      <c r="E100" s="94"/>
      <c r="F100" s="94"/>
    </row>
    <row r="101" spans="1:7" x14ac:dyDescent="0.3">
      <c r="A101" s="51" t="s">
        <v>232</v>
      </c>
      <c r="B101" s="110">
        <v>2</v>
      </c>
      <c r="C101" s="94"/>
      <c r="D101" s="95"/>
      <c r="E101" s="94"/>
      <c r="F101" s="94"/>
    </row>
    <row r="102" spans="1:7" x14ac:dyDescent="0.3">
      <c r="A102" s="349" t="s">
        <v>36</v>
      </c>
      <c r="B102" s="350"/>
      <c r="C102" s="351"/>
      <c r="D102" s="299">
        <f>SUM(B88:C101)</f>
        <v>24</v>
      </c>
    </row>
    <row r="103" spans="1:7" x14ac:dyDescent="0.3">
      <c r="A103" s="349" t="s">
        <v>295</v>
      </c>
      <c r="B103" s="350"/>
      <c r="C103" s="351"/>
      <c r="D103" s="32">
        <f>D102/(COUNT(B88:C101)*2)</f>
        <v>0.92307692307692313</v>
      </c>
    </row>
    <row r="104" spans="1:7" s="22" customFormat="1" x14ac:dyDescent="0.3">
      <c r="A104" s="26"/>
      <c r="B104" s="27"/>
      <c r="C104" s="27"/>
      <c r="D104" s="31"/>
      <c r="G104" s="126"/>
    </row>
    <row r="105" spans="1:7" s="22" customFormat="1" x14ac:dyDescent="0.3">
      <c r="A105" s="47"/>
      <c r="B105" s="48"/>
      <c r="C105" s="48"/>
      <c r="D105" s="305"/>
      <c r="G105" s="126"/>
    </row>
    <row r="106" spans="1:7" s="22" customFormat="1" ht="19.5" x14ac:dyDescent="0.4">
      <c r="A106" s="357" t="s">
        <v>212</v>
      </c>
      <c r="B106" s="358"/>
      <c r="C106" s="358"/>
      <c r="D106" s="358"/>
      <c r="E106" s="358"/>
      <c r="F106" s="35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ht="49.5" x14ac:dyDescent="0.3">
      <c r="A113" s="21" t="s">
        <v>165</v>
      </c>
      <c r="B113" s="110">
        <v>1</v>
      </c>
      <c r="C113" s="94"/>
      <c r="D113" s="95" t="s">
        <v>520</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9" t="s">
        <v>36</v>
      </c>
      <c r="B118" s="350"/>
      <c r="C118" s="351"/>
      <c r="D118" s="299">
        <f>SUM(B107:C117)</f>
        <v>21</v>
      </c>
      <c r="E118" s="13"/>
      <c r="F118" s="13"/>
      <c r="G118" s="126"/>
    </row>
    <row r="119" spans="1:7" s="22" customFormat="1" x14ac:dyDescent="0.3">
      <c r="A119" s="349" t="s">
        <v>295</v>
      </c>
      <c r="B119" s="350"/>
      <c r="C119" s="351"/>
      <c r="D119" s="32">
        <f>D118/(COUNT(B107:C117)*2)</f>
        <v>0.95454545454545459</v>
      </c>
      <c r="E119" s="13"/>
      <c r="F119" s="13"/>
      <c r="G119" s="126"/>
    </row>
    <row r="120" spans="1:7" s="22" customFormat="1" x14ac:dyDescent="0.3">
      <c r="A120" s="26"/>
      <c r="B120" s="27"/>
      <c r="C120" s="27"/>
      <c r="D120" s="31"/>
      <c r="G120" s="126"/>
    </row>
    <row r="121" spans="1:7" ht="19.5" x14ac:dyDescent="0.4">
      <c r="A121" s="357" t="s">
        <v>185</v>
      </c>
      <c r="B121" s="358"/>
      <c r="C121" s="358"/>
      <c r="D121" s="358"/>
      <c r="E121" s="358"/>
      <c r="F121" s="358"/>
    </row>
    <row r="122" spans="1:7" x14ac:dyDescent="0.3">
      <c r="A122" s="44" t="s">
        <v>275</v>
      </c>
      <c r="B122" s="111">
        <v>2</v>
      </c>
      <c r="C122" s="94"/>
      <c r="D122" s="113"/>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523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9" t="s">
        <v>36</v>
      </c>
      <c r="B133" s="350"/>
      <c r="C133" s="351"/>
      <c r="D133" s="299">
        <f>SUM(B122:C132)</f>
        <v>22</v>
      </c>
    </row>
    <row r="134" spans="1:7" x14ac:dyDescent="0.3">
      <c r="A134" s="349" t="s">
        <v>295</v>
      </c>
      <c r="B134" s="350"/>
      <c r="C134" s="351"/>
      <c r="D134" s="32">
        <f>D133/(COUNT(B122:C132)*2)</f>
        <v>1</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8"/>
      <c r="E140" s="94"/>
      <c r="F140" s="94"/>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t="s">
        <v>32</v>
      </c>
      <c r="C143" s="122"/>
      <c r="D143" s="116" t="s">
        <v>524</v>
      </c>
      <c r="E143" s="94"/>
      <c r="F143" s="94"/>
    </row>
    <row r="144" spans="1:7" ht="18" x14ac:dyDescent="0.35">
      <c r="A144" s="40" t="s">
        <v>237</v>
      </c>
      <c r="B144" s="110">
        <v>2</v>
      </c>
      <c r="C144" s="120" t="str">
        <f>IF(B144=0, -5, "0")</f>
        <v>0</v>
      </c>
      <c r="D144" s="306"/>
      <c r="E144" s="94"/>
      <c r="F144" s="94"/>
    </row>
    <row r="145" spans="1:7" ht="18" x14ac:dyDescent="0.35">
      <c r="A145" s="40" t="s">
        <v>195</v>
      </c>
      <c r="B145" s="110">
        <v>2</v>
      </c>
      <c r="C145" s="120" t="str">
        <f>IF(B145=0, -5, "0")</f>
        <v>0</v>
      </c>
      <c r="D145" s="306"/>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28"/>
      <c r="E148" s="94"/>
      <c r="F148" s="94"/>
    </row>
    <row r="149" spans="1:7" x14ac:dyDescent="0.3">
      <c r="A149" s="349" t="s">
        <v>36</v>
      </c>
      <c r="B149" s="350"/>
      <c r="C149" s="351"/>
      <c r="D149" s="299">
        <f>SUM(B137:C148)</f>
        <v>22</v>
      </c>
    </row>
    <row r="150" spans="1:7" x14ac:dyDescent="0.3">
      <c r="A150" s="349" t="s">
        <v>295</v>
      </c>
      <c r="B150" s="350"/>
      <c r="C150" s="351"/>
      <c r="D150" s="32">
        <f>D149/(COUNT(B137:C148)*2)</f>
        <v>1</v>
      </c>
    </row>
    <row r="151" spans="1:7" s="22" customFormat="1" x14ac:dyDescent="0.3">
      <c r="A151" s="26"/>
      <c r="B151" s="27"/>
      <c r="C151" s="27"/>
      <c r="D151" s="31"/>
      <c r="G151" s="126"/>
    </row>
    <row r="152" spans="1:7" ht="19.5" x14ac:dyDescent="0.4">
      <c r="A152" s="357" t="s">
        <v>217</v>
      </c>
      <c r="B152" s="358"/>
      <c r="C152" s="358"/>
      <c r="D152" s="358"/>
      <c r="E152" s="358"/>
      <c r="F152" s="35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0</v>
      </c>
      <c r="C157" s="120">
        <f>IF(B157=0, -5, "0")</f>
        <v>-5</v>
      </c>
      <c r="D157" s="95" t="s">
        <v>525</v>
      </c>
      <c r="E157" s="94"/>
      <c r="F157" s="94" t="s">
        <v>357</v>
      </c>
    </row>
    <row r="158" spans="1:7" ht="33" x14ac:dyDescent="0.3">
      <c r="A158" s="76" t="s">
        <v>196</v>
      </c>
      <c r="B158" s="94">
        <v>2</v>
      </c>
      <c r="C158" s="94"/>
      <c r="D158" s="129"/>
      <c r="E158" s="94"/>
      <c r="F158" s="94"/>
    </row>
    <row r="159" spans="1:7" x14ac:dyDescent="0.3">
      <c r="A159" s="75" t="s">
        <v>321</v>
      </c>
      <c r="B159" s="94">
        <v>2</v>
      </c>
      <c r="C159" s="94"/>
      <c r="D159" s="307"/>
      <c r="E159" s="94"/>
      <c r="F159" s="94"/>
    </row>
    <row r="160" spans="1:7" x14ac:dyDescent="0.3">
      <c r="A160" s="75" t="s">
        <v>164</v>
      </c>
      <c r="B160" s="94">
        <v>2</v>
      </c>
      <c r="C160" s="94"/>
      <c r="D160" s="307"/>
      <c r="E160" s="94"/>
      <c r="F160" s="94"/>
    </row>
    <row r="161" spans="1:7" x14ac:dyDescent="0.3">
      <c r="A161" s="349" t="s">
        <v>36</v>
      </c>
      <c r="B161" s="355"/>
      <c r="C161" s="356"/>
      <c r="D161" s="300">
        <f>SUM(B153:C160)</f>
        <v>9</v>
      </c>
    </row>
    <row r="162" spans="1:7" x14ac:dyDescent="0.3">
      <c r="A162" s="349" t="s">
        <v>295</v>
      </c>
      <c r="B162" s="350"/>
      <c r="C162" s="351"/>
      <c r="D162" s="32">
        <f>D161/(COUNT(B153:C160)*2)</f>
        <v>0.5</v>
      </c>
    </row>
    <row r="163" spans="1:7" s="22" customFormat="1" x14ac:dyDescent="0.3">
      <c r="A163" s="26"/>
      <c r="B163" s="27"/>
      <c r="C163" s="29"/>
      <c r="D163" s="308"/>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5"/>
      <c r="E165" s="94"/>
      <c r="F165" s="94"/>
    </row>
    <row r="166" spans="1:7" ht="49.5" x14ac:dyDescent="0.3">
      <c r="A166" s="17" t="s">
        <v>287</v>
      </c>
      <c r="B166" s="94">
        <v>0</v>
      </c>
      <c r="C166" s="94"/>
      <c r="D166" s="95" t="s">
        <v>526</v>
      </c>
      <c r="E166" s="94"/>
      <c r="F166" s="94" t="s">
        <v>357</v>
      </c>
    </row>
    <row r="167" spans="1:7" x14ac:dyDescent="0.3">
      <c r="A167" s="44" t="s">
        <v>215</v>
      </c>
      <c r="B167" s="94">
        <v>2</v>
      </c>
      <c r="C167" s="94"/>
      <c r="D167" s="95"/>
      <c r="E167" s="94"/>
      <c r="F167" s="94"/>
    </row>
    <row r="168" spans="1:7" x14ac:dyDescent="0.3">
      <c r="A168" s="17" t="s">
        <v>86</v>
      </c>
      <c r="B168" s="94">
        <v>2</v>
      </c>
      <c r="C168" s="94"/>
      <c r="D168" s="95"/>
      <c r="E168" s="95"/>
      <c r="F168" s="94"/>
    </row>
    <row r="169" spans="1:7" x14ac:dyDescent="0.3">
      <c r="A169" s="349" t="s">
        <v>36</v>
      </c>
      <c r="B169" s="350"/>
      <c r="C169" s="351"/>
      <c r="D169" s="299">
        <f>SUM(B165:C168)</f>
        <v>4</v>
      </c>
    </row>
    <row r="170" spans="1:7" x14ac:dyDescent="0.3">
      <c r="A170" s="349" t="s">
        <v>295</v>
      </c>
      <c r="B170" s="350"/>
      <c r="C170" s="351"/>
      <c r="D170" s="32">
        <f>D169/(COUNT(B165:C168)*2)</f>
        <v>0.66666666666666663</v>
      </c>
    </row>
    <row r="171" spans="1:7" s="22" customFormat="1" x14ac:dyDescent="0.3">
      <c r="A171" s="26"/>
      <c r="B171" s="27"/>
      <c r="C171" s="27"/>
      <c r="D171" s="31"/>
      <c r="G171" s="126"/>
    </row>
    <row r="172" spans="1:7" ht="19.5" x14ac:dyDescent="0.4">
      <c r="A172" s="361" t="s">
        <v>17</v>
      </c>
      <c r="B172" s="362"/>
      <c r="C172" s="362"/>
      <c r="D172" s="362"/>
      <c r="E172" s="362"/>
      <c r="F172" s="362"/>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9" t="s">
        <v>36</v>
      </c>
      <c r="B177" s="350"/>
      <c r="C177" s="351"/>
      <c r="D177" s="299">
        <f>SUM(B173:C176)</f>
        <v>8</v>
      </c>
    </row>
    <row r="178" spans="1:7" x14ac:dyDescent="0.3">
      <c r="A178" s="349" t="s">
        <v>295</v>
      </c>
      <c r="B178" s="350"/>
      <c r="C178" s="351"/>
      <c r="D178" s="32">
        <f>D177/(COUNT(B173:C176)*2)</f>
        <v>1</v>
      </c>
    </row>
    <row r="179" spans="1:7" s="22" customFormat="1" x14ac:dyDescent="0.3">
      <c r="A179" s="26"/>
      <c r="B179" s="27"/>
      <c r="C179" s="27"/>
      <c r="D179" s="31"/>
      <c r="G179" s="126"/>
    </row>
    <row r="180" spans="1:7" ht="19.5" x14ac:dyDescent="0.4">
      <c r="A180" s="357" t="s">
        <v>78</v>
      </c>
      <c r="B180" s="358"/>
      <c r="C180" s="358"/>
      <c r="D180" s="358"/>
      <c r="E180" s="358"/>
      <c r="F180" s="358"/>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9" t="s">
        <v>36</v>
      </c>
      <c r="B186" s="350"/>
      <c r="C186" s="351"/>
      <c r="D186" s="299">
        <f>SUM(B181:C185)</f>
        <v>10</v>
      </c>
    </row>
    <row r="187" spans="1:7" x14ac:dyDescent="0.3">
      <c r="A187" s="349" t="s">
        <v>295</v>
      </c>
      <c r="B187" s="350"/>
      <c r="C187" s="351"/>
      <c r="D187" s="32">
        <f>D186/(COUNT(B181:C185)*2)</f>
        <v>1</v>
      </c>
    </row>
    <row r="188" spans="1:7" s="22" customFormat="1" x14ac:dyDescent="0.3">
      <c r="A188" s="26"/>
      <c r="B188" s="27"/>
      <c r="C188" s="27"/>
      <c r="D188" s="31"/>
      <c r="G188" s="126"/>
    </row>
    <row r="189" spans="1:7" ht="19.5" x14ac:dyDescent="0.4">
      <c r="A189" s="357" t="s">
        <v>216</v>
      </c>
      <c r="B189" s="358"/>
      <c r="C189" s="358"/>
      <c r="D189" s="358"/>
      <c r="E189" s="358"/>
      <c r="F189" s="358"/>
    </row>
    <row r="190" spans="1:7" x14ac:dyDescent="0.3">
      <c r="A190" s="44" t="s">
        <v>371</v>
      </c>
      <c r="B190" s="94" t="s">
        <v>32</v>
      </c>
      <c r="C190" s="94"/>
      <c r="D190" s="95"/>
      <c r="E190" s="94"/>
      <c r="F190" s="94"/>
      <c r="G190" s="13"/>
    </row>
    <row r="191" spans="1:7" ht="18" x14ac:dyDescent="0.35">
      <c r="A191" s="67" t="s">
        <v>316</v>
      </c>
      <c r="B191" s="94" t="s">
        <v>32</v>
      </c>
      <c r="C191" s="120" t="str">
        <f>IF(B191=0, -5, "0")</f>
        <v>0</v>
      </c>
      <c r="D191" s="95"/>
      <c r="E191" s="94"/>
      <c r="F191" s="94"/>
    </row>
    <row r="192" spans="1:7" ht="33" x14ac:dyDescent="0.3">
      <c r="A192" s="20" t="s">
        <v>311</v>
      </c>
      <c r="B192" s="94">
        <v>0</v>
      </c>
      <c r="C192" s="94"/>
      <c r="D192" s="95" t="s">
        <v>527</v>
      </c>
      <c r="E192" s="94"/>
      <c r="F192" s="94" t="s">
        <v>356</v>
      </c>
    </row>
    <row r="193" spans="1:6" x14ac:dyDescent="0.3">
      <c r="A193" s="53" t="s">
        <v>189</v>
      </c>
      <c r="B193" s="94" t="s">
        <v>32</v>
      </c>
      <c r="C193" s="94"/>
      <c r="D193" s="95"/>
      <c r="E193" s="94"/>
      <c r="F193" s="94"/>
    </row>
    <row r="194" spans="1:6" x14ac:dyDescent="0.3">
      <c r="A194" s="349" t="s">
        <v>36</v>
      </c>
      <c r="B194" s="350"/>
      <c r="C194" s="351"/>
      <c r="D194" s="54">
        <f>SUM(B190:C193)</f>
        <v>0</v>
      </c>
    </row>
    <row r="195" spans="1:6" x14ac:dyDescent="0.3">
      <c r="A195" s="349" t="s">
        <v>295</v>
      </c>
      <c r="B195" s="350"/>
      <c r="C195" s="351"/>
      <c r="D195" s="32">
        <f>D194/(COUNT(B190:C193)*2)</f>
        <v>0</v>
      </c>
    </row>
    <row r="197" spans="1:6" ht="18" x14ac:dyDescent="0.35">
      <c r="A197" s="64" t="s">
        <v>246</v>
      </c>
      <c r="B197" s="63"/>
      <c r="C197" s="63"/>
      <c r="D197" s="309">
        <f>E197/F197</f>
        <v>0.46153846153846156</v>
      </c>
      <c r="E197" s="286">
        <f>COUNTIF('A1 Technique'!F17:F193,"ok")</f>
        <v>6</v>
      </c>
      <c r="F197" s="287">
        <f>COUNTA('A1 Technique'!F17:F193)</f>
        <v>13</v>
      </c>
    </row>
    <row r="198" spans="1:6" ht="22.5" x14ac:dyDescent="0.3">
      <c r="A198" s="35" t="s">
        <v>322</v>
      </c>
      <c r="B198" s="36"/>
      <c r="C198" s="37"/>
      <c r="D198" s="310">
        <f>SUM(D194,D186,D177,D169,D161,D63,D52,D33,D22,D118,D149,D133,D102,D84,D42)</f>
        <v>203</v>
      </c>
    </row>
    <row r="199" spans="1:6" ht="22.5" x14ac:dyDescent="0.3">
      <c r="A199" s="35" t="s">
        <v>323</v>
      </c>
      <c r="B199" s="36"/>
      <c r="C199" s="37"/>
      <c r="D199" s="311">
        <f>D198/(COUNT(B190:C193,B181:C185,B173:C176,B165:C168,B153:C160,B56:C62,B46:C51,B26:C32,B17:C21,B107:C117,B137:C148,B122:C132,B88:C101,B67:C83,B37:C41)*2)</f>
        <v>0.9144144144144144</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37" zoomScale="70" zoomScaleSheetLayoutView="70" workbookViewId="0">
      <selection activeCell="D143" sqref="D1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4.0084388185654012E-2</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0" t="s">
        <v>310</v>
      </c>
      <c r="F17" s="330" t="s">
        <v>358</v>
      </c>
    </row>
    <row r="18" spans="1:8" ht="16.5" customHeight="1" x14ac:dyDescent="0.3">
      <c r="A18" s="328"/>
      <c r="B18" s="41" t="s">
        <v>34</v>
      </c>
      <c r="C18" s="41" t="s">
        <v>33</v>
      </c>
      <c r="D18" s="329"/>
      <c r="E18" s="330"/>
      <c r="F18" s="33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79">
        <f>IF(D41=1, 2, IF(AND(D41&lt;1,D41&gt;0), 1, "0"))</f>
        <v>2</v>
      </c>
      <c r="C41" s="130"/>
      <c r="D41" s="280">
        <f>IFERROR(E41/F41,"N.A")</f>
        <v>1</v>
      </c>
      <c r="E41" s="281">
        <f>COUNTIF('A2 Exploitation'!F21:F40,"ok")</f>
        <v>1</v>
      </c>
      <c r="F41" s="282">
        <f>COUNTA('A2 Exploitation'!F21:F40)</f>
        <v>1</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8" t="s">
        <v>30</v>
      </c>
      <c r="B50" s="329" t="s">
        <v>31</v>
      </c>
      <c r="C50" s="329"/>
      <c r="D50" s="329" t="s">
        <v>46</v>
      </c>
      <c r="E50" s="330" t="s">
        <v>310</v>
      </c>
      <c r="F50" s="330" t="s">
        <v>360</v>
      </c>
      <c r="G50" s="127"/>
    </row>
    <row r="51" spans="1:7" x14ac:dyDescent="0.3">
      <c r="A51" s="328"/>
      <c r="B51" s="41" t="s">
        <v>34</v>
      </c>
      <c r="C51" s="41" t="s">
        <v>33</v>
      </c>
      <c r="D51" s="329"/>
      <c r="E51" s="330"/>
      <c r="F51" s="33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79">
        <f>IF(D99=1, 2, IF(AND(D99&lt;1,D99&gt;0), 1, "0"))</f>
        <v>1</v>
      </c>
      <c r="C99" s="213"/>
      <c r="D99" s="280">
        <f>IFERROR(E99/F99,"N.A")</f>
        <v>0.66666666666666663</v>
      </c>
      <c r="E99" s="281">
        <f>COUNTIF('A2 Exploitation'!F53:F98,"ok")</f>
        <v>4</v>
      </c>
      <c r="F99" s="282">
        <f>COUNTA('A2 Exploitation'!F53:F98)</f>
        <v>6</v>
      </c>
      <c r="G99" s="127"/>
    </row>
    <row r="100" spans="1:7" x14ac:dyDescent="0.3">
      <c r="A100" s="5" t="s">
        <v>36</v>
      </c>
      <c r="B100" s="5"/>
      <c r="C100" s="5"/>
      <c r="D100" s="5">
        <f>SUM(B88:C93,B95:C99)</f>
        <v>1</v>
      </c>
    </row>
    <row r="101" spans="1:7" x14ac:dyDescent="0.3">
      <c r="A101" s="5" t="s">
        <v>35</v>
      </c>
      <c r="B101" s="132"/>
      <c r="C101" s="133"/>
      <c r="D101" s="134">
        <f>D100/(COUNT(B88:C93,B95:C99)*2)</f>
        <v>5.5555555555555552E-2</v>
      </c>
    </row>
    <row r="102" spans="1:7" ht="18" x14ac:dyDescent="0.35">
      <c r="A102" s="42" t="s">
        <v>61</v>
      </c>
      <c r="B102" s="152"/>
      <c r="C102" s="153"/>
      <c r="D102" s="143">
        <f>SUM(D84,D100,D61)</f>
        <v>1</v>
      </c>
    </row>
    <row r="103" spans="1:7" ht="18" x14ac:dyDescent="0.35">
      <c r="A103" s="42" t="s">
        <v>199</v>
      </c>
      <c r="B103" s="152"/>
      <c r="C103" s="153"/>
      <c r="D103" s="144">
        <f>D102/(COUNT(B88:C93,B53:C60,B65:C83,B95:C99)*2)</f>
        <v>1.7857142857142856E-2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8" t="s">
        <v>30</v>
      </c>
      <c r="B107" s="329" t="s">
        <v>31</v>
      </c>
      <c r="C107" s="329"/>
      <c r="D107" s="329" t="s">
        <v>46</v>
      </c>
      <c r="E107" s="330" t="s">
        <v>310</v>
      </c>
      <c r="F107" s="330" t="s">
        <v>360</v>
      </c>
    </row>
    <row r="108" spans="1:7" x14ac:dyDescent="0.3">
      <c r="A108" s="328"/>
      <c r="B108" s="41" t="s">
        <v>34</v>
      </c>
      <c r="C108" s="41" t="s">
        <v>33</v>
      </c>
      <c r="D108" s="329"/>
      <c r="E108" s="330"/>
      <c r="F108" s="33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79">
        <f>IF(D153=1, 2, IF(AND(D153&lt;1,D153&gt;0), 1, "0"))</f>
        <v>1</v>
      </c>
      <c r="C153" s="140"/>
      <c r="D153" s="280">
        <f>IFERROR(E153/F153,"N.A")</f>
        <v>0.33333333333333331</v>
      </c>
      <c r="E153" s="281">
        <f>COUNTIF('A2 Exploitation'!F110:F152,"ok")</f>
        <v>1</v>
      </c>
      <c r="F153" s="282">
        <f>COUNTA('A2 Exploitation'!F110:F152)</f>
        <v>3</v>
      </c>
    </row>
    <row r="154" spans="1:7" x14ac:dyDescent="0.3">
      <c r="A154" s="5" t="s">
        <v>36</v>
      </c>
      <c r="B154" s="5"/>
      <c r="C154" s="5"/>
      <c r="D154" s="5">
        <f>SUM(B143:C147,B149:C153)</f>
        <v>1</v>
      </c>
    </row>
    <row r="155" spans="1:7" x14ac:dyDescent="0.3">
      <c r="A155" s="5" t="s">
        <v>35</v>
      </c>
      <c r="B155" s="132"/>
      <c r="C155" s="133"/>
      <c r="D155" s="134">
        <f>D154/(COUNT(B143:C147,B149:C153)*2)</f>
        <v>7.1428571428571425E-2</v>
      </c>
    </row>
    <row r="156" spans="1:7" x14ac:dyDescent="0.3">
      <c r="A156" s="145"/>
      <c r="B156" s="124"/>
      <c r="C156" s="135"/>
      <c r="D156" s="124"/>
    </row>
    <row r="157" spans="1:7" ht="18" x14ac:dyDescent="0.35">
      <c r="A157" s="42" t="s">
        <v>125</v>
      </c>
      <c r="B157" s="152"/>
      <c r="C157" s="153"/>
      <c r="D157" s="143">
        <f>SUM(D154,D117,D139)</f>
        <v>1</v>
      </c>
    </row>
    <row r="158" spans="1:7" ht="18" x14ac:dyDescent="0.35">
      <c r="A158" s="42" t="s">
        <v>200</v>
      </c>
      <c r="B158" s="152"/>
      <c r="C158" s="153"/>
      <c r="D158" s="144">
        <f>D157/(COUNT(B143:C147,B110:C116,B121:C138,B149:C153)*2)</f>
        <v>0.02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8" t="s">
        <v>30</v>
      </c>
      <c r="B162" s="329" t="s">
        <v>31</v>
      </c>
      <c r="C162" s="329"/>
      <c r="D162" s="329" t="s">
        <v>46</v>
      </c>
      <c r="E162" s="330" t="s">
        <v>310</v>
      </c>
      <c r="F162" s="330" t="s">
        <v>360</v>
      </c>
      <c r="G162" s="127"/>
    </row>
    <row r="163" spans="1:7" x14ac:dyDescent="0.3">
      <c r="A163" s="328"/>
      <c r="B163" s="41" t="s">
        <v>34</v>
      </c>
      <c r="C163" s="41" t="s">
        <v>33</v>
      </c>
      <c r="D163" s="329"/>
      <c r="E163" s="330"/>
      <c r="F163" s="33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79" t="str">
        <f>IF(D200=1, 2, IF(AND(D200&lt;1,D200&gt;0), 1, "0"))</f>
        <v>0</v>
      </c>
      <c r="C200" s="130"/>
      <c r="D200" s="280">
        <f>IFERROR(E200/F200,"N.A")</f>
        <v>0</v>
      </c>
      <c r="E200" s="281">
        <f>COUNTIF('A2 Exploitation'!F165:F199,"ok")</f>
        <v>0</v>
      </c>
      <c r="F200" s="282">
        <f>COUNTA('A2 Exploitation'!F165:F199)</f>
        <v>1</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8" t="s">
        <v>30</v>
      </c>
      <c r="B209" s="329" t="s">
        <v>31</v>
      </c>
      <c r="C209" s="329"/>
      <c r="D209" s="329" t="s">
        <v>46</v>
      </c>
      <c r="E209" s="330" t="s">
        <v>310</v>
      </c>
      <c r="F209" s="330" t="s">
        <v>360</v>
      </c>
      <c r="G209" s="127"/>
    </row>
    <row r="210" spans="1:7" x14ac:dyDescent="0.3">
      <c r="A210" s="328"/>
      <c r="B210" s="41" t="s">
        <v>34</v>
      </c>
      <c r="C210" s="41" t="s">
        <v>33</v>
      </c>
      <c r="D210" s="329"/>
      <c r="E210" s="330"/>
      <c r="F210" s="33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7" t="s">
        <v>379</v>
      </c>
      <c r="B256" s="337"/>
      <c r="C256" s="337"/>
      <c r="D256" s="337"/>
      <c r="E256" s="337"/>
      <c r="F256" s="33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79">
        <f>IF(D261=1, 2, IF(AND(D261&lt;1,D261&gt;0), 1, "0"))</f>
        <v>2</v>
      </c>
      <c r="C261" s="140"/>
      <c r="D261" s="280">
        <f>IFERROR(E261/F261,"N.A")</f>
        <v>1</v>
      </c>
      <c r="E261" s="281">
        <f>COUNTIF('A2 Exploitation'!F212:F260,"ok")</f>
        <v>2</v>
      </c>
      <c r="F261" s="282">
        <f>COUNTA('A2 Exploitation'!F212:F260)</f>
        <v>2</v>
      </c>
    </row>
    <row r="262" spans="1:7" x14ac:dyDescent="0.3">
      <c r="A262" s="5" t="s">
        <v>36</v>
      </c>
      <c r="B262" s="5"/>
      <c r="C262" s="5"/>
      <c r="D262" s="5">
        <f>SUM(B248:C255,B257:C261)</f>
        <v>2</v>
      </c>
    </row>
    <row r="263" spans="1:7" x14ac:dyDescent="0.3">
      <c r="A263" s="5" t="s">
        <v>35</v>
      </c>
      <c r="B263" s="132"/>
      <c r="C263" s="133"/>
      <c r="D263" s="134">
        <f>D262/(COUNT(B248:C255,B257:C261)*2)</f>
        <v>0.1111111111111111</v>
      </c>
    </row>
    <row r="264" spans="1:7" x14ac:dyDescent="0.3">
      <c r="A264" s="145"/>
      <c r="B264" s="124"/>
      <c r="C264" s="135"/>
      <c r="D264" s="124"/>
    </row>
    <row r="265" spans="1:7" ht="18" x14ac:dyDescent="0.35">
      <c r="A265" s="42" t="s">
        <v>70</v>
      </c>
      <c r="B265" s="152"/>
      <c r="C265" s="153"/>
      <c r="D265" s="143">
        <f>SUM(D262,D222,D244)</f>
        <v>2</v>
      </c>
    </row>
    <row r="266" spans="1:7" ht="18" x14ac:dyDescent="0.35">
      <c r="A266" s="57" t="s">
        <v>202</v>
      </c>
      <c r="B266" s="160"/>
      <c r="C266" s="161"/>
      <c r="D266" s="162">
        <f>D265/(COUNT(B226:C243,B248:C255,B212:C221,B257:C261)*2)</f>
        <v>3.3333333333333333E-2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8" t="s">
        <v>30</v>
      </c>
      <c r="B270" s="329" t="s">
        <v>31</v>
      </c>
      <c r="C270" s="329"/>
      <c r="D270" s="329" t="s">
        <v>46</v>
      </c>
      <c r="E270" s="330" t="s">
        <v>310</v>
      </c>
      <c r="F270" s="330" t="s">
        <v>360</v>
      </c>
      <c r="G270" s="214"/>
    </row>
    <row r="271" spans="1:7" s="16" customFormat="1" x14ac:dyDescent="0.3">
      <c r="A271" s="328"/>
      <c r="B271" s="41" t="s">
        <v>34</v>
      </c>
      <c r="C271" s="41" t="s">
        <v>33</v>
      </c>
      <c r="D271" s="329"/>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79" t="str">
        <f>IF(D313=1, 2, IF(AND(D313&lt;1,D313&gt;0), 1, "0"))</f>
        <v>0</v>
      </c>
      <c r="C313" s="140"/>
      <c r="D313" s="280">
        <f>IFERROR(E313/F313,"N.A")</f>
        <v>0</v>
      </c>
      <c r="E313" s="281">
        <f>COUNTIF('A2 Exploitation'!F273:F312,"ok")</f>
        <v>0</v>
      </c>
      <c r="F313" s="282">
        <f>COUNTA('A2 Exploitation'!F273:F312)</f>
        <v>1</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8" t="s">
        <v>30</v>
      </c>
      <c r="B322" s="329" t="s">
        <v>31</v>
      </c>
      <c r="C322" s="329"/>
      <c r="D322" s="329" t="s">
        <v>46</v>
      </c>
      <c r="E322" s="330" t="s">
        <v>310</v>
      </c>
      <c r="F322" s="330" t="s">
        <v>360</v>
      </c>
      <c r="G322" s="127"/>
    </row>
    <row r="323" spans="1:7" x14ac:dyDescent="0.3">
      <c r="A323" s="328"/>
      <c r="B323" s="41" t="s">
        <v>34</v>
      </c>
      <c r="C323" s="41" t="s">
        <v>33</v>
      </c>
      <c r="D323" s="329"/>
      <c r="E323" s="330"/>
      <c r="F323" s="33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8" t="s">
        <v>379</v>
      </c>
      <c r="B349" s="339"/>
      <c r="C349" s="339"/>
      <c r="D349" s="339"/>
      <c r="E349" s="339"/>
      <c r="F349" s="33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79">
        <f>IF(D353=1, 2, IF(AND(D353&lt;1,D353&gt;0), 1, "0"))</f>
        <v>2</v>
      </c>
      <c r="C353" s="130"/>
      <c r="D353" s="280">
        <f>IFERROR(E353/F353,"N.A")</f>
        <v>1</v>
      </c>
      <c r="E353" s="281">
        <f>COUNTIF('A2 Exploitation'!F325:F352,"ok")</f>
        <v>2</v>
      </c>
      <c r="F353" s="282">
        <f>COUNTA('A2 Exploitation'!F325:F352)</f>
        <v>2</v>
      </c>
    </row>
    <row r="354" spans="1:7" x14ac:dyDescent="0.3">
      <c r="A354" s="5" t="s">
        <v>36</v>
      </c>
      <c r="B354" s="59"/>
      <c r="C354" s="59"/>
      <c r="D354" s="232">
        <f>SUM(B337:C348,B350:C353)</f>
        <v>2</v>
      </c>
    </row>
    <row r="355" spans="1:7" x14ac:dyDescent="0.3">
      <c r="A355" s="5" t="s">
        <v>35</v>
      </c>
      <c r="B355" s="132"/>
      <c r="C355" s="133"/>
      <c r="D355" s="134">
        <f>D354/(COUNT(B337:C348,B350:C353)*2)</f>
        <v>8.3333333333333329E-2</v>
      </c>
    </row>
    <row r="356" spans="1:7" x14ac:dyDescent="0.3">
      <c r="A356" s="2"/>
      <c r="B356" s="135"/>
      <c r="C356" s="135"/>
      <c r="D356" s="135"/>
    </row>
    <row r="357" spans="1:7" ht="18" x14ac:dyDescent="0.35">
      <c r="A357" s="42" t="s">
        <v>39</v>
      </c>
      <c r="B357" s="152"/>
      <c r="C357" s="153"/>
      <c r="D357" s="143">
        <f>SUM(D354,D333)</f>
        <v>2</v>
      </c>
    </row>
    <row r="358" spans="1:7" ht="18" x14ac:dyDescent="0.35">
      <c r="A358" s="42" t="s">
        <v>204</v>
      </c>
      <c r="B358" s="152"/>
      <c r="C358" s="153"/>
      <c r="D358" s="144">
        <f>D357/(COUNT(B337:C348,B325:C332,B350:C353)*2)</f>
        <v>5.2631578947368418E-2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8" t="s">
        <v>30</v>
      </c>
      <c r="B362" s="329" t="s">
        <v>31</v>
      </c>
      <c r="C362" s="329"/>
      <c r="D362" s="329" t="s">
        <v>46</v>
      </c>
      <c r="E362" s="330" t="s">
        <v>310</v>
      </c>
      <c r="F362" s="330" t="s">
        <v>360</v>
      </c>
      <c r="G362" s="127"/>
    </row>
    <row r="363" spans="1:7" x14ac:dyDescent="0.3">
      <c r="A363" s="328"/>
      <c r="B363" s="41" t="s">
        <v>34</v>
      </c>
      <c r="C363" s="41" t="s">
        <v>33</v>
      </c>
      <c r="D363" s="329"/>
      <c r="E363" s="330"/>
      <c r="F363" s="33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79">
        <f>IF(D386=1, 2, IF(AND(D386&lt;1,D386&gt;0), 1, "0"))</f>
        <v>1</v>
      </c>
      <c r="C386" s="130"/>
      <c r="D386" s="280">
        <f>IFERROR(E386/F386,"N.A")</f>
        <v>0.33333333333333331</v>
      </c>
      <c r="E386" s="281">
        <f>COUNTIF('A2 Exploitation'!F365:F385,"ok")</f>
        <v>1</v>
      </c>
      <c r="F386" s="282">
        <f>COUNTA('A2 Exploitation'!F365:F385)</f>
        <v>3</v>
      </c>
      <c r="G386" s="127"/>
    </row>
    <row r="387" spans="1:7" ht="39.75" customHeight="1" x14ac:dyDescent="0.3">
      <c r="A387" s="59" t="s">
        <v>36</v>
      </c>
      <c r="B387" s="59"/>
      <c r="C387" s="59"/>
      <c r="D387" s="59">
        <f>SUM(B377:C382,B384:C386)</f>
        <v>1</v>
      </c>
      <c r="G387" s="127"/>
    </row>
    <row r="388" spans="1:7" x14ac:dyDescent="0.3">
      <c r="A388" s="5" t="s">
        <v>35</v>
      </c>
      <c r="B388" s="132"/>
      <c r="C388" s="133"/>
      <c r="D388" s="134">
        <f>D387/(COUNT(B377:C382,B384:C386)*2)</f>
        <v>7.1428571428571425E-2</v>
      </c>
      <c r="G388" s="127"/>
    </row>
    <row r="389" spans="1:7" x14ac:dyDescent="0.3">
      <c r="A389" s="2"/>
      <c r="B389" s="135"/>
      <c r="C389" s="135"/>
      <c r="D389" s="135"/>
      <c r="G389" s="127"/>
    </row>
    <row r="390" spans="1:7" ht="18" x14ac:dyDescent="0.35">
      <c r="A390" s="42" t="s">
        <v>40</v>
      </c>
      <c r="B390" s="152"/>
      <c r="C390" s="153"/>
      <c r="D390" s="143">
        <f>SUM(D387,D373)</f>
        <v>1</v>
      </c>
      <c r="G390" s="127"/>
    </row>
    <row r="391" spans="1:7" ht="18" x14ac:dyDescent="0.35">
      <c r="A391" s="42" t="s">
        <v>205</v>
      </c>
      <c r="B391" s="152"/>
      <c r="C391" s="153"/>
      <c r="D391" s="168">
        <f>D390/(COUNT(B377:C382,B365:C372,B384:C386)*2)</f>
        <v>4.1666666666666664E-2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8" t="s">
        <v>30</v>
      </c>
      <c r="B395" s="329" t="s">
        <v>31</v>
      </c>
      <c r="C395" s="329"/>
      <c r="D395" s="329" t="s">
        <v>46</v>
      </c>
      <c r="E395" s="330" t="s">
        <v>310</v>
      </c>
      <c r="F395" s="330" t="s">
        <v>360</v>
      </c>
      <c r="G395" s="127"/>
    </row>
    <row r="396" spans="1:7" x14ac:dyDescent="0.3">
      <c r="A396" s="328"/>
      <c r="B396" s="41" t="s">
        <v>34</v>
      </c>
      <c r="C396" s="41" t="s">
        <v>33</v>
      </c>
      <c r="D396" s="329"/>
      <c r="E396" s="330"/>
      <c r="F396" s="33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79">
        <f>IF(D439=1, 2, IF(AND(D439&lt;1,D439&gt;0), 1, "0"))</f>
        <v>2</v>
      </c>
      <c r="C439" s="130"/>
      <c r="D439" s="280">
        <f>IFERROR(E439/F439,"N.A")</f>
        <v>1</v>
      </c>
      <c r="E439" s="281">
        <f>COUNTIF('A2 Exploitation'!F398:F438,"ok")</f>
        <v>1</v>
      </c>
      <c r="F439" s="282">
        <f>COUNTA('A2 Exploitation'!F398:F438)</f>
        <v>1</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D443/(COUNT(B430:C434,B410:C416,B421:C425,B398:C404,B436:C439)*2)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8" t="s">
        <v>30</v>
      </c>
      <c r="B448" s="329" t="s">
        <v>31</v>
      </c>
      <c r="C448" s="329"/>
      <c r="D448" s="329" t="s">
        <v>46</v>
      </c>
      <c r="E448" s="330" t="s">
        <v>310</v>
      </c>
      <c r="F448" s="330" t="s">
        <v>360</v>
      </c>
      <c r="G448" s="127"/>
    </row>
    <row r="449" spans="1:6" x14ac:dyDescent="0.3">
      <c r="A449" s="328"/>
      <c r="B449" s="41" t="s">
        <v>34</v>
      </c>
      <c r="C449" s="41" t="s">
        <v>33</v>
      </c>
      <c r="D449" s="329"/>
      <c r="E449" s="330"/>
      <c r="F449" s="33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79" t="str">
        <f>IF(D476=1, 2, IF(AND(D476&lt;1,D476&gt;0), 1, "0"))</f>
        <v>0</v>
      </c>
      <c r="C476" s="140"/>
      <c r="D476" s="280" t="str">
        <f>IFERROR(E475/F475,"N.A")</f>
        <v>N.A</v>
      </c>
      <c r="E476" s="281">
        <f>COUNTIF('A2 Exploitation'!F451:F475,"ok")</f>
        <v>1</v>
      </c>
      <c r="F476" s="282">
        <f>COUNTA('A2 Exploitation'!F451:F475)</f>
        <v>1</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3" t="s">
        <v>367</v>
      </c>
      <c r="B483" s="343"/>
      <c r="C483" s="343"/>
      <c r="D483" s="343"/>
      <c r="E483" s="185"/>
      <c r="F483" s="201"/>
    </row>
    <row r="484" spans="1:7" x14ac:dyDescent="0.3">
      <c r="A484" s="74">
        <f>B11</f>
        <v>0</v>
      </c>
      <c r="B484" s="124"/>
      <c r="C484" s="135"/>
      <c r="D484" s="124"/>
    </row>
    <row r="485" spans="1:7" x14ac:dyDescent="0.3">
      <c r="A485" s="328" t="s">
        <v>30</v>
      </c>
      <c r="B485" s="329" t="s">
        <v>31</v>
      </c>
      <c r="C485" s="329"/>
      <c r="D485" s="329" t="s">
        <v>46</v>
      </c>
      <c r="E485" s="330" t="s">
        <v>310</v>
      </c>
      <c r="F485" s="330" t="s">
        <v>360</v>
      </c>
      <c r="G485" s="127"/>
    </row>
    <row r="486" spans="1:7" x14ac:dyDescent="0.3">
      <c r="A486" s="328"/>
      <c r="B486" s="41" t="s">
        <v>34</v>
      </c>
      <c r="C486" s="41" t="s">
        <v>33</v>
      </c>
      <c r="D486" s="329"/>
      <c r="E486" s="330"/>
      <c r="F486" s="33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79">
        <f>IF(D498=1, 2, IF(AND(D498&lt;1,D498&gt;0), 1, "0"))</f>
        <v>2</v>
      </c>
      <c r="C498" s="213"/>
      <c r="D498" s="280">
        <f>IFERROR(E498/F498,"N.A")</f>
        <v>1</v>
      </c>
      <c r="E498" s="281">
        <f>COUNTIF('A2 Exploitation'!F488:F497,"ok")</f>
        <v>2</v>
      </c>
      <c r="F498" s="282">
        <f>COUNTA('A2 Exploitation'!F488:F497)</f>
        <v>2</v>
      </c>
    </row>
    <row r="499" spans="1:7" x14ac:dyDescent="0.3">
      <c r="A499" s="5" t="s">
        <v>36</v>
      </c>
      <c r="B499" s="5"/>
      <c r="C499" s="5"/>
      <c r="D499" s="234">
        <f>SUM(B496:C498)</f>
        <v>2</v>
      </c>
    </row>
    <row r="500" spans="1:7" x14ac:dyDescent="0.3">
      <c r="A500" s="5" t="s">
        <v>35</v>
      </c>
      <c r="B500" s="132"/>
      <c r="C500" s="133"/>
      <c r="D500" s="134">
        <f>D499/(COUNT(B496:C498)*2)</f>
        <v>0.33333333333333331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0.14285714285714285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8" t="s">
        <v>30</v>
      </c>
      <c r="B507" s="329" t="s">
        <v>31</v>
      </c>
      <c r="C507" s="329"/>
      <c r="D507" s="329" t="s">
        <v>46</v>
      </c>
      <c r="E507" s="330" t="s">
        <v>310</v>
      </c>
      <c r="F507" s="330" t="s">
        <v>360</v>
      </c>
      <c r="G507" s="127"/>
    </row>
    <row r="508" spans="1:7" x14ac:dyDescent="0.3">
      <c r="A508" s="328"/>
      <c r="B508" s="41" t="s">
        <v>34</v>
      </c>
      <c r="C508" s="41" t="s">
        <v>33</v>
      </c>
      <c r="D508" s="329"/>
      <c r="E508" s="330"/>
      <c r="F508" s="33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2</v>
      </c>
    </row>
    <row r="514" spans="1:7" x14ac:dyDescent="0.3">
      <c r="A514" s="5" t="s">
        <v>35</v>
      </c>
      <c r="B514" s="132"/>
      <c r="C514" s="133"/>
      <c r="D514" s="134">
        <f>D513/(COUNT(B509:C512)*2)</f>
        <v>0.25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8" t="s">
        <v>30</v>
      </c>
      <c r="B518" s="329" t="s">
        <v>31</v>
      </c>
      <c r="C518" s="329"/>
      <c r="D518" s="329" t="s">
        <v>46</v>
      </c>
      <c r="E518" s="330" t="s">
        <v>310</v>
      </c>
      <c r="F518" s="330" t="s">
        <v>360</v>
      </c>
      <c r="G518" s="127"/>
    </row>
    <row r="519" spans="1:7" x14ac:dyDescent="0.3">
      <c r="A519" s="328"/>
      <c r="B519" s="41" t="s">
        <v>34</v>
      </c>
      <c r="C519" s="41" t="s">
        <v>33</v>
      </c>
      <c r="D519" s="329"/>
      <c r="E519" s="330"/>
      <c r="F519" s="33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79">
        <f>IF(D532=1, 2, IF(AND(D532&lt;1,D532&gt;0), 1, "0"))</f>
        <v>2</v>
      </c>
      <c r="C532" s="140"/>
      <c r="D532" s="280">
        <f>IFERROR(E532/F532,"N.A")</f>
        <v>1</v>
      </c>
      <c r="E532" s="281">
        <f>COUNTIF('A2 Exploitation'!F520:F531,"ok")</f>
        <v>1</v>
      </c>
      <c r="F532" s="282">
        <f>COUNTA('A2 Exploitation'!F520:F531)</f>
        <v>1</v>
      </c>
    </row>
    <row r="533" spans="1:7" x14ac:dyDescent="0.3">
      <c r="A533" s="5" t="s">
        <v>36</v>
      </c>
      <c r="B533" s="5"/>
      <c r="C533" s="5"/>
      <c r="D533" s="5">
        <f>SUM(B520:C532)</f>
        <v>2</v>
      </c>
    </row>
    <row r="534" spans="1:7" x14ac:dyDescent="0.3">
      <c r="A534" s="5" t="s">
        <v>35</v>
      </c>
      <c r="B534" s="132"/>
      <c r="C534" s="133"/>
      <c r="D534" s="134">
        <f>D533/(COUNT(B520:C532)*2)</f>
        <v>9.0909090909090912E-2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8" t="s">
        <v>30</v>
      </c>
      <c r="B538" s="329" t="s">
        <v>31</v>
      </c>
      <c r="C538" s="329"/>
      <c r="D538" s="329" t="s">
        <v>46</v>
      </c>
      <c r="E538" s="330" t="s">
        <v>310</v>
      </c>
      <c r="F538" s="330" t="s">
        <v>360</v>
      </c>
      <c r="G538" s="127"/>
    </row>
    <row r="539" spans="1:7" x14ac:dyDescent="0.3">
      <c r="A539" s="328"/>
      <c r="B539" s="41" t="s">
        <v>34</v>
      </c>
      <c r="C539" s="41" t="s">
        <v>33</v>
      </c>
      <c r="D539" s="329"/>
      <c r="E539" s="330"/>
      <c r="F539" s="33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79">
        <f>IF(D543=1, 2, IF(AND(D543&lt;1,D543&gt;0), 1, "0"))</f>
        <v>2</v>
      </c>
      <c r="C543" s="130"/>
      <c r="D543" s="280">
        <f>IFERROR(E543/F543,"N.A")</f>
        <v>1</v>
      </c>
      <c r="E543" s="281">
        <f>COUNTIF('A2 Exploitation'!F540:F542,"ok")</f>
        <v>1</v>
      </c>
      <c r="F543" s="282">
        <f>COUNTA('A2 Exploitation'!F540:F542)</f>
        <v>1</v>
      </c>
    </row>
    <row r="544" spans="1:7" x14ac:dyDescent="0.3">
      <c r="A544" s="5" t="s">
        <v>36</v>
      </c>
      <c r="B544" s="5"/>
      <c r="C544" s="175"/>
      <c r="D544" s="5">
        <f>SUM(B540:C543)</f>
        <v>2</v>
      </c>
    </row>
    <row r="545" spans="1:4" x14ac:dyDescent="0.3">
      <c r="A545" s="5" t="s">
        <v>35</v>
      </c>
      <c r="B545" s="175"/>
      <c r="C545" s="176"/>
      <c r="D545" s="177">
        <f>D544/(COUNT(B540:C543)*2)</f>
        <v>0.33333333333333331</v>
      </c>
    </row>
    <row r="547" spans="1:4" ht="22.5" x14ac:dyDescent="0.45">
      <c r="A547" s="178" t="s">
        <v>245</v>
      </c>
      <c r="B547" s="179"/>
      <c r="C547" s="179"/>
      <c r="D547" s="180">
        <f>AVERAGE(D41,D99,D153,D200,D261,D313,D353,D386,D439,D476,D498,D512,D532,D543)</f>
        <v>0.71794871794871784</v>
      </c>
    </row>
    <row r="548" spans="1:4" ht="22.5" x14ac:dyDescent="0.45">
      <c r="A548" s="35" t="s">
        <v>45</v>
      </c>
      <c r="B548" s="181"/>
      <c r="C548" s="182"/>
      <c r="D548" s="183">
        <f>SUM(D544,D533,D513,D502,D443,D390,D357,D45,D317,D265,D157,D480,D204,D102)</f>
        <v>19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4.0084388185654012E-2</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5"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5" t="s">
        <v>50</v>
      </c>
      <c r="B6" s="345"/>
      <c r="C6" s="345"/>
      <c r="D6" s="345"/>
      <c r="E6" s="345"/>
      <c r="F6" s="345"/>
      <c r="G6" s="125"/>
    </row>
    <row r="7" spans="1:7" s="12" customFormat="1" ht="21.75" customHeight="1" x14ac:dyDescent="0.45">
      <c r="A7" s="323" t="str">
        <f>'A3 Exploitation'!A8:F8</f>
        <v>Zarzis</v>
      </c>
      <c r="B7" s="323"/>
      <c r="C7" s="323"/>
      <c r="D7" s="323"/>
      <c r="E7" s="323"/>
      <c r="F7" s="323"/>
      <c r="G7" s="125"/>
    </row>
    <row r="8" spans="1:7" s="12" customFormat="1" ht="24" x14ac:dyDescent="0.45">
      <c r="A8" s="14" t="s">
        <v>42</v>
      </c>
      <c r="B8" s="346">
        <f>'A3 Exploitation'!B9:F9</f>
        <v>0</v>
      </c>
      <c r="C8" s="346"/>
      <c r="D8" s="346"/>
      <c r="E8" s="346"/>
      <c r="F8" s="346"/>
      <c r="G8" s="125"/>
    </row>
    <row r="9" spans="1:7" s="12" customFormat="1" ht="24" x14ac:dyDescent="0.45">
      <c r="A9" s="15" t="s">
        <v>44</v>
      </c>
      <c r="B9" s="347">
        <f>'A3 Exploitation'!B10:F10</f>
        <v>0</v>
      </c>
      <c r="C9" s="347"/>
      <c r="D9" s="347"/>
      <c r="E9" s="347"/>
      <c r="F9" s="347"/>
      <c r="G9" s="125"/>
    </row>
    <row r="10" spans="1:7" s="12" customFormat="1" ht="24" x14ac:dyDescent="0.45">
      <c r="A10" s="14" t="s">
        <v>43</v>
      </c>
      <c r="B10" s="344">
        <f>'A3 Exploitation'!B11:F11</f>
        <v>0</v>
      </c>
      <c r="C10" s="344"/>
      <c r="D10" s="344"/>
      <c r="E10" s="344"/>
      <c r="F10" s="344"/>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2" t="s">
        <v>0</v>
      </c>
      <c r="B16" s="353"/>
      <c r="C16" s="353"/>
      <c r="D16" s="353"/>
      <c r="E16" s="353"/>
      <c r="F16" s="35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4" t="s">
        <v>36</v>
      </c>
      <c r="B22" s="355"/>
      <c r="C22" s="356"/>
      <c r="D22" s="92">
        <f>SUM(B17:C21)</f>
        <v>0</v>
      </c>
    </row>
    <row r="23" spans="1:7" x14ac:dyDescent="0.3">
      <c r="A23" s="349" t="s">
        <v>295</v>
      </c>
      <c r="B23" s="350"/>
      <c r="C23" s="351"/>
      <c r="D23" s="33">
        <f>D22/(COUNT(B17:C21)*2)</f>
        <v>0</v>
      </c>
    </row>
    <row r="24" spans="1:7" s="22" customFormat="1" x14ac:dyDescent="0.3">
      <c r="A24" s="26"/>
      <c r="B24" s="27"/>
      <c r="C24" s="27"/>
      <c r="D24" s="28"/>
      <c r="G24" s="126"/>
    </row>
    <row r="25" spans="1:7" ht="19.5" x14ac:dyDescent="0.4">
      <c r="A25" s="357" t="s">
        <v>4</v>
      </c>
      <c r="B25" s="358"/>
      <c r="C25" s="358"/>
      <c r="D25" s="358"/>
      <c r="E25" s="358"/>
      <c r="F25" s="35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9" t="s">
        <v>36</v>
      </c>
      <c r="B33" s="350"/>
      <c r="C33" s="351"/>
      <c r="D33" s="91">
        <f>SUM(B26:C32)</f>
        <v>0</v>
      </c>
    </row>
    <row r="34" spans="1:7" x14ac:dyDescent="0.3">
      <c r="A34" s="349" t="s">
        <v>295</v>
      </c>
      <c r="B34" s="350"/>
      <c r="C34" s="351"/>
      <c r="D34" s="33">
        <f>D33/(COUNT(B26:C32)*2)</f>
        <v>0</v>
      </c>
    </row>
    <row r="35" spans="1:7" s="22" customFormat="1" x14ac:dyDescent="0.3">
      <c r="A35" s="26"/>
      <c r="B35" s="27"/>
      <c r="C35" s="27"/>
      <c r="D35" s="28"/>
      <c r="G35" s="126"/>
    </row>
    <row r="36" spans="1:7" s="22" customFormat="1" ht="19.5" x14ac:dyDescent="0.4">
      <c r="A36" s="357" t="s">
        <v>219</v>
      </c>
      <c r="B36" s="358"/>
      <c r="C36" s="358"/>
      <c r="D36" s="358"/>
      <c r="E36" s="358"/>
      <c r="F36" s="35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9" t="s">
        <v>36</v>
      </c>
      <c r="B42" s="350"/>
      <c r="C42" s="351"/>
      <c r="D42" s="91">
        <f>SUM(B37:C41)</f>
        <v>0</v>
      </c>
      <c r="E42" s="13"/>
      <c r="F42" s="13"/>
      <c r="G42" s="126"/>
    </row>
    <row r="43" spans="1:7" s="22" customFormat="1" x14ac:dyDescent="0.3">
      <c r="A43" s="349" t="s">
        <v>295</v>
      </c>
      <c r="B43" s="350"/>
      <c r="C43" s="351"/>
      <c r="D43" s="33">
        <f>D42/(COUNT(B37:C41)*2)</f>
        <v>0</v>
      </c>
      <c r="E43" s="13"/>
      <c r="F43" s="13"/>
      <c r="G43" s="126"/>
    </row>
    <row r="44" spans="1:7" s="22" customFormat="1" x14ac:dyDescent="0.3">
      <c r="A44" s="47"/>
      <c r="B44" s="48"/>
      <c r="C44" s="48"/>
      <c r="D44" s="49"/>
      <c r="G44" s="126"/>
    </row>
    <row r="45" spans="1:7" ht="19.5" x14ac:dyDescent="0.4">
      <c r="A45" s="359" t="s">
        <v>21</v>
      </c>
      <c r="B45" s="360"/>
      <c r="C45" s="360"/>
      <c r="D45" s="360"/>
      <c r="E45" s="360"/>
      <c r="F45" s="36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9" t="s">
        <v>36</v>
      </c>
      <c r="B52" s="350"/>
      <c r="C52" s="351"/>
      <c r="D52" s="91">
        <f>SUM(B46:C51)</f>
        <v>0</v>
      </c>
    </row>
    <row r="53" spans="1:7" x14ac:dyDescent="0.3">
      <c r="A53" s="349" t="s">
        <v>295</v>
      </c>
      <c r="B53" s="350"/>
      <c r="C53" s="351"/>
      <c r="D53" s="33">
        <f>D52/(COUNT(B46:C51)*2)</f>
        <v>0</v>
      </c>
    </row>
    <row r="54" spans="1:7" s="22" customFormat="1" x14ac:dyDescent="0.3">
      <c r="A54" s="26"/>
      <c r="B54" s="27"/>
      <c r="C54" s="27"/>
      <c r="D54" s="28"/>
      <c r="G54" s="126"/>
    </row>
    <row r="55" spans="1:7" ht="19.5" x14ac:dyDescent="0.4">
      <c r="A55" s="357" t="s">
        <v>8</v>
      </c>
      <c r="B55" s="358"/>
      <c r="C55" s="358"/>
      <c r="D55" s="358"/>
      <c r="E55" s="358"/>
      <c r="F55" s="35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9" t="s">
        <v>36</v>
      </c>
      <c r="B63" s="350"/>
      <c r="C63" s="351"/>
      <c r="D63" s="91">
        <f>SUM(B56:C62)</f>
        <v>0</v>
      </c>
    </row>
    <row r="64" spans="1:7" x14ac:dyDescent="0.3">
      <c r="A64" s="349" t="s">
        <v>295</v>
      </c>
      <c r="B64" s="350"/>
      <c r="C64" s="351"/>
      <c r="D64" s="33">
        <f>D63/(COUNT(B56:C62)*2)</f>
        <v>0</v>
      </c>
    </row>
    <row r="65" spans="1:7" s="22" customFormat="1" x14ac:dyDescent="0.3">
      <c r="A65" s="26"/>
      <c r="B65" s="27"/>
      <c r="C65" s="27"/>
      <c r="D65" s="28"/>
      <c r="G65" s="126"/>
    </row>
    <row r="66" spans="1:7" ht="19.5" x14ac:dyDescent="0.4">
      <c r="A66" s="357" t="s">
        <v>130</v>
      </c>
      <c r="B66" s="358"/>
      <c r="C66" s="358"/>
      <c r="D66" s="358"/>
      <c r="E66" s="358"/>
      <c r="F66" s="35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9" t="s">
        <v>36</v>
      </c>
      <c r="B84" s="350"/>
      <c r="C84" s="351"/>
      <c r="D84" s="91">
        <f>SUM(B67:C83)</f>
        <v>0</v>
      </c>
    </row>
    <row r="85" spans="1:7" x14ac:dyDescent="0.3">
      <c r="A85" s="349" t="s">
        <v>295</v>
      </c>
      <c r="B85" s="350"/>
      <c r="C85" s="351"/>
      <c r="D85" s="33">
        <f>D84/(COUNT(B67:C83)*2)</f>
        <v>0</v>
      </c>
    </row>
    <row r="86" spans="1:7" s="22" customFormat="1" x14ac:dyDescent="0.3">
      <c r="A86" s="26"/>
      <c r="B86" s="27"/>
      <c r="C86" s="27"/>
      <c r="D86" s="28"/>
      <c r="G86" s="126"/>
    </row>
    <row r="87" spans="1:7" ht="19.5" x14ac:dyDescent="0.4">
      <c r="A87" s="357" t="s">
        <v>211</v>
      </c>
      <c r="B87" s="358"/>
      <c r="C87" s="358"/>
      <c r="D87" s="358"/>
      <c r="E87" s="358"/>
      <c r="F87" s="35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9" t="s">
        <v>36</v>
      </c>
      <c r="B102" s="350"/>
      <c r="C102" s="351"/>
      <c r="D102" s="91">
        <f>SUM(B88:C101)</f>
        <v>0</v>
      </c>
    </row>
    <row r="103" spans="1:7" x14ac:dyDescent="0.3">
      <c r="A103" s="349" t="s">
        <v>295</v>
      </c>
      <c r="B103" s="350"/>
      <c r="C103" s="35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7" t="s">
        <v>212</v>
      </c>
      <c r="B106" s="358"/>
      <c r="C106" s="358"/>
      <c r="D106" s="358"/>
      <c r="E106" s="358"/>
      <c r="F106" s="35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9" t="s">
        <v>36</v>
      </c>
      <c r="B118" s="350"/>
      <c r="C118" s="351"/>
      <c r="D118" s="91">
        <f>SUM(B107:C117)</f>
        <v>0</v>
      </c>
      <c r="E118" s="13"/>
      <c r="F118" s="13"/>
      <c r="G118" s="126"/>
    </row>
    <row r="119" spans="1:7" s="22" customFormat="1" x14ac:dyDescent="0.3">
      <c r="A119" s="349" t="s">
        <v>295</v>
      </c>
      <c r="B119" s="350"/>
      <c r="C119" s="351"/>
      <c r="D119" s="33">
        <f>D118/(COUNT(B107:C117)*2)</f>
        <v>0</v>
      </c>
      <c r="E119" s="13"/>
      <c r="F119" s="13"/>
      <c r="G119" s="126"/>
    </row>
    <row r="120" spans="1:7" s="22" customFormat="1" x14ac:dyDescent="0.3">
      <c r="A120" s="26"/>
      <c r="B120" s="27"/>
      <c r="C120" s="27"/>
      <c r="D120" s="28"/>
      <c r="G120" s="126"/>
    </row>
    <row r="121" spans="1:7" ht="19.5" x14ac:dyDescent="0.4">
      <c r="A121" s="357" t="s">
        <v>185</v>
      </c>
      <c r="B121" s="358"/>
      <c r="C121" s="358"/>
      <c r="D121" s="358"/>
      <c r="E121" s="358"/>
      <c r="F121" s="35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9" t="s">
        <v>36</v>
      </c>
      <c r="B133" s="350"/>
      <c r="C133" s="351"/>
      <c r="D133" s="91">
        <f>SUM(B122:C132)</f>
        <v>0</v>
      </c>
    </row>
    <row r="134" spans="1:7" x14ac:dyDescent="0.3">
      <c r="A134" s="349" t="s">
        <v>295</v>
      </c>
      <c r="B134" s="350"/>
      <c r="C134" s="351"/>
      <c r="D134" s="32">
        <f>D133/(COUNT(B122:C132)*2)</f>
        <v>0</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9" t="s">
        <v>36</v>
      </c>
      <c r="B149" s="350"/>
      <c r="C149" s="351"/>
      <c r="D149" s="91">
        <f>SUM(B137:C148)</f>
        <v>0</v>
      </c>
    </row>
    <row r="150" spans="1:7" x14ac:dyDescent="0.3">
      <c r="A150" s="349" t="s">
        <v>295</v>
      </c>
      <c r="B150" s="350"/>
      <c r="C150" s="351"/>
      <c r="D150" s="33">
        <f>D149/(COUNT(B137:C148)*2)</f>
        <v>0</v>
      </c>
    </row>
    <row r="151" spans="1:7" s="22" customFormat="1" x14ac:dyDescent="0.3">
      <c r="A151" s="26"/>
      <c r="B151" s="27"/>
      <c r="C151" s="27"/>
      <c r="D151" s="28"/>
      <c r="G151" s="126"/>
    </row>
    <row r="152" spans="1:7" ht="19.5" x14ac:dyDescent="0.4">
      <c r="A152" s="357" t="s">
        <v>217</v>
      </c>
      <c r="B152" s="358"/>
      <c r="C152" s="358"/>
      <c r="D152" s="358"/>
      <c r="E152" s="358"/>
      <c r="F152" s="35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9" t="s">
        <v>36</v>
      </c>
      <c r="B161" s="355"/>
      <c r="C161" s="356"/>
      <c r="D161" s="92">
        <f>SUM(B153:C160)</f>
        <v>0</v>
      </c>
    </row>
    <row r="162" spans="1:7" x14ac:dyDescent="0.3">
      <c r="A162" s="349" t="s">
        <v>295</v>
      </c>
      <c r="B162" s="350"/>
      <c r="C162" s="351"/>
      <c r="D162" s="33">
        <f>D161/(COUNT(B153:C160)*2)</f>
        <v>0</v>
      </c>
    </row>
    <row r="163" spans="1:7" s="22" customFormat="1" x14ac:dyDescent="0.3">
      <c r="A163" s="26"/>
      <c r="B163" s="27"/>
      <c r="C163" s="29"/>
      <c r="D163" s="30"/>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9" t="s">
        <v>36</v>
      </c>
      <c r="B169" s="350"/>
      <c r="C169" s="351"/>
      <c r="D169" s="91">
        <f>SUM(B165:C168)</f>
        <v>0</v>
      </c>
    </row>
    <row r="170" spans="1:7" x14ac:dyDescent="0.3">
      <c r="A170" s="349" t="s">
        <v>295</v>
      </c>
      <c r="B170" s="350"/>
      <c r="C170" s="351"/>
      <c r="D170" s="33">
        <f>D169/(COUNT(B165:C168)*2)</f>
        <v>0</v>
      </c>
    </row>
    <row r="171" spans="1:7" s="22" customFormat="1" x14ac:dyDescent="0.3">
      <c r="A171" s="26"/>
      <c r="B171" s="27"/>
      <c r="C171" s="27"/>
      <c r="D171" s="28"/>
      <c r="G171" s="126"/>
    </row>
    <row r="172" spans="1:7" ht="19.5" x14ac:dyDescent="0.4">
      <c r="A172" s="361" t="s">
        <v>17</v>
      </c>
      <c r="B172" s="362"/>
      <c r="C172" s="362"/>
      <c r="D172" s="362"/>
      <c r="E172" s="362"/>
      <c r="F172" s="36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9" t="s">
        <v>36</v>
      </c>
      <c r="B177" s="350"/>
      <c r="C177" s="351"/>
      <c r="D177" s="91">
        <f>SUM(B173:C176)</f>
        <v>0</v>
      </c>
    </row>
    <row r="178" spans="1:7" x14ac:dyDescent="0.3">
      <c r="A178" s="349" t="s">
        <v>295</v>
      </c>
      <c r="B178" s="350"/>
      <c r="C178" s="351"/>
      <c r="D178" s="33">
        <f>D177/(COUNT(B173:C176)*2)</f>
        <v>0</v>
      </c>
    </row>
    <row r="179" spans="1:7" s="22" customFormat="1" x14ac:dyDescent="0.3">
      <c r="A179" s="26"/>
      <c r="B179" s="27"/>
      <c r="C179" s="27"/>
      <c r="D179" s="28"/>
      <c r="G179" s="126"/>
    </row>
    <row r="180" spans="1:7" ht="19.5" x14ac:dyDescent="0.4">
      <c r="A180" s="357" t="s">
        <v>78</v>
      </c>
      <c r="B180" s="358"/>
      <c r="C180" s="358"/>
      <c r="D180" s="358"/>
      <c r="E180" s="358"/>
      <c r="F180" s="35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9" t="s">
        <v>36</v>
      </c>
      <c r="B186" s="350"/>
      <c r="C186" s="351"/>
      <c r="D186" s="91">
        <f>SUM(B181:C185)</f>
        <v>0</v>
      </c>
    </row>
    <row r="187" spans="1:7" x14ac:dyDescent="0.3">
      <c r="A187" s="349" t="s">
        <v>295</v>
      </c>
      <c r="B187" s="350"/>
      <c r="C187" s="351"/>
      <c r="D187" s="33">
        <f>D186/(COUNT(B181:C185)*2)</f>
        <v>0</v>
      </c>
    </row>
    <row r="188" spans="1:7" s="22" customFormat="1" x14ac:dyDescent="0.3">
      <c r="A188" s="26"/>
      <c r="B188" s="27"/>
      <c r="C188" s="27"/>
      <c r="D188" s="28"/>
      <c r="G188" s="126"/>
    </row>
    <row r="189" spans="1:7" ht="19.5" x14ac:dyDescent="0.4">
      <c r="A189" s="357" t="s">
        <v>216</v>
      </c>
      <c r="B189" s="358"/>
      <c r="C189" s="358"/>
      <c r="D189" s="358"/>
      <c r="E189" s="358"/>
      <c r="F189" s="35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85">
        <f>E197*100/F197</f>
        <v>73.333333333333329</v>
      </c>
      <c r="E197" s="286">
        <f>COUNTIF('A2 Technique'!F17:F193,"ok")</f>
        <v>11</v>
      </c>
      <c r="F197" s="287">
        <f>COUNTA('A2 Technique'!F17:F193)</f>
        <v>15</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0" zoomScale="80" zoomScaleSheetLayoutView="80" workbookViewId="0"/>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2" t="s">
        <v>179</v>
      </c>
      <c r="B7" s="322"/>
      <c r="C7" s="322"/>
      <c r="D7" s="322"/>
      <c r="E7" s="322"/>
      <c r="F7" s="322"/>
      <c r="G7" s="125"/>
    </row>
    <row r="8" spans="1:7" ht="29.25" x14ac:dyDescent="0.45">
      <c r="A8" s="323" t="str">
        <f>'Page de garde'!D18</f>
        <v>Zarzis</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0" t="s">
        <v>310</v>
      </c>
      <c r="F17" s="330" t="s">
        <v>358</v>
      </c>
    </row>
    <row r="18" spans="1:8" ht="16.5" customHeight="1" x14ac:dyDescent="0.3">
      <c r="A18" s="328"/>
      <c r="B18" s="41" t="s">
        <v>34</v>
      </c>
      <c r="C18" s="41" t="s">
        <v>33</v>
      </c>
      <c r="D18" s="329"/>
      <c r="E18" s="330"/>
      <c r="F18" s="33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1" t="s">
        <v>379</v>
      </c>
      <c r="B38" s="332"/>
      <c r="C38" s="332"/>
      <c r="D38" s="332"/>
      <c r="E38" s="332"/>
      <c r="F38" s="33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79" t="str">
        <f>IF(D41=1, 2, IF(AND(D41&lt;1,D41&gt;0), 1, "0"))</f>
        <v>0</v>
      </c>
      <c r="C41" s="130"/>
      <c r="D41" s="280" t="str">
        <f>IFERROR(E41/F41,"N.A")</f>
        <v>N.A</v>
      </c>
      <c r="E41" s="281">
        <f>COUNTIF('A3 Exploitation'!F21:F40,"ok")</f>
        <v>0</v>
      </c>
      <c r="F41" s="282">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0" t="s">
        <v>310</v>
      </c>
      <c r="F50" s="330" t="s">
        <v>360</v>
      </c>
      <c r="G50" s="127"/>
    </row>
    <row r="51" spans="1:7" ht="16.5" customHeight="1" x14ac:dyDescent="0.3">
      <c r="A51" s="328"/>
      <c r="B51" s="41" t="s">
        <v>34</v>
      </c>
      <c r="C51" s="41" t="s">
        <v>33</v>
      </c>
      <c r="D51" s="329"/>
      <c r="E51" s="330"/>
      <c r="F51" s="33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4"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1" t="s">
        <v>379</v>
      </c>
      <c r="B94" s="332"/>
      <c r="C94" s="332"/>
      <c r="D94" s="332"/>
      <c r="E94" s="332"/>
      <c r="F94" s="33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79" t="str">
        <f>IF(D99=1, 2, IF(AND(D99&lt;1,D99&gt;0), 1, "0"))</f>
        <v>0</v>
      </c>
      <c r="C99" s="213"/>
      <c r="D99" s="280" t="str">
        <f>IFERROR(E99/F99,"N.A")</f>
        <v>N.A</v>
      </c>
      <c r="E99" s="281">
        <f>COUNTIF('A3 Exploitation'!F53:F98,"ok")</f>
        <v>0</v>
      </c>
      <c r="F99" s="282">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0" t="s">
        <v>310</v>
      </c>
      <c r="F107" s="330" t="s">
        <v>360</v>
      </c>
    </row>
    <row r="108" spans="1:7" ht="16.5" customHeight="1" x14ac:dyDescent="0.3">
      <c r="A108" s="328"/>
      <c r="B108" s="41" t="s">
        <v>34</v>
      </c>
      <c r="C108" s="41" t="s">
        <v>33</v>
      </c>
      <c r="D108" s="329"/>
      <c r="E108" s="330"/>
      <c r="F108" s="33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8"/>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4" t="s">
        <v>379</v>
      </c>
      <c r="B148" s="335"/>
      <c r="C148" s="335"/>
      <c r="D148" s="33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79" t="str">
        <f>IF(D153=1, 2, IF(AND(D153&lt;1,D153&gt;0), 1, "0"))</f>
        <v>0</v>
      </c>
      <c r="C153" s="140"/>
      <c r="D153" s="280" t="str">
        <f>IFERROR(E153/F153,"N.A")</f>
        <v>N.A</v>
      </c>
      <c r="E153" s="281">
        <f>COUNTIF('A3 Exploitation'!F110:F152,"ok")</f>
        <v>0</v>
      </c>
      <c r="F153" s="282">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0" t="s">
        <v>310</v>
      </c>
      <c r="F162" s="330" t="s">
        <v>360</v>
      </c>
      <c r="G162" s="127"/>
    </row>
    <row r="163" spans="1:7" ht="16.5" customHeight="1" x14ac:dyDescent="0.3">
      <c r="A163" s="328"/>
      <c r="B163" s="41" t="s">
        <v>34</v>
      </c>
      <c r="C163" s="41" t="s">
        <v>33</v>
      </c>
      <c r="D163" s="329"/>
      <c r="E163" s="330"/>
      <c r="F163" s="33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5"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7" t="s">
        <v>379</v>
      </c>
      <c r="B195" s="337"/>
      <c r="C195" s="337"/>
      <c r="D195" s="337"/>
      <c r="E195" s="337"/>
      <c r="F195" s="33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79" t="str">
        <f>IF(D200=1, 2, IF(AND(D200&lt;1,D200&gt;0), 1, "0"))</f>
        <v>0</v>
      </c>
      <c r="C200" s="130"/>
      <c r="D200" s="280" t="str">
        <f>IFERROR(E200/F200,"N.A")</f>
        <v>N.A</v>
      </c>
      <c r="E200" s="281">
        <f>COUNTIF('A3 Exploitation'!F165:F199,"ok")</f>
        <v>0</v>
      </c>
      <c r="F200" s="282">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0" t="s">
        <v>310</v>
      </c>
      <c r="F209" s="330" t="s">
        <v>360</v>
      </c>
      <c r="G209" s="127"/>
    </row>
    <row r="210" spans="1:7" ht="16.5" customHeight="1" x14ac:dyDescent="0.3">
      <c r="A210" s="328"/>
      <c r="B210" s="41" t="s">
        <v>34</v>
      </c>
      <c r="C210" s="41" t="s">
        <v>33</v>
      </c>
      <c r="D210" s="329"/>
      <c r="E210" s="330"/>
      <c r="F210" s="33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6"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7"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7" t="s">
        <v>379</v>
      </c>
      <c r="B256" s="337"/>
      <c r="C256" s="337"/>
      <c r="D256" s="337"/>
      <c r="E256" s="337"/>
      <c r="F256" s="33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79" t="str">
        <f>IF(D261=1, 2, IF(AND(D261&lt;1,D261&gt;0), 1, "0"))</f>
        <v>0</v>
      </c>
      <c r="C261" s="140"/>
      <c r="D261" s="280" t="str">
        <f>IFERROR(E261/F261,"N.A")</f>
        <v>N.A</v>
      </c>
      <c r="E261" s="281">
        <f>COUNTIF('A3 Exploitation'!F212:F260,"ok")</f>
        <v>0</v>
      </c>
      <c r="F261" s="282">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0" t="s">
        <v>310</v>
      </c>
      <c r="F270" s="330" t="s">
        <v>360</v>
      </c>
      <c r="G270" s="214"/>
    </row>
    <row r="271" spans="1:7" s="16" customFormat="1" ht="16.5" customHeight="1" x14ac:dyDescent="0.3">
      <c r="A271" s="328"/>
      <c r="B271" s="41" t="s">
        <v>34</v>
      </c>
      <c r="C271" s="41" t="s">
        <v>33</v>
      </c>
      <c r="D271" s="329"/>
      <c r="E271" s="330"/>
      <c r="F271" s="33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8" t="s">
        <v>396</v>
      </c>
      <c r="B308" s="339"/>
      <c r="C308" s="339"/>
      <c r="D308" s="339"/>
      <c r="E308" s="339"/>
      <c r="F308" s="34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79" t="str">
        <f>IF(D313=1, 2, IF(AND(D313&lt;1,D313&gt;0), 1, "0"))</f>
        <v>0</v>
      </c>
      <c r="C313" s="140"/>
      <c r="D313" s="280" t="str">
        <f>IFERROR(E313/F313,"N.A")</f>
        <v>N.A</v>
      </c>
      <c r="E313" s="281">
        <f>COUNTIF('A3 Exploitation'!F273:F312,"ok")</f>
        <v>0</v>
      </c>
      <c r="F313" s="282">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0" t="s">
        <v>310</v>
      </c>
      <c r="F322" s="330" t="s">
        <v>360</v>
      </c>
      <c r="G322" s="127"/>
    </row>
    <row r="323" spans="1:7" ht="16.5" customHeight="1" x14ac:dyDescent="0.3">
      <c r="A323" s="328"/>
      <c r="B323" s="41" t="s">
        <v>34</v>
      </c>
      <c r="C323" s="41" t="s">
        <v>33</v>
      </c>
      <c r="D323" s="329"/>
      <c r="E323" s="330"/>
      <c r="F323" s="33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8" t="s">
        <v>379</v>
      </c>
      <c r="B349" s="339"/>
      <c r="C349" s="339"/>
      <c r="D349" s="339"/>
      <c r="E349" s="339"/>
      <c r="F349" s="33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79" t="str">
        <f>IF(D353=1, 2, IF(AND(D353&lt;1,D353&gt;0), 1, "0"))</f>
        <v>0</v>
      </c>
      <c r="C353" s="130"/>
      <c r="D353" s="280" t="str">
        <f>IFERROR(E353/F353,"N.A")</f>
        <v>N.A</v>
      </c>
      <c r="E353" s="281">
        <f>COUNTIF('A3 Exploitation'!F325:F352,"ok")</f>
        <v>0</v>
      </c>
      <c r="F353" s="282">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0" t="s">
        <v>310</v>
      </c>
      <c r="F362" s="330" t="s">
        <v>360</v>
      </c>
      <c r="G362" s="127"/>
    </row>
    <row r="363" spans="1:7" ht="16.5" customHeight="1" x14ac:dyDescent="0.3">
      <c r="A363" s="328"/>
      <c r="B363" s="41" t="s">
        <v>34</v>
      </c>
      <c r="C363" s="41" t="s">
        <v>33</v>
      </c>
      <c r="D363" s="329"/>
      <c r="E363" s="330"/>
      <c r="F363" s="33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7" t="s">
        <v>379</v>
      </c>
      <c r="B383" s="337"/>
      <c r="C383" s="337"/>
      <c r="D383" s="337"/>
      <c r="E383" s="337"/>
      <c r="F383" s="33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79" t="str">
        <f>IF(D386=1, 2, IF(AND(D386&lt;1,D386&gt;0), 1, "0"))</f>
        <v>0</v>
      </c>
      <c r="C386" s="130"/>
      <c r="D386" s="280" t="str">
        <f>IFERROR(E386/F386,"N.A")</f>
        <v>N.A</v>
      </c>
      <c r="E386" s="281">
        <f>COUNTIF('A3 Exploitation'!F365:F385,"ok")</f>
        <v>0</v>
      </c>
      <c r="F386" s="282">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0" t="s">
        <v>310</v>
      </c>
      <c r="F395" s="330" t="s">
        <v>360</v>
      </c>
      <c r="G395" s="127"/>
    </row>
    <row r="396" spans="1:7" ht="16.5" customHeight="1" x14ac:dyDescent="0.3">
      <c r="A396" s="328"/>
      <c r="B396" s="41" t="s">
        <v>34</v>
      </c>
      <c r="C396" s="41" t="s">
        <v>33</v>
      </c>
      <c r="D396" s="329"/>
      <c r="E396" s="330"/>
      <c r="F396" s="33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7" t="s">
        <v>379</v>
      </c>
      <c r="B435" s="337"/>
      <c r="C435" s="337"/>
      <c r="D435" s="337"/>
      <c r="E435" s="337"/>
      <c r="F435" s="33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79" t="str">
        <f>IF(D439=1, 2, IF(AND(D439&lt;1,D439&gt;0), 1, "0"))</f>
        <v>0</v>
      </c>
      <c r="C439" s="130"/>
      <c r="D439" s="280" t="str">
        <f>IFERROR(E439/F439,"N.A")</f>
        <v>N.A</v>
      </c>
      <c r="E439" s="281">
        <f>COUNTIF('A3 Exploitation'!F398:F438,"ok")</f>
        <v>0</v>
      </c>
      <c r="F439" s="282">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0" t="s">
        <v>310</v>
      </c>
      <c r="F448" s="330" t="s">
        <v>360</v>
      </c>
      <c r="G448" s="127"/>
    </row>
    <row r="449" spans="1:6" ht="16.5" customHeight="1" x14ac:dyDescent="0.3">
      <c r="A449" s="328"/>
      <c r="B449" s="41" t="s">
        <v>34</v>
      </c>
      <c r="C449" s="41" t="s">
        <v>33</v>
      </c>
      <c r="D449" s="329"/>
      <c r="E449" s="330"/>
      <c r="F449" s="33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1" t="s">
        <v>379</v>
      </c>
      <c r="B471" s="342"/>
      <c r="C471" s="342"/>
      <c r="D471" s="342"/>
      <c r="E471" s="342"/>
      <c r="F471" s="34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79" t="str">
        <f>IF(D476=1, 2, IF(AND(D476&lt;1,D476&gt;0), 1, "0"))</f>
        <v>0</v>
      </c>
      <c r="C476" s="140"/>
      <c r="D476" s="280" t="str">
        <f>IFERROR(E475/F475,"N.A")</f>
        <v>N.A</v>
      </c>
      <c r="E476" s="281">
        <f>COUNTIF('A3 Exploitation'!F451:F475,"ok")</f>
        <v>0</v>
      </c>
      <c r="F476" s="282">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3" t="s">
        <v>367</v>
      </c>
      <c r="B483" s="343"/>
      <c r="C483" s="343"/>
      <c r="D483" s="343"/>
      <c r="E483" s="185"/>
      <c r="F483" s="201"/>
    </row>
    <row r="484" spans="1:7" x14ac:dyDescent="0.3">
      <c r="A484" s="74">
        <f>B11</f>
        <v>0</v>
      </c>
      <c r="B484" s="124"/>
      <c r="C484" s="135"/>
      <c r="D484" s="124"/>
    </row>
    <row r="485" spans="1:7" ht="16.5" customHeight="1" x14ac:dyDescent="0.3">
      <c r="A485" s="328" t="s">
        <v>30</v>
      </c>
      <c r="B485" s="329" t="s">
        <v>31</v>
      </c>
      <c r="C485" s="329"/>
      <c r="D485" s="329" t="s">
        <v>46</v>
      </c>
      <c r="E485" s="330" t="s">
        <v>310</v>
      </c>
      <c r="F485" s="330" t="s">
        <v>360</v>
      </c>
      <c r="G485" s="127"/>
    </row>
    <row r="486" spans="1:7" ht="16.5" customHeight="1" x14ac:dyDescent="0.3">
      <c r="A486" s="328"/>
      <c r="B486" s="41" t="s">
        <v>34</v>
      </c>
      <c r="C486" s="41" t="s">
        <v>33</v>
      </c>
      <c r="D486" s="329"/>
      <c r="E486" s="330"/>
      <c r="F486" s="33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79" t="str">
        <f>IF(D498=1, 2, IF(AND(D498&lt;1,D498&gt;0), 1, "0"))</f>
        <v>0</v>
      </c>
      <c r="C498" s="213"/>
      <c r="D498" s="280" t="str">
        <f>IFERROR(E498/F498,"N.A")</f>
        <v>N.A</v>
      </c>
      <c r="E498" s="281">
        <f>COUNTIF('A3 Exploitation'!F488:F497,"ok")</f>
        <v>0</v>
      </c>
      <c r="F498" s="282">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0" t="s">
        <v>310</v>
      </c>
      <c r="F507" s="330" t="s">
        <v>360</v>
      </c>
      <c r="G507" s="127"/>
    </row>
    <row r="508" spans="1:7" ht="16.5" customHeight="1" x14ac:dyDescent="0.3">
      <c r="A508" s="328"/>
      <c r="B508" s="41" t="s">
        <v>34</v>
      </c>
      <c r="C508" s="41" t="s">
        <v>33</v>
      </c>
      <c r="D508" s="329"/>
      <c r="E508" s="330"/>
      <c r="F508" s="33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79" t="str">
        <f>IF(D512=1, 2, IF(AND(D512&lt;1,D512&gt;0), 1, "0"))</f>
        <v>0</v>
      </c>
      <c r="C512" s="140"/>
      <c r="D512" s="280" t="str">
        <f>IFERROR(E512/F512,"N.A")</f>
        <v>N.A</v>
      </c>
      <c r="E512" s="283">
        <f>COUNTIF('A3 Exploitation'!F509:F511,"ok")</f>
        <v>0</v>
      </c>
      <c r="F512" s="284">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0" t="s">
        <v>310</v>
      </c>
      <c r="F518" s="330" t="s">
        <v>360</v>
      </c>
      <c r="G518" s="127"/>
    </row>
    <row r="519" spans="1:7" ht="16.5" customHeight="1" x14ac:dyDescent="0.3">
      <c r="A519" s="328"/>
      <c r="B519" s="41" t="s">
        <v>34</v>
      </c>
      <c r="C519" s="41" t="s">
        <v>33</v>
      </c>
      <c r="D519" s="329"/>
      <c r="E519" s="330"/>
      <c r="F519" s="33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79" t="str">
        <f>IF(D532=1, 2, IF(AND(D532&lt;1,D532&gt;0), 1, "0"))</f>
        <v>0</v>
      </c>
      <c r="C532" s="140"/>
      <c r="D532" s="280" t="str">
        <f>IFERROR(E532/F532,"N.A")</f>
        <v>N.A</v>
      </c>
      <c r="E532" s="281">
        <f>COUNTIF('A3 Exploitation'!F520:F531,"ok")</f>
        <v>0</v>
      </c>
      <c r="F532" s="282">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0" t="s">
        <v>310</v>
      </c>
      <c r="F538" s="330" t="s">
        <v>360</v>
      </c>
      <c r="G538" s="127"/>
    </row>
    <row r="539" spans="1:7" ht="16.5" customHeight="1" x14ac:dyDescent="0.3">
      <c r="A539" s="328"/>
      <c r="B539" s="41" t="s">
        <v>34</v>
      </c>
      <c r="C539" s="41" t="s">
        <v>33</v>
      </c>
      <c r="D539" s="329"/>
      <c r="E539" s="330"/>
      <c r="F539" s="33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79" t="str">
        <f>IF(D543=1, 2, IF(AND(D543&lt;1,D543&gt;0), 1, "0"))</f>
        <v>0</v>
      </c>
      <c r="C543" s="130"/>
      <c r="D543" s="280" t="str">
        <f>IFERROR(E543/F543,"N.A")</f>
        <v>N.A</v>
      </c>
      <c r="E543" s="281">
        <f>COUNTIF('A3 Exploitation'!F540:F542,"ok")</f>
        <v>0</v>
      </c>
      <c r="F543" s="282">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5" t="s">
        <v>50</v>
      </c>
      <c r="B6" s="345"/>
      <c r="C6" s="345"/>
      <c r="D6" s="345"/>
      <c r="E6" s="345"/>
      <c r="F6" s="345"/>
      <c r="G6" s="125"/>
    </row>
    <row r="7" spans="1:7" s="12" customFormat="1" ht="21.75" customHeight="1" x14ac:dyDescent="0.45">
      <c r="A7" s="323" t="e">
        <f>#REF!</f>
        <v>#REF!</v>
      </c>
      <c r="B7" s="323"/>
      <c r="C7" s="323"/>
      <c r="D7" s="323"/>
      <c r="E7" s="323"/>
      <c r="F7" s="323"/>
      <c r="G7" s="125"/>
    </row>
    <row r="8" spans="1:7" s="12" customFormat="1" ht="24" x14ac:dyDescent="0.45">
      <c r="A8" s="14" t="s">
        <v>42</v>
      </c>
      <c r="B8" s="346">
        <f>'A4 Exploitation'!B9:F9</f>
        <v>0</v>
      </c>
      <c r="C8" s="346"/>
      <c r="D8" s="346"/>
      <c r="E8" s="346"/>
      <c r="F8" s="346"/>
      <c r="G8" s="125"/>
    </row>
    <row r="9" spans="1:7" s="12" customFormat="1" ht="24" x14ac:dyDescent="0.45">
      <c r="A9" s="15" t="s">
        <v>44</v>
      </c>
      <c r="B9" s="347">
        <f>'A4 Exploitation'!B10:F10</f>
        <v>0</v>
      </c>
      <c r="C9" s="347"/>
      <c r="D9" s="347"/>
      <c r="E9" s="347"/>
      <c r="F9" s="347"/>
      <c r="G9" s="125"/>
    </row>
    <row r="10" spans="1:7" s="12" customFormat="1" ht="24" x14ac:dyDescent="0.45">
      <c r="A10" s="14" t="s">
        <v>43</v>
      </c>
      <c r="B10" s="344">
        <f>'A4 Exploitation'!A8:F8</f>
        <v>0</v>
      </c>
      <c r="C10" s="344"/>
      <c r="D10" s="344"/>
      <c r="E10" s="344"/>
      <c r="F10" s="344"/>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2" t="s">
        <v>0</v>
      </c>
      <c r="B16" s="353"/>
      <c r="C16" s="353"/>
      <c r="D16" s="353"/>
      <c r="E16" s="353"/>
      <c r="F16" s="35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4" t="s">
        <v>36</v>
      </c>
      <c r="B22" s="355"/>
      <c r="C22" s="356"/>
      <c r="D22" s="245">
        <f>SUM(B17:C21)</f>
        <v>0</v>
      </c>
    </row>
    <row r="23" spans="1:7" x14ac:dyDescent="0.3">
      <c r="A23" s="349" t="s">
        <v>295</v>
      </c>
      <c r="B23" s="350"/>
      <c r="C23" s="351"/>
      <c r="D23" s="33">
        <f>D22/(COUNT(B17:C21)*2)</f>
        <v>0</v>
      </c>
    </row>
    <row r="24" spans="1:7" s="22" customFormat="1" x14ac:dyDescent="0.3">
      <c r="A24" s="26"/>
      <c r="B24" s="27"/>
      <c r="C24" s="27"/>
      <c r="D24" s="28"/>
      <c r="G24" s="126"/>
    </row>
    <row r="25" spans="1:7" ht="19.5" x14ac:dyDescent="0.4">
      <c r="A25" s="357" t="s">
        <v>4</v>
      </c>
      <c r="B25" s="358"/>
      <c r="C25" s="358"/>
      <c r="D25" s="358"/>
      <c r="E25" s="358"/>
      <c r="F25" s="35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9" t="s">
        <v>36</v>
      </c>
      <c r="B33" s="350"/>
      <c r="C33" s="351"/>
      <c r="D33" s="244">
        <f>SUM(B26:C32)</f>
        <v>0</v>
      </c>
    </row>
    <row r="34" spans="1:7" x14ac:dyDescent="0.3">
      <c r="A34" s="349" t="s">
        <v>295</v>
      </c>
      <c r="B34" s="350"/>
      <c r="C34" s="351"/>
      <c r="D34" s="33">
        <f>D33/(COUNT(B26:C32)*2)</f>
        <v>0</v>
      </c>
    </row>
    <row r="35" spans="1:7" s="22" customFormat="1" x14ac:dyDescent="0.3">
      <c r="A35" s="26"/>
      <c r="B35" s="27"/>
      <c r="C35" s="27"/>
      <c r="D35" s="28"/>
      <c r="G35" s="126"/>
    </row>
    <row r="36" spans="1:7" s="22" customFormat="1" ht="19.5" x14ac:dyDescent="0.4">
      <c r="A36" s="357" t="s">
        <v>219</v>
      </c>
      <c r="B36" s="358"/>
      <c r="C36" s="358"/>
      <c r="D36" s="358"/>
      <c r="E36" s="358"/>
      <c r="F36" s="35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9" t="s">
        <v>36</v>
      </c>
      <c r="B42" s="350"/>
      <c r="C42" s="351"/>
      <c r="D42" s="244">
        <f>SUM(B37:C41)</f>
        <v>0</v>
      </c>
      <c r="E42" s="13"/>
      <c r="F42" s="13"/>
      <c r="G42" s="126"/>
    </row>
    <row r="43" spans="1:7" s="22" customFormat="1" x14ac:dyDescent="0.3">
      <c r="A43" s="349" t="s">
        <v>295</v>
      </c>
      <c r="B43" s="350"/>
      <c r="C43" s="351"/>
      <c r="D43" s="33">
        <f>D42/(COUNT(B37:C41)*2)</f>
        <v>0</v>
      </c>
      <c r="E43" s="13"/>
      <c r="F43" s="13"/>
      <c r="G43" s="126"/>
    </row>
    <row r="44" spans="1:7" s="22" customFormat="1" x14ac:dyDescent="0.3">
      <c r="A44" s="47"/>
      <c r="B44" s="48"/>
      <c r="C44" s="48"/>
      <c r="D44" s="49"/>
      <c r="G44" s="126"/>
    </row>
    <row r="45" spans="1:7" ht="19.5" x14ac:dyDescent="0.4">
      <c r="A45" s="359" t="s">
        <v>21</v>
      </c>
      <c r="B45" s="360"/>
      <c r="C45" s="360"/>
      <c r="D45" s="360"/>
      <c r="E45" s="360"/>
      <c r="F45" s="36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9" t="s">
        <v>36</v>
      </c>
      <c r="B52" s="350"/>
      <c r="C52" s="351"/>
      <c r="D52" s="244">
        <f>SUM(B46:C51)</f>
        <v>0</v>
      </c>
    </row>
    <row r="53" spans="1:7" x14ac:dyDescent="0.3">
      <c r="A53" s="349" t="s">
        <v>295</v>
      </c>
      <c r="B53" s="350"/>
      <c r="C53" s="351"/>
      <c r="D53" s="33">
        <f>D52/(COUNT(B46:C51)*2)</f>
        <v>0</v>
      </c>
    </row>
    <row r="54" spans="1:7" s="22" customFormat="1" x14ac:dyDescent="0.3">
      <c r="A54" s="26"/>
      <c r="B54" s="27"/>
      <c r="C54" s="27"/>
      <c r="D54" s="28"/>
      <c r="G54" s="126"/>
    </row>
    <row r="55" spans="1:7" ht="19.5" x14ac:dyDescent="0.4">
      <c r="A55" s="357" t="s">
        <v>8</v>
      </c>
      <c r="B55" s="358"/>
      <c r="C55" s="358"/>
      <c r="D55" s="358"/>
      <c r="E55" s="358"/>
      <c r="F55" s="35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9" t="s">
        <v>36</v>
      </c>
      <c r="B63" s="350"/>
      <c r="C63" s="351"/>
      <c r="D63" s="244">
        <f>SUM(B56:C62)</f>
        <v>0</v>
      </c>
    </row>
    <row r="64" spans="1:7" x14ac:dyDescent="0.3">
      <c r="A64" s="349" t="s">
        <v>295</v>
      </c>
      <c r="B64" s="350"/>
      <c r="C64" s="351"/>
      <c r="D64" s="33">
        <f>D63/(COUNT(B56:C62)*2)</f>
        <v>0</v>
      </c>
    </row>
    <row r="65" spans="1:7" s="22" customFormat="1" x14ac:dyDescent="0.3">
      <c r="A65" s="26"/>
      <c r="B65" s="27"/>
      <c r="C65" s="27"/>
      <c r="D65" s="28"/>
      <c r="G65" s="126"/>
    </row>
    <row r="66" spans="1:7" ht="19.5" x14ac:dyDescent="0.4">
      <c r="A66" s="357" t="s">
        <v>130</v>
      </c>
      <c r="B66" s="358"/>
      <c r="C66" s="358"/>
      <c r="D66" s="358"/>
      <c r="E66" s="358"/>
      <c r="F66" s="35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9" t="s">
        <v>36</v>
      </c>
      <c r="B84" s="350"/>
      <c r="C84" s="351"/>
      <c r="D84" s="244">
        <f>SUM(B67:C83)</f>
        <v>0</v>
      </c>
    </row>
    <row r="85" spans="1:7" x14ac:dyDescent="0.3">
      <c r="A85" s="349" t="s">
        <v>295</v>
      </c>
      <c r="B85" s="350"/>
      <c r="C85" s="351"/>
      <c r="D85" s="33">
        <f>D84/(COUNT(B67:C83)*2)</f>
        <v>0</v>
      </c>
    </row>
    <row r="86" spans="1:7" s="22" customFormat="1" x14ac:dyDescent="0.3">
      <c r="A86" s="26"/>
      <c r="B86" s="27"/>
      <c r="C86" s="27"/>
      <c r="D86" s="28"/>
      <c r="G86" s="126"/>
    </row>
    <row r="87" spans="1:7" ht="19.5" x14ac:dyDescent="0.4">
      <c r="A87" s="357" t="s">
        <v>211</v>
      </c>
      <c r="B87" s="358"/>
      <c r="C87" s="358"/>
      <c r="D87" s="358"/>
      <c r="E87" s="358"/>
      <c r="F87" s="35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9" t="s">
        <v>36</v>
      </c>
      <c r="B102" s="350"/>
      <c r="C102" s="351"/>
      <c r="D102" s="244">
        <f>SUM(B88:C101)</f>
        <v>0</v>
      </c>
    </row>
    <row r="103" spans="1:7" x14ac:dyDescent="0.3">
      <c r="A103" s="349" t="s">
        <v>295</v>
      </c>
      <c r="B103" s="350"/>
      <c r="C103" s="35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7" t="s">
        <v>212</v>
      </c>
      <c r="B106" s="358"/>
      <c r="C106" s="358"/>
      <c r="D106" s="358"/>
      <c r="E106" s="358"/>
      <c r="F106" s="35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9" t="s">
        <v>36</v>
      </c>
      <c r="B118" s="350"/>
      <c r="C118" s="351"/>
      <c r="D118" s="244">
        <f>SUM(B107:C117)</f>
        <v>0</v>
      </c>
      <c r="E118" s="13"/>
      <c r="F118" s="13"/>
      <c r="G118" s="126"/>
    </row>
    <row r="119" spans="1:7" s="22" customFormat="1" x14ac:dyDescent="0.3">
      <c r="A119" s="349" t="s">
        <v>295</v>
      </c>
      <c r="B119" s="350"/>
      <c r="C119" s="351"/>
      <c r="D119" s="33">
        <f>D118/(COUNT(B107:C117)*2)</f>
        <v>0</v>
      </c>
      <c r="E119" s="13"/>
      <c r="F119" s="13"/>
      <c r="G119" s="126"/>
    </row>
    <row r="120" spans="1:7" s="22" customFormat="1" x14ac:dyDescent="0.3">
      <c r="A120" s="26"/>
      <c r="B120" s="27"/>
      <c r="C120" s="27"/>
      <c r="D120" s="28"/>
      <c r="G120" s="126"/>
    </row>
    <row r="121" spans="1:7" ht="19.5" x14ac:dyDescent="0.4">
      <c r="A121" s="357" t="s">
        <v>185</v>
      </c>
      <c r="B121" s="358"/>
      <c r="C121" s="358"/>
      <c r="D121" s="358"/>
      <c r="E121" s="358"/>
      <c r="F121" s="35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9" t="s">
        <v>36</v>
      </c>
      <c r="B133" s="350"/>
      <c r="C133" s="351"/>
      <c r="D133" s="244">
        <f>SUM(B122:C132)</f>
        <v>0</v>
      </c>
    </row>
    <row r="134" spans="1:7" x14ac:dyDescent="0.3">
      <c r="A134" s="349" t="s">
        <v>295</v>
      </c>
      <c r="B134" s="350"/>
      <c r="C134" s="351"/>
      <c r="D134" s="32">
        <f>D133/(COUNT(B122:C132)*2)</f>
        <v>0</v>
      </c>
    </row>
    <row r="135" spans="1:7" s="22" customFormat="1" x14ac:dyDescent="0.3">
      <c r="A135" s="26"/>
      <c r="B135" s="27"/>
      <c r="C135" s="27"/>
      <c r="D135" s="31"/>
      <c r="G135" s="126"/>
    </row>
    <row r="136" spans="1:7" ht="19.5" x14ac:dyDescent="0.4">
      <c r="A136" s="357" t="s">
        <v>71</v>
      </c>
      <c r="B136" s="358"/>
      <c r="C136" s="358"/>
      <c r="D136" s="358"/>
      <c r="E136" s="358"/>
      <c r="F136" s="35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9" t="s">
        <v>36</v>
      </c>
      <c r="B149" s="350"/>
      <c r="C149" s="351"/>
      <c r="D149" s="244">
        <f>SUM(B137:C148)</f>
        <v>0</v>
      </c>
    </row>
    <row r="150" spans="1:7" x14ac:dyDescent="0.3">
      <c r="A150" s="349" t="s">
        <v>295</v>
      </c>
      <c r="B150" s="350"/>
      <c r="C150" s="351"/>
      <c r="D150" s="33">
        <f>D149/(COUNT(B137:C148)*2)</f>
        <v>0</v>
      </c>
    </row>
    <row r="151" spans="1:7" s="22" customFormat="1" x14ac:dyDescent="0.3">
      <c r="A151" s="26"/>
      <c r="B151" s="27"/>
      <c r="C151" s="27"/>
      <c r="D151" s="28"/>
      <c r="G151" s="126"/>
    </row>
    <row r="152" spans="1:7" ht="19.5" x14ac:dyDescent="0.4">
      <c r="A152" s="357" t="s">
        <v>217</v>
      </c>
      <c r="B152" s="358"/>
      <c r="C152" s="358"/>
      <c r="D152" s="358"/>
      <c r="E152" s="358"/>
      <c r="F152" s="35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9" t="s">
        <v>36</v>
      </c>
      <c r="B161" s="355"/>
      <c r="C161" s="356"/>
      <c r="D161" s="245">
        <f>SUM(B153:C160)</f>
        <v>0</v>
      </c>
    </row>
    <row r="162" spans="1:7" x14ac:dyDescent="0.3">
      <c r="A162" s="349" t="s">
        <v>295</v>
      </c>
      <c r="B162" s="350"/>
      <c r="C162" s="351"/>
      <c r="D162" s="33">
        <f>D161/(COUNT(B153:C160)*2)</f>
        <v>0</v>
      </c>
    </row>
    <row r="163" spans="1:7" s="22" customFormat="1" x14ac:dyDescent="0.3">
      <c r="A163" s="26"/>
      <c r="B163" s="27"/>
      <c r="C163" s="29"/>
      <c r="D163" s="30"/>
      <c r="G163" s="126"/>
    </row>
    <row r="164" spans="1:7" ht="19.5" x14ac:dyDescent="0.4">
      <c r="A164" s="357" t="s">
        <v>77</v>
      </c>
      <c r="B164" s="358"/>
      <c r="C164" s="358"/>
      <c r="D164" s="358"/>
      <c r="E164" s="358"/>
      <c r="F164" s="35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9" t="s">
        <v>36</v>
      </c>
      <c r="B169" s="350"/>
      <c r="C169" s="351"/>
      <c r="D169" s="244">
        <f>SUM(B165:C168)</f>
        <v>0</v>
      </c>
    </row>
    <row r="170" spans="1:7" x14ac:dyDescent="0.3">
      <c r="A170" s="349" t="s">
        <v>295</v>
      </c>
      <c r="B170" s="350"/>
      <c r="C170" s="351"/>
      <c r="D170" s="33">
        <f>D169/(COUNT(B165:C168)*2)</f>
        <v>0</v>
      </c>
    </row>
    <row r="171" spans="1:7" s="22" customFormat="1" x14ac:dyDescent="0.3">
      <c r="A171" s="26"/>
      <c r="B171" s="27"/>
      <c r="C171" s="27"/>
      <c r="D171" s="28"/>
      <c r="G171" s="126"/>
    </row>
    <row r="172" spans="1:7" ht="19.5" x14ac:dyDescent="0.4">
      <c r="A172" s="361" t="s">
        <v>17</v>
      </c>
      <c r="B172" s="362"/>
      <c r="C172" s="362"/>
      <c r="D172" s="362"/>
      <c r="E172" s="362"/>
      <c r="F172" s="36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9" t="s">
        <v>36</v>
      </c>
      <c r="B177" s="350"/>
      <c r="C177" s="351"/>
      <c r="D177" s="244">
        <f>SUM(B173:C176)</f>
        <v>0</v>
      </c>
    </row>
    <row r="178" spans="1:7" x14ac:dyDescent="0.3">
      <c r="A178" s="349" t="s">
        <v>295</v>
      </c>
      <c r="B178" s="350"/>
      <c r="C178" s="351"/>
      <c r="D178" s="33">
        <f>D177/(COUNT(B173:C176)*2)</f>
        <v>0</v>
      </c>
    </row>
    <row r="179" spans="1:7" s="22" customFormat="1" x14ac:dyDescent="0.3">
      <c r="A179" s="26"/>
      <c r="B179" s="27"/>
      <c r="C179" s="27"/>
      <c r="D179" s="28"/>
      <c r="G179" s="126"/>
    </row>
    <row r="180" spans="1:7" ht="19.5" x14ac:dyDescent="0.4">
      <c r="A180" s="357" t="s">
        <v>78</v>
      </c>
      <c r="B180" s="358"/>
      <c r="C180" s="358"/>
      <c r="D180" s="358"/>
      <c r="E180" s="358"/>
      <c r="F180" s="35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9" t="s">
        <v>36</v>
      </c>
      <c r="B186" s="350"/>
      <c r="C186" s="351"/>
      <c r="D186" s="244">
        <f>SUM(B181:C185)</f>
        <v>0</v>
      </c>
    </row>
    <row r="187" spans="1:7" x14ac:dyDescent="0.3">
      <c r="A187" s="349" t="s">
        <v>295</v>
      </c>
      <c r="B187" s="350"/>
      <c r="C187" s="351"/>
      <c r="D187" s="33">
        <f>D186/(COUNT(B181:C185)*2)</f>
        <v>0</v>
      </c>
    </row>
    <row r="188" spans="1:7" s="22" customFormat="1" x14ac:dyDescent="0.3">
      <c r="A188" s="26"/>
      <c r="B188" s="27"/>
      <c r="C188" s="27"/>
      <c r="D188" s="28"/>
      <c r="G188" s="126"/>
    </row>
    <row r="189" spans="1:7" ht="19.5" x14ac:dyDescent="0.4">
      <c r="A189" s="357" t="s">
        <v>216</v>
      </c>
      <c r="B189" s="358"/>
      <c r="C189" s="358"/>
      <c r="D189" s="358"/>
      <c r="E189" s="358"/>
      <c r="F189" s="35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85"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2018-02-22T14:54:44Z</cp:lastPrinted>
  <dcterms:created xsi:type="dcterms:W3CDTF">2015-10-03T07:44:26Z</dcterms:created>
  <dcterms:modified xsi:type="dcterms:W3CDTF">2019-02-22T14:57:30Z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