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Tozeur\11-Novembre\"/>
    </mc:Choice>
  </mc:AlternateContent>
  <bookViews>
    <workbookView xWindow="-120" yWindow="-120" windowWidth="20730" windowHeight="11160" tabRatio="916" activeTab="2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13" i="45" l="1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D616" i="48" s="1"/>
  <c r="D617" i="48" s="1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D385" i="48" s="1"/>
  <c r="D386" i="48" s="1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705" i="48" l="1"/>
  <c r="D629" i="48"/>
  <c r="D630" i="48" s="1"/>
  <c r="D596" i="48"/>
  <c r="D597" i="48" s="1"/>
  <c r="D578" i="48"/>
  <c r="D261" i="48"/>
  <c r="D262" i="48" s="1"/>
  <c r="D223" i="48"/>
  <c r="D224" i="48" s="1"/>
  <c r="D339" i="48"/>
  <c r="D340" i="48" s="1"/>
  <c r="D710" i="48"/>
  <c r="B710" i="48" s="1"/>
  <c r="D711" i="48" s="1"/>
  <c r="D712" i="48" s="1"/>
  <c r="D689" i="48"/>
  <c r="B689" i="48" s="1"/>
  <c r="D690" i="48" s="1"/>
  <c r="D691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D714" i="48" l="1"/>
  <c r="D715" i="48" s="1"/>
  <c r="B361" i="48"/>
  <c r="D362" i="48" s="1"/>
  <c r="D365" i="48" s="1"/>
  <c r="D366" i="48" s="1"/>
  <c r="B66" i="29" s="1"/>
  <c r="B102" i="29"/>
  <c r="D599" i="48"/>
  <c r="D600" i="48" s="1"/>
  <c r="B91" i="29" s="1"/>
  <c r="D579" i="48"/>
  <c r="D244" i="48"/>
  <c r="D245" i="48" s="1"/>
  <c r="B56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363" i="48" l="1"/>
  <c r="D718" i="48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D59" i="45" s="1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79" i="45" l="1"/>
  <c r="D80" i="45" s="1"/>
  <c r="D134" i="45"/>
  <c r="D135" i="45" s="1"/>
  <c r="D385" i="44"/>
  <c r="D386" i="44" s="1"/>
  <c r="D596" i="44"/>
  <c r="D578" i="44"/>
  <c r="D579" i="44" s="1"/>
  <c r="D100" i="45"/>
  <c r="D101" i="45" s="1"/>
  <c r="D58" i="47"/>
  <c r="D59" i="47" s="1"/>
  <c r="D134" i="47"/>
  <c r="D135" i="47" s="1"/>
  <c r="D118" i="47"/>
  <c r="D119" i="47" s="1"/>
  <c r="B43" i="44"/>
  <c r="D44" i="44" s="1"/>
  <c r="D181" i="44"/>
  <c r="B181" i="44" s="1"/>
  <c r="D182" i="44" s="1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657" i="44"/>
  <c r="B657" i="44" s="1"/>
  <c r="D658" i="44" s="1"/>
  <c r="D659" i="44" s="1"/>
  <c r="D240" i="44"/>
  <c r="B240" i="44" s="1"/>
  <c r="D241" i="44" s="1"/>
  <c r="D242" i="44" s="1"/>
  <c r="D295" i="44"/>
  <c r="B295" i="44" s="1"/>
  <c r="D296" i="44" s="1"/>
  <c r="D297" i="44" s="1"/>
  <c r="D419" i="44"/>
  <c r="B419" i="44" s="1"/>
  <c r="D420" i="44" s="1"/>
  <c r="D466" i="44"/>
  <c r="B466" i="44" s="1"/>
  <c r="D467" i="44" s="1"/>
  <c r="D468" i="44" s="1"/>
  <c r="D595" i="44"/>
  <c r="D689" i="44"/>
  <c r="B689" i="44" s="1"/>
  <c r="D690" i="44" s="1"/>
  <c r="D710" i="44"/>
  <c r="B710" i="44" s="1"/>
  <c r="D711" i="44" s="1"/>
  <c r="D555" i="44"/>
  <c r="B555" i="44" s="1"/>
  <c r="D556" i="44" s="1"/>
  <c r="D557" i="44" s="1"/>
  <c r="D515" i="44"/>
  <c r="B515" i="44" s="1"/>
  <c r="D516" i="44" s="1"/>
  <c r="D362" i="44"/>
  <c r="D363" i="44" s="1"/>
  <c r="D127" i="44"/>
  <c r="B127" i="44" s="1"/>
  <c r="D128" i="44" s="1"/>
  <c r="B45" i="29" l="1"/>
  <c r="D129" i="44"/>
  <c r="B80" i="29"/>
  <c r="D517" i="44"/>
  <c r="D597" i="44"/>
  <c r="D599" i="44"/>
  <c r="D714" i="44"/>
  <c r="D715" i="44" s="1"/>
  <c r="D712" i="44"/>
  <c r="D691" i="44"/>
  <c r="B101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600" i="44"/>
  <c r="D214" i="47"/>
  <c r="D215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06" i="29"/>
  <c r="B11" i="47" l="1"/>
  <c r="B112" i="29"/>
  <c r="B25" i="29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<sst xmlns="http://schemas.openxmlformats.org/spreadsheetml/2006/main" count="2398" uniqueCount="645">
  <si>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</si>
  <si>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</si>
  <si>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</si>
  <si>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</si>
  <si>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</si>
  <si>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</si>
  <si>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</si>
  <si>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</si>
  <si>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</si>
  <si>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</si>
  <si>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</si>
  <si>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</si>
  <si>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</si>
  <si>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</si>
  <si>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</si>
  <si>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</si>
  <si>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</si>
  <si>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</si>
  <si>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</si>
  <si>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</si>
  <si>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</si>
  <si>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</si>
  <si>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</si>
  <si>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</si>
  <si>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</si>
  <si>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</si>
  <si>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</si>
  <si>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</si>
  <si>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</si>
  <si>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</si>
  <si>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</si>
  <si>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</si>
  <si>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</si>
  <si>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</si>
  <si>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</si>
  <si>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</si>
  <si>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</si>
  <si>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</si>
  <si>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</si>
  <si>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</si>
  <si>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</si>
  <si>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</si>
  <si>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</si>
  <si>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</si>
  <si>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</si>
  <si>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</si>
  <si>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</si>
  <si>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</si>
  <si>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</si>
  <si>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</si>
  <si>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</si>
  <si>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</si>
  <si>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</si>
  <si>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</si>
  <si>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</si>
  <si>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</si>
  <si>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</si>
  <si>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</si>
  <si>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</si>
  <si>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</si>
  <si>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</si>
  <si>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</si>
  <si>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</si>
  <si>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</si>
  <si>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</si>
  <si>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</si>
  <si>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</si>
  <si>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</si>
  <si>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</si>
  <si>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</si>
  <si>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</si>
  <si>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</si>
  <si>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</si>
  <si>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</si>
  <si>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</si>
  <si>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</si>
  <si>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</si>
  <si>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</si>
  <si>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</si>
  <si>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</si>
  <si>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</si>
  <si>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</si>
  <si>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</si>
  <si>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</si>
  <si>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</si>
  <si>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</si>
  <si>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</si>
  <si>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</si>
  <si>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</si>
  <si>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</si>
  <si>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</si>
  <si>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</si>
  <si>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</si>
  <si>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</si>
  <si>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</si>
  <si>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</si>
  <si>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</si>
  <si>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</si>
  <si>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</si>
  <si>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</si>
  <si>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</si>
  <si>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</si>
  <si>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</si>
  <si>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</si>
  <si>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</si>
  <si>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</si>
  <si>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</si>
  <si>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</si>
  <si>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</si>
  <si>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</si>
  <si>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</si>
  <si>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</si>
  <si>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</si>
  <si>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</si>
  <si>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</si>
  <si>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</si>
  <si>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</si>
  <si>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</si>
  <si>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</si>
  <si>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</si>
  <si>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</si>
  <si>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</si>
  <si>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</si>
  <si>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</si>
  <si>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</si>
  <si>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</si>
  <si>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</si>
  <si>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</si>
  <si>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</si>
  <si>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</si>
  <si>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</si>
  <si>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</si>
  <si>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</si>
  <si>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</si>
  <si>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</si>
  <si>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</si>
  <si>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</si>
  <si>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</si>
  <si>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</si>
  <si>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</si>
  <si>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</si>
  <si>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</si>
  <si>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</si>
  <si>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</si>
  <si>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</si>
  <si>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</si>
  <si>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</si>
  <si>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</si>
  <si>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</si>
  <si>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</si>
  <si>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</si>
  <si>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</si>
  <si>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</si>
  <si>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</si>
  <si>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</si>
  <si>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</si>
  <si>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</si>
  <si>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</si>
  <si>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</si>
  <si>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</si>
  <si>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</si>
  <si>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</si>
  <si>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</si>
  <si>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</si>
  <si>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</si>
  <si>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</si>
  <si>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</si>
  <si>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</si>
  <si>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</si>
  <si>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</si>
  <si>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</si>
  <si>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</si>
  <si>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</si>
  <si>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</si>
  <si>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</si>
  <si>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</si>
  <si>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</si>
  <si>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</si>
  <si>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</si>
  <si>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</si>
  <si>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</si>
  <si>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</si>
  <si>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</si>
  <si>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</si>
  <si>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</si>
  <si>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</si>
  <si>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</si>
  <si>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</si>
  <si>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</si>
  <si>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</si>
  <si>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</si>
  <si>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</si>
  <si>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</si>
  <si>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</si>
  <si>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</si>
  <si>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</si>
  <si>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</si>
  <si>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</si>
  <si>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</si>
  <si>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</si>
  <si>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</si>
  <si>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</si>
  <si>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</si>
  <si>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</si>
  <si>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</si>
  <si>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</si>
  <si>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</si>
  <si>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</si>
  <si>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</si>
  <si>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</si>
  <si>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</si>
  <si>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</si>
  <si>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</si>
  <si>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</si>
  <si>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</si>
  <si>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</si>
  <si>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</si>
  <si>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</si>
  <si>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</si>
  <si>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</si>
  <si>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</si>
  <si>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</si>
  <si>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</si>
  <si>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</si>
  <si>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</si>
  <si>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</si>
  <si>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</si>
  <si>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</si>
  <si>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</si>
  <si>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</si>
  <si>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</si>
  <si>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</si>
  <si>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</si>
  <si>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</si>
  <si>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</si>
  <si>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</si>
  <si>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</si>
  <si>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</si>
  <si>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</si>
  <si>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</si>
  <si>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</si>
  <si>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</si>
  <si>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</si>
  <si>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</si>
  <si>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</si>
  <si>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</si>
  <si>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</si>
  <si>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</si>
  <si>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</si>
  <si>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</si>
  <si>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</si>
  <si>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</si>
  <si>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</si>
  <si>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</si>
  <si>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</si>
  <si>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</si>
  <si>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</si>
  <si>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</si>
  <si>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</si>
  <si>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</si>
  <si>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</si>
  <si>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</si>
  <si>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</si>
  <si>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</si>
  <si>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</si>
  <si>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</si>
  <si>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</si>
  <si>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</si>
  <si>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</si>
  <si>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</si>
  <si>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</si>
  <si>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</si>
  <si>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</si>
  <si>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</si>
  <si>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</si>
  <si>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</si>
  <si>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</si>
  <si>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</si>
  <si>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</si>
  <si>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</si>
  <si>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</si>
  <si>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</si>
  <si>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</si>
  <si>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</si>
  <si>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</si>
  <si>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</si>
  <si>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</si>
  <si>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</si>
  <si>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</si>
  <si>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</si>
  <si>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</si>
  <si>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</si>
  <si>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</si>
  <si>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</si>
  <si>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</si>
  <si>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</si>
  <si>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</si>
  <si>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</si>
  <si>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</si>
  <si>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</si>
  <si>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</si>
  <si>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</si>
  <si>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</si>
  <si>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</si>
  <si>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</si>
  <si>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</si>
  <si>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</si>
  <si>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</si>
  <si>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</si>
  <si>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</si>
  <si>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</si>
  <si>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</si>
  <si>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</si>
  <si>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</si>
  <si>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</si>
  <si>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</si>
  <si>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</si>
  <si>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</si>
  <si>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</si>
  <si>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</si>
  <si>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</si>
  <si>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</si>
  <si>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</si>
  <si>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</si>
  <si>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</si>
  <si>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</si>
  <si>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</si>
  <si>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</si>
  <si>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</si>
  <si>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</si>
  <si>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</si>
  <si>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</si>
  <si>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</si>
  <si>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</si>
  <si>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</si>
  <si>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</si>
  <si>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</si>
  <si>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</si>
  <si>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</si>
  <si>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</si>
  <si>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</si>
  <si>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</si>
  <si>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</si>
  <si>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</si>
  <si>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</si>
  <si>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</si>
  <si>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</si>
  <si>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</si>
  <si>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</si>
  <si>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</si>
  <si>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</si>
  <si>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</si>
  <si>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</si>
  <si>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</si>
  <si>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</si>
  <si>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</si>
  <si>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</si>
  <si>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</si>
  <si>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</si>
  <si>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</si>
  <si>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</si>
  <si>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</si>
  <si>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</si>
  <si>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</si>
  <si>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</si>
  <si>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</si>
  <si>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</si>
  <si>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</si>
  <si>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</si>
  <si>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</si>
  <si>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</si>
  <si>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</si>
  <si>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</si>
  <si>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</si>
  <si>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</si>
  <si>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</si>
  <si>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</si>
  <si>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</si>
  <si>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</si>
  <si>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</si>
  <si>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</si>
  <si>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</si>
  <si>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</si>
  <si>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</si>
  <si>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</si>
  <si>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</si>
  <si>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</si>
  <si>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</si>
  <si>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</si>
  <si>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</si>
  <si>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</si>
  <si>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</si>
  <si>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</si>
  <si>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</si>
  <si>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</si>
  <si>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</si>
  <si>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</si>
  <si>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</si>
  <si>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</si>
  <si>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</si>
  <si>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</si>
  <si>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</si>
  <si>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</si>
  <si>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</si>
  <si>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</si>
  <si>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</si>
  <si>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</si>
  <si>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</si>
  <si>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</si>
  <si>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</si>
  <si>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</si>
  <si>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</si>
  <si>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</si>
  <si>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</si>
  <si>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</si>
  <si>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</si>
  <si>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</si>
  <si>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</si>
  <si>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</si>
  <si>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</si>
  <si>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</si>
  <si>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</si>
  <si>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</si>
  <si>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</si>
  <si>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</si>
  <si>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</si>
  <si>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</si>
  <si>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</si>
  <si>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</si>
  <si>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</si>
  <si>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</si>
  <si>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</si>
  <si>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</si>
  <si>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</si>
  <si>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</si>
  <si>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</si>
  <si>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</si>
  <si>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</si>
  <si>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</si>
  <si>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</si>
  <si>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</si>
  <si>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</si>
  <si>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</si>
  <si>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</si>
  <si>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</si>
  <si>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</si>
  <si>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</si>
  <si>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</si>
  <si>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</si>
  <si>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</si>
  <si>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</si>
  <si>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</si>
  <si>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</si>
  <si>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</si>
  <si>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</si>
  <si>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</si>
  <si>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</si>
  <si>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</si>
  <si>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</si>
  <si>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</si>
  <si>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</si>
  <si>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</si>
  <si>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</si>
  <si>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</si>
  <si>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</si>
  <si>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</si>
  <si>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Tozeur</t>
  </si>
  <si>
    <t>Dr Mejed Heni</t>
  </si>
  <si>
    <t>M. Welid KADRI</t>
  </si>
  <si>
    <t>Le nettoyage est à renforcer</t>
  </si>
  <si>
    <t>Interdiction de fumer et de jeter les mégots de cigarettes par terre</t>
  </si>
  <si>
    <t>Absences des AMC pour tous les produits d'origine animale importés</t>
  </si>
  <si>
    <t>Exiger les AMC de la part des fournisseurs de produits d'origine animale importés</t>
  </si>
  <si>
    <t>Absence du plan d'action</t>
  </si>
  <si>
    <t>Afficher les actions entreprises pour remédier aux écarts</t>
  </si>
  <si>
    <t>Absence de zone casse dans la chambre froide négative
Les produits destinés au retour n'étaient pas identifiés</t>
  </si>
  <si>
    <t>Renforcer le nettoyage des rails des meubles neutres</t>
  </si>
  <si>
    <t>Les rails des portières des meubles neutres n'étaient pas propres</t>
  </si>
  <si>
    <t>Prévoir des caisses en plastiques à laver régulièrement</t>
  </si>
  <si>
    <t>Les poids des produits nouvellement introduits dans la gamme ne sont pas contrôlés (pain allégé, pains à l'ancienne)</t>
  </si>
  <si>
    <t>Mettre à jour la liste</t>
  </si>
  <si>
    <t>Respecter le remplissage des données dans le tableaux de traçabilité</t>
  </si>
  <si>
    <t xml:space="preserve">Les étiquettes des pains grillés ne précisent pas la présence de la farine de pain complet. </t>
  </si>
  <si>
    <t>Tarte 6/8 amandine: 3 tracés, 2 vendues correspondant au stock.
Tartes 6/8 aus fruits, 3 tracés et 6 vendus.</t>
  </si>
  <si>
    <t>Des pains avec des DLC dépassées ont été constatés dans la chambre froide, ces pains sont destinés à être découpés et grillés pour être emballés et commercialiés. Pratique totalement interdite.</t>
  </si>
  <si>
    <t>Ne retransfomer que les pains dont la DLC n'a pas encore été dépassée, Contacter la qualité pour plus de détails.</t>
  </si>
  <si>
    <t>Les poids n'étaient pas conformes pour plusieurs unités (pain ancien 258&lt;280, et pain allégé 162&lt;180)</t>
  </si>
  <si>
    <t>Réclamer sur ce point</t>
  </si>
  <si>
    <t>Les pains fournis par le boulanger sont transférés dans des cartons ayant servis pour les gâteaux.</t>
  </si>
  <si>
    <t>Prévoir une zone casse et y entreposer les produits correspondants</t>
  </si>
  <si>
    <t>L'huile était brunâtre, elle était mélangée à un produit pour nettoyer la friteuse le matin du jour de l'audit.</t>
  </si>
  <si>
    <t>Respecter les horaires de nettoyage des équipments</t>
  </si>
  <si>
    <t>Poulet rôti: le 04/08, 12 tracés, 21 et 5 moitiés vendus et 23 enregistrés
Poulet le 04/08: 5 vendus, 8 tracés et 4 enregistrés
Absence de traçabilité des MP (exemple poulet lot 21419)</t>
  </si>
  <si>
    <t>Respecter le remplissage des données</t>
  </si>
  <si>
    <t>La hotte n'était pas propre</t>
  </si>
  <si>
    <t>Renforcer le nettoyage</t>
  </si>
  <si>
    <t>Un boudin de jambon était ouvert le 06/07, les 15 jours ont été dépassés</t>
  </si>
  <si>
    <t>Le thermomètre n'était pas vérifié</t>
  </si>
  <si>
    <t>Respecter les durées des vies</t>
  </si>
  <si>
    <t>Vérifier le thermomètre</t>
  </si>
  <si>
    <t>Le 21, le 22 et e 23/07, vente de saucisson traditionnel sans traçabilité enregidtrée</t>
  </si>
  <si>
    <t>Le 19/07 et le 26/07, absence d'enregistrement de la traçabilité</t>
  </si>
  <si>
    <t>Enregistrer les données tous les jours</t>
  </si>
  <si>
    <t xml:space="preserve">La caisse de volailles n'était pas identifiée. </t>
  </si>
  <si>
    <t>Tous les produits en stock doivent être idenifiés. Les étiquettes pour la traçabilité seront récupérées après fin d'utilisation.</t>
  </si>
  <si>
    <t>Respecter la durée de vie des viandes fraîches.</t>
  </si>
  <si>
    <t>Les billots manquaient de propreté</t>
  </si>
  <si>
    <t>Renforcer le nettoyage approfondi</t>
  </si>
  <si>
    <t>Les poulets présentaient une T° à cœur &gt;8°C</t>
  </si>
  <si>
    <t>Respecter les températures d'exposition</t>
  </si>
  <si>
    <t>Un foie était exposé avec la vésicule biliaire.
Les foies baignaient dans leurs sérosités</t>
  </si>
  <si>
    <t>Renforcer les contrôles avant exposition et prévoir es égouttoires.</t>
  </si>
  <si>
    <t>100 kg de viandes d'agneau réceptionnés le 06/08, 35,707kg non tracés.
Pilon de poulet trad le 31/07, Exposés 12,620, vendus 8,169. Absence de traçabilité sur le reste.
Lapins entiers exposés le 29/07 et 30/07, 10 kg non tracés.</t>
  </si>
  <si>
    <t>Selon les données de la traçabilité sur les 100kg d'agneau réceptionnés le 06/08 et abattus le 04/08, ils ont été commercialisés le 10/08 et même le 12/08 alors la durée de vie était au 10/08.
Les lapins exposés à partir du 30/07 étaient aussi exposés jusqu'au 02/08 alors qu'ils étaient périmés le 01/08.</t>
  </si>
  <si>
    <t>Assurer un contrôle rigoureux des données enregistrées.</t>
  </si>
  <si>
    <t>Renforcer le nettoyage des bacs</t>
  </si>
  <si>
    <t>Les bacs n'étaient pas propres</t>
  </si>
  <si>
    <t>Le nettoyage n'était pas satisfaisant</t>
  </si>
  <si>
    <t>Renforcer le nettoyage des éléments en inox, et du mur en face de la table de travail.</t>
  </si>
  <si>
    <t>Barbe mal rasée</t>
  </si>
  <si>
    <t>Rasage obligatoire</t>
  </si>
  <si>
    <t>Les températures du meuble froid ne sont pas enregistrées</t>
  </si>
  <si>
    <t>Enregistrer les températures du meuble froid</t>
  </si>
  <si>
    <t>Les températures du meuble des pommes ne sont pas notées</t>
  </si>
  <si>
    <t>Enregistrer toutes les températures des meubles</t>
  </si>
  <si>
    <t>Nettoyage insatisfaisant</t>
  </si>
  <si>
    <t>Contrôle rigoureux et nettoyage approfondi</t>
  </si>
  <si>
    <t>Dépoussiérage nécessaire</t>
  </si>
  <si>
    <t>Renforcer le nettoyage du rayon des semoules et des couscous</t>
  </si>
  <si>
    <t>Accumulation de poussières par terre et entre les palettes</t>
  </si>
  <si>
    <t>La contamination croisée est risquée avec l'emplacement du billot de la boucherie.
Aussi la contamination croisée a été constatée lors de l'emballage des volailles en attente sur le planche des fromages</t>
  </si>
  <si>
    <t>Déplacer cet élément et séparer totalement les flux.</t>
  </si>
  <si>
    <t>Accumulation de givre dans le meuble des fromages (photo)</t>
  </si>
  <si>
    <t>Accumulation de déchets entre les éléments des meubles promotion</t>
  </si>
  <si>
    <t>Démonter le meuble pour un nettoyage approfondi</t>
  </si>
  <si>
    <t>Nettoyage insuffisant</t>
  </si>
  <si>
    <t>Renforcer le nettoyage au niveau des couvercles et en profondeur</t>
  </si>
  <si>
    <t>Plusieurs cornets de glace étaient abîmés</t>
  </si>
  <si>
    <t>Renforcer les contrôles</t>
  </si>
  <si>
    <t>Les meubles froids négatifs devant les chambres froides n'étaient pas propres. Un gobelet de crèmes glacée y a été constaté</t>
  </si>
  <si>
    <t>Assurer le nettoyage et les contrôles</t>
  </si>
  <si>
    <t>Plusieurs boîtes de conserves étaient caossées et exposées</t>
  </si>
  <si>
    <t>Eliminer ces produits</t>
  </si>
  <si>
    <t>Noter toutes les températures de tous les meubles utilisés</t>
  </si>
  <si>
    <t>Les températures des 2 meubles de promotion n'étaient pas enregistrées</t>
  </si>
  <si>
    <t>Renforcer les contrôles et les nettoyage</t>
  </si>
  <si>
    <t>Plusieurs cadavres d'insectes volants étaient constatés au niveau des meubles de promotion PLS.
Aussi des cadavres d'insectes rampants ont été constatés à l'entrée de la réception (photos)</t>
  </si>
  <si>
    <t>Des produits alimentaires étaient rejetés à la poubelle sans destruction (photo)</t>
  </si>
  <si>
    <t>Appliquer la procédure à la lettre</t>
  </si>
  <si>
    <t>Le meuble d'exposition des pommes n'était pas doté d'afficheur</t>
  </si>
  <si>
    <t>Plusieurs couvercles de produits secs étaient abîmés</t>
  </si>
  <si>
    <t>Installation nécessaire</t>
  </si>
  <si>
    <t>Remplacer ces éléments</t>
  </si>
  <si>
    <t>Le sol est rugueux</t>
  </si>
  <si>
    <t>Entretenir la surface</t>
  </si>
  <si>
    <t>Entretien nécessaire</t>
  </si>
  <si>
    <t>La planche de découpe était jaune, elle est destinée au traitement des volailles</t>
  </si>
  <si>
    <t>Prévoir une planche blanche</t>
  </si>
  <si>
    <t>Décollement de la chambranle à l'entrée du laboratoire.</t>
  </si>
  <si>
    <t>Entretenir cette zone</t>
  </si>
  <si>
    <t>La conception ne permet pas une séparation totale du flux de celui de la boucherie</t>
  </si>
  <si>
    <t>Conception à reprendre</t>
  </si>
  <si>
    <t>Les billots deviennent usées</t>
  </si>
  <si>
    <t>Rabotage ou remplacement nécessaire</t>
  </si>
  <si>
    <t>Des trous ont été constatés au mur du stand</t>
  </si>
  <si>
    <t>Colmatage nécessaire</t>
  </si>
  <si>
    <t>Le sol de la chambre froide est usé, décollé et noirci.</t>
  </si>
  <si>
    <t>Développement de rouille sur la machine à glace</t>
  </si>
  <si>
    <t>Le lave-mains du traiteur n'est pas muni de distributeur de papier</t>
  </si>
  <si>
    <t>Installation d'un distributeur nécessaire</t>
  </si>
  <si>
    <t>Le DEIV au dessus du stnad boucherie est trop haut. Les mouches persistent</t>
  </si>
  <si>
    <t>Déplacer l'appareil en prenant en compte la distance par rapport au meuble</t>
  </si>
  <si>
    <t>Renforcer la lutte</t>
  </si>
  <si>
    <t>Un tube d'ancienne canalisation derrière les chambre froides n'était pas protégé</t>
  </si>
  <si>
    <t>Protéger cet élément</t>
  </si>
  <si>
    <t>Les femmes de ménage ouvrent le regard d'égoût pour y jeter les déchets de nettoyage liquides, cette pratique est interdite.</t>
  </si>
  <si>
    <t>Maintenir les canivaux fermés</t>
  </si>
  <si>
    <t>Mise en œuvre partielle</t>
  </si>
  <si>
    <t>Renforcer les suivis</t>
  </si>
  <si>
    <t>Présence de mouches et de moustiques dans tous le magasin
Présence d'oiseuax dans la surface de vente et la réception</t>
  </si>
  <si>
    <t>Lancer la qualité sur ce sujet</t>
  </si>
  <si>
    <t>Dr Hatem KARAA</t>
  </si>
  <si>
    <t>M Walid Kadri et chefs de rayons</t>
  </si>
  <si>
    <t>Les cartons entamés ne sont pas identifiés par la date de leur première utilisation</t>
  </si>
  <si>
    <t xml:space="preserve">Renforcer les opérations  de nettoyage des équipements </t>
  </si>
  <si>
    <t>Présence de souillure en dessous des tables placées au laboratoire</t>
  </si>
  <si>
    <t>Renforcer les opérations  de nettoyage du sol en dessous des tables placées au laboratoire</t>
  </si>
  <si>
    <t>accumulation de souillure au niveau de la table placée au laboratoire
accumulation de poussière au dessus du four</t>
  </si>
  <si>
    <t>Mettre en place les actions correctives nécessaires comme exigé
Réclamer au fournisseur</t>
  </si>
  <si>
    <t>Etiquette illisible d'un paquet de coquillage "pâtisserie Ben Chaabene"</t>
  </si>
  <si>
    <t>Date de retrait non respectée pour les articles suivants:
02 tartelettes au citron (26/11/2019)
06 "biscuit diari" maison du boulanger (27/11/2019)</t>
  </si>
  <si>
    <t>données relatives à la traçabilité des gateaux sont erronées: cas de l'amandine x2 lot 83243211020199 reçue le 02/11/2019: sur les fiches de traçabilité 06 pièces portaient le numéro delot sus mentionné alors que 06 autres pièces portaient le numéro de lot d'un autre article</t>
  </si>
  <si>
    <t xml:space="preserve">les actions correctives à mettre en place suivi au contrôle du poids (non conforme) ne sont pas engagées comme l'exige l'instruction en cours
</t>
  </si>
  <si>
    <t>poids contrôlés le jour de l'audit:
pain sans sel 186g au lieu de 200g
pain semoule 234g au lieu de 200 g
pain à l'ancienne 314g au lieu de 280g</t>
  </si>
  <si>
    <t>Réclamer auprés du fournisseur ces non-conformités de poids</t>
  </si>
  <si>
    <t>Zone casse non identifiée au laboratoire ni en chambre froide</t>
  </si>
  <si>
    <t>Renforcer les opérations de nettoyage du coin réservé au stockage des produits surgelés pour le rayon traiteur
renforcer les opérations de nettoyage de l'étagère placée en chambre froide positive</t>
  </si>
  <si>
    <t>Pizza entamée en chambre froide partiellement protégée</t>
  </si>
  <si>
    <t>Friteuse et filtre de la hotte sales</t>
  </si>
  <si>
    <t>Renforcer les opérations de nettoyage de la friteuse et le filtre de la hotte</t>
  </si>
  <si>
    <t>Certaines données sont erronées (voir photo)</t>
  </si>
  <si>
    <t>traçabilité erronée du poulet rôti lot PI 19325 reçu le 22/11/2019: quantité reçu de 20 pièces. seules 13 pièces ont été tracées entre le 22 et le 24 novembre 2019</t>
  </si>
  <si>
    <t>plus de rigueur dans l'enregistrement des données relatives à la traçabilité des produits préparés au niveau de ce rayon</t>
  </si>
  <si>
    <t>Identification erronée du cordon bleu présenté à la vente</t>
  </si>
  <si>
    <t>La contamination croisée est risquée avec l'emplacement du billot de la boucherie.
Un seul employé entre rayon traiteur et fromage/charcuterie</t>
  </si>
  <si>
    <t>Déplacer cet élément et séparer totalement les flux.
Prévoir un autre employé pour les fromages charcuteries</t>
  </si>
  <si>
    <t>Renforcer les opérations de nettoyage du meuble fromage et charcuterie</t>
  </si>
  <si>
    <t>une boite de halwa chamia entamée ne portant la date de sa première utilisation</t>
  </si>
  <si>
    <t xml:space="preserve">
la date d'entame n'est pas systèmatiquement enregistrée sur les fiches de traçabilité: exemples le 7/11 majeste Gouda et gruyère bloc, le 18/11 gouda bloc  (voir photo)
Traçabilité du gruyère citadelle Fiore manquante : test effectué sur le lot 25619 quantité reçue 14kg94 
quantité tracée 4kg286, quantité encore en linéaire 1kg228
quantité en stock 0
quantité non tracée 9kg426</t>
  </si>
  <si>
    <t>la traçabilité doit appliquée d'une manière rigoureuse</t>
  </si>
  <si>
    <t>absence de traçabilité pour la journée du 17 novembre 2019: sur le hit parade du 17/11, il ya eu vente de 2kg428 de salami de bœuf spécial</t>
  </si>
  <si>
    <t>assurer un meilleur rangement des fiches de traçabilité (fromage et charcuterie)</t>
  </si>
  <si>
    <t>pas de viandes rouges depuis le 19/11/19</t>
  </si>
  <si>
    <t>renforcer les opérations de nettoyage du linéaire</t>
  </si>
  <si>
    <t>Système de traçabilité défaillant:
agneau reçu le 16/11 poids 16Kg
11kg728 tacés au rayon trad, 1kg940 au rayon libre service le reste (2kg332) non retrouvé sur les cadenciers de fabrication
escalope de dinde lot 32615: quantité mise en rayon le 24/11 27kg572, quantité vendue le 24 16kg925 reste 10 kg: quantité enregistrée sur la fiche de traçabilité du 25/11 est de 3kg700</t>
  </si>
  <si>
    <t>Plus de rigueur dans l'application du système de traçabilité</t>
  </si>
  <si>
    <t>Regard sale en chambre froide</t>
  </si>
  <si>
    <t>Renforcer les opérations de nettoyage du regard d'évacuation des eaux usées</t>
  </si>
  <si>
    <t>regard sale en rayon</t>
  </si>
  <si>
    <t>assurer des tris continus des poissons présentés à la vente</t>
  </si>
  <si>
    <t>assurer la vérification des températures à cœur des produits au niveau de l'élément froid réservé à la mise en vente des pommes</t>
  </si>
  <si>
    <t>renforcer les opérations de nettoyage du poste de pesage et du linéaire</t>
  </si>
  <si>
    <t>renforcer les opérations de nettoyage du sol de la réserve</t>
  </si>
  <si>
    <t>un sac de sucre à même le sol à la réserve</t>
  </si>
  <si>
    <t>dépoussièrer les conserves présentées à la vente</t>
  </si>
  <si>
    <t>dépassement de la DLUO de 09 bocaux de filets d'anchois sidi daoud (DLUO 03/10/2019)</t>
  </si>
  <si>
    <t>Renforcer les opérations de nettoyage du linéaire produits laitiers</t>
  </si>
  <si>
    <t>dépassement de la DLC  des articles suivants:
1 pot de yaourt "fleur d'oranger" Vitalait DLC: 23/11/2019
06 pots de yaourt "banane" Délice DLC: 22/11/2019</t>
  </si>
  <si>
    <t>Renforcer le contrôle des DLC des produits présentés à la vente</t>
  </si>
  <si>
    <t>Dépassement de la DLUO des articles suivants: 
02 paquets de moules décortiquées Captain Sindbad DLUO: 13/11/2019
02 paquets Dolce Amore tiramisu DLUO: 23/11/2019</t>
  </si>
  <si>
    <t>Non respect des dates limite de retrait Tiramisu Dolce Amore: DLUO 26/11/2019</t>
  </si>
  <si>
    <t>pas de vérification des températures d'ambiance en chambre froide et aux linéaires pour les mois d'octobre et de septembre 2019</t>
  </si>
  <si>
    <t>Produits éliminés sans dénaturation (voir photo)</t>
  </si>
  <si>
    <t>le sol est rugueux</t>
  </si>
  <si>
    <t xml:space="preserve">Mauvaise fermeture de la porte de la chambre froide </t>
  </si>
  <si>
    <t>Renforcer l'éclairage du stand
Néon non fonctionnel en chambre froide</t>
  </si>
  <si>
    <t>Manque d'étanchéité des murs des chambres froides</t>
  </si>
  <si>
    <t>Tube néon non fonctionnel au niveau de la chambre froide volailles</t>
  </si>
  <si>
    <t>Trace de rouille au sol de la chambre froide boucherie</t>
  </si>
  <si>
    <t>manque un support pour le produit de nettoyage</t>
  </si>
  <si>
    <t>Présence de givre en chambre froide négative</t>
  </si>
  <si>
    <t>Regard très sales en poissonnerie</t>
  </si>
  <si>
    <t>Les supports des étiquettes prix étaient démontées à plusieurs niveau (yaourts)
Les meubles des promotions présentaient des vitres fissurées</t>
  </si>
  <si>
    <t>osso bucco baignant dans son exsudat (voir photo)</t>
  </si>
  <si>
    <t>assurer un meilleur rangement des sacs de glaçons alimentaires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</si>
</sst>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1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left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37" fillId="0" borderId="0" xfId="0" applyFont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66" fontId="37" fillId="0" borderId="1" xfId="0" applyNumberFormat="1" applyFont="1" applyBorder="1" applyAlignment="1" applyProtection="1">
      <alignment wrapText="1"/>
      <protection locked="0"/>
    </xf>
    <xf numFmtId="165" fontId="37" fillId="0" borderId="1" xfId="0" applyNumberFormat="1" applyFont="1" applyBorder="1" applyAlignment="1" applyProtection="1">
      <alignment horizontal="left" vertical="center" wrapText="1"/>
      <protection locked="0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166" fontId="6" fillId="0" borderId="1" xfId="0" applyNumberFormat="1" applyFont="1" applyBorder="1" applyAlignment="1">
      <alignment wrapText="1"/>
    </xf>
    <xf numFmtId="0" fontId="33" fillId="0" borderId="1" xfId="0" applyFont="1" applyBorder="1" applyAlignment="1">
      <alignment wrapText="1"/>
    </xf>
    <xf numFmtId="0" fontId="35" fillId="0" borderId="1" xfId="1" applyFont="1" applyBorder="1" applyAlignment="1">
      <alignment wrapText="1"/>
    </xf>
    <xf numFmtId="0" fontId="35" fillId="0" borderId="1" xfId="1" applyFont="1" applyBorder="1" applyAlignment="1">
      <alignment vertical="center" wrapText="1"/>
    </xf>
    <xf numFmtId="0" fontId="35" fillId="0" borderId="0" xfId="1" applyFont="1" applyAlignment="1">
      <alignment horizontal="center" vertical="center" wrapText="1"/>
    </xf>
    <xf numFmtId="0" fontId="35" fillId="0" borderId="1" xfId="1" applyFont="1" applyBorder="1" applyAlignment="1">
      <alignment horizontal="center" vertical="center" wrapText="1"/>
    </xf>
    <xf numFmtId="0" fontId="37" fillId="0" borderId="2" xfId="0" applyFont="1" applyBorder="1" applyAlignment="1" applyProtection="1">
      <alignment wrapText="1"/>
      <protection locked="0"/>
    </xf>
    <xf numFmtId="0" fontId="37" fillId="0" borderId="5" xfId="0" applyFont="1" applyBorder="1" applyAlignment="1" applyProtection="1">
      <alignment wrapText="1"/>
      <protection locked="0"/>
    </xf>
    <xf numFmtId="0" fontId="11" fillId="2" borderId="0" xfId="0" applyFont="1" applyFill="1" applyAlignment="1">
      <alignment wrapText="1"/>
    </xf>
    <xf numFmtId="0" fontId="21" fillId="0" borderId="1" xfId="0" applyFont="1" applyBorder="1" applyAlignment="1" applyProtection="1">
      <alignment wrapText="1"/>
      <protection locked="0"/>
    </xf>
    <xf numFmtId="0" fontId="45" fillId="2" borderId="0" xfId="0" applyFont="1" applyFill="1" applyAlignment="1">
      <alignment wrapText="1"/>
    </xf>
    <xf numFmtId="10" fontId="0" fillId="0" borderId="0" xfId="0" applyNumberFormat="1" applyBorder="1" applyAlignment="1" applyProtection="1">
      <alignment horizontal="center" wrapText="1"/>
      <protection hidden="1"/>
    </xf>
    <xf numFmtId="10" fontId="0" fillId="0" borderId="5" xfId="0" applyNumberFormat="1" applyBorder="1" applyAlignment="1" applyProtection="1">
      <alignment horizontal="center" wrapText="1"/>
      <protection hidden="1"/>
    </xf>
    <xf numFmtId="0" fontId="19" fillId="0" borderId="1" xfId="0" applyFont="1" applyBorder="1" applyAlignment="1" applyProtection="1">
      <alignment wrapText="1"/>
      <protection locked="0"/>
    </xf>
    <xf numFmtId="0" fontId="20" fillId="0" borderId="1" xfId="0" applyFont="1" applyBorder="1" applyAlignment="1" applyProtection="1">
      <alignment wrapText="1"/>
      <protection locked="0"/>
    </xf>
    <xf numFmtId="10" fontId="0" fillId="0" borderId="1" xfId="0" applyNumberFormat="1" applyBorder="1" applyAlignment="1" applyProtection="1">
      <alignment horizontal="center" wrapText="1"/>
      <protection hidden="1"/>
    </xf>
    <xf numFmtId="9" fontId="6" fillId="14" borderId="1" xfId="0" applyNumberFormat="1" applyFont="1" applyFill="1" applyBorder="1" applyAlignment="1" applyProtection="1">
      <alignment wrapText="1"/>
      <protection locked="0"/>
    </xf>
    <xf numFmtId="0" fontId="23" fillId="7" borderId="1" xfId="0" applyFont="1" applyFill="1" applyBorder="1" applyAlignment="1" applyProtection="1">
      <alignment horizontal="center" wrapText="1"/>
      <protection hidden="1"/>
    </xf>
    <xf numFmtId="165" fontId="23" fillId="7" borderId="1" xfId="0" applyNumberFormat="1" applyFont="1" applyFill="1" applyBorder="1" applyAlignment="1" applyProtection="1">
      <alignment horizontal="center" wrapText="1"/>
      <protection hidden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6" fillId="4" borderId="0" xfId="0" applyFont="1" applyFill="1" applyAlignment="1" applyProtection="1">
      <alignment horizontal="center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0.63888888888888884</c:v>
                </c:pt>
                <c:pt idx="1">
                  <c:v>0.8529411764705882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4811776"/>
        <c:axId val="214807856"/>
      </c:barChart>
      <c:catAx>
        <c:axId val="21481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4807856"/>
        <c:crosses val="autoZero"/>
        <c:auto val="1"/>
        <c:lblAlgn val="ctr"/>
        <c:lblOffset val="100"/>
        <c:noMultiLvlLbl val="0"/>
      </c:catAx>
      <c:valAx>
        <c:axId val="214807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481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0.95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668864"/>
        <c:axId val="210669424"/>
      </c:barChart>
      <c:catAx>
        <c:axId val="21066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669424"/>
        <c:crosses val="autoZero"/>
        <c:auto val="1"/>
        <c:lblAlgn val="ctr"/>
        <c:lblOffset val="100"/>
        <c:noMultiLvlLbl val="0"/>
      </c:catAx>
      <c:valAx>
        <c:axId val="210669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66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0.7</c:v>
                </c:pt>
                <c:pt idx="1">
                  <c:v>0.60869565217391308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672224"/>
        <c:axId val="210672784"/>
      </c:barChart>
      <c:catAx>
        <c:axId val="21067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672784"/>
        <c:crosses val="autoZero"/>
        <c:auto val="1"/>
        <c:lblAlgn val="ctr"/>
        <c:lblOffset val="100"/>
        <c:noMultiLvlLbl val="0"/>
      </c:catAx>
      <c:valAx>
        <c:axId val="210672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67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0.77027027027027029</c:v>
                </c:pt>
                <c:pt idx="1">
                  <c:v>0.45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880752"/>
        <c:axId val="210881312"/>
      </c:barChart>
      <c:catAx>
        <c:axId val="21088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81312"/>
        <c:crosses val="autoZero"/>
        <c:auto val="1"/>
        <c:lblAlgn val="ctr"/>
        <c:lblOffset val="100"/>
        <c:noMultiLvlLbl val="0"/>
      </c:catAx>
      <c:valAx>
        <c:axId val="21088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88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0.8529411764705882</c:v>
                </c:pt>
                <c:pt idx="1">
                  <c:v>0.92105263157894735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884112"/>
        <c:axId val="210884672"/>
      </c:barChart>
      <c:catAx>
        <c:axId val="21088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84672"/>
        <c:crosses val="autoZero"/>
        <c:auto val="1"/>
        <c:lblAlgn val="ctr"/>
        <c:lblOffset val="100"/>
        <c:noMultiLvlLbl val="0"/>
      </c:catAx>
      <c:valAx>
        <c:axId val="210884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88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887472"/>
        <c:axId val="210888032"/>
      </c:barChart>
      <c:catAx>
        <c:axId val="21088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88032"/>
        <c:crosses val="autoZero"/>
        <c:auto val="1"/>
        <c:lblAlgn val="ctr"/>
        <c:lblOffset val="100"/>
        <c:noMultiLvlLbl val="0"/>
      </c:catAx>
      <c:valAx>
        <c:axId val="210888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88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0.84090909090909094</c:v>
                </c:pt>
                <c:pt idx="1">
                  <c:v>0.84375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4670368"/>
        <c:axId val="274670928"/>
      </c:barChart>
      <c:catAx>
        <c:axId val="27467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4670928"/>
        <c:crosses val="autoZero"/>
        <c:auto val="1"/>
        <c:lblAlgn val="ctr"/>
        <c:lblOffset val="100"/>
        <c:noMultiLvlLbl val="0"/>
      </c:catAx>
      <c:valAx>
        <c:axId val="274670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467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0.76268656716417915</c:v>
                </c:pt>
                <c:pt idx="1">
                  <c:v>0.73140495867768596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4673728"/>
        <c:axId val="274674288"/>
      </c:barChart>
      <c:catAx>
        <c:axId val="27467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4674288"/>
        <c:crosses val="autoZero"/>
        <c:auto val="1"/>
        <c:lblAlgn val="ctr"/>
        <c:lblOffset val="100"/>
        <c:noMultiLvlLbl val="0"/>
      </c:catAx>
      <c:valAx>
        <c:axId val="274674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467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0.80179782903663499</c:v>
                </c:pt>
                <c:pt idx="1">
                  <c:v>0.78757747933884303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75260736"/>
        <c:axId val="275261296"/>
        <c:extLst xmlns:c16r2="http://schemas.microsoft.com/office/drawing/2015/06/chart"/>
      </c:barChart>
      <c:catAx>
        <c:axId val="275260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261296"/>
        <c:crosses val="autoZero"/>
        <c:auto val="1"/>
        <c:lblAlgn val="ctr"/>
        <c:lblOffset val="100"/>
        <c:noMultiLvlLbl val="0"/>
      </c:catAx>
      <c:valAx>
        <c:axId val="2752612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26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0.36805555555555558</c:v>
                </c:pt>
                <c:pt idx="1">
                  <c:v>0.37484402852049914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75264096"/>
        <c:axId val="275264656"/>
        <c:extLst xmlns:c16r2="http://schemas.microsoft.com/office/drawing/2015/06/chart"/>
      </c:barChart>
      <c:catAx>
        <c:axId val="27526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264656"/>
        <c:crosses val="autoZero"/>
        <c:auto val="1"/>
        <c:lblAlgn val="ctr"/>
        <c:lblOffset val="100"/>
        <c:noMultiLvlLbl val="0"/>
      </c:catAx>
      <c:valAx>
        <c:axId val="275264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26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431360"/>
        <c:axId val="207432480"/>
      </c:barChart>
      <c:catAx>
        <c:axId val="20743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432480"/>
        <c:crosses val="autoZero"/>
        <c:auto val="1"/>
        <c:lblAlgn val="ctr"/>
        <c:lblOffset val="100"/>
        <c:noMultiLvlLbl val="0"/>
      </c:catAx>
      <c:valAx>
        <c:axId val="20743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43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0.67567567567567566</c:v>
                </c:pt>
                <c:pt idx="1">
                  <c:v>0.60256410256410253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009360"/>
        <c:axId val="210009920"/>
      </c:barChart>
      <c:catAx>
        <c:axId val="21000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009920"/>
        <c:crosses val="autoZero"/>
        <c:auto val="1"/>
        <c:lblAlgn val="ctr"/>
        <c:lblOffset val="100"/>
        <c:noMultiLvlLbl val="0"/>
      </c:catAx>
      <c:valAx>
        <c:axId val="210009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009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0.72972972972972971</c:v>
                </c:pt>
                <c:pt idx="1">
                  <c:v>0.72619047619047616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012720"/>
        <c:axId val="210013280"/>
      </c:barChart>
      <c:catAx>
        <c:axId val="21001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013280"/>
        <c:crosses val="autoZero"/>
        <c:auto val="1"/>
        <c:lblAlgn val="ctr"/>
        <c:lblOffset val="100"/>
        <c:noMultiLvlLbl val="0"/>
      </c:catAx>
      <c:valAx>
        <c:axId val="210013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01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0.55555555555555558</c:v>
                </c:pt>
                <c:pt idx="1">
                  <c:v>0.42499999999999999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249152"/>
        <c:axId val="210249712"/>
      </c:barChart>
      <c:catAx>
        <c:axId val="21024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249712"/>
        <c:crosses val="autoZero"/>
        <c:auto val="1"/>
        <c:lblAlgn val="ctr"/>
        <c:lblOffset val="100"/>
        <c:noMultiLvlLbl val="0"/>
      </c:catAx>
      <c:valAx>
        <c:axId val="210249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24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0.68181818181818177</c:v>
                </c:pt>
                <c:pt idx="1">
                  <c:v>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252512"/>
        <c:axId val="210253072"/>
      </c:barChart>
      <c:catAx>
        <c:axId val="21025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253072"/>
        <c:crosses val="autoZero"/>
        <c:auto val="1"/>
        <c:lblAlgn val="ctr"/>
        <c:lblOffset val="100"/>
        <c:noMultiLvlLbl val="0"/>
      </c:catAx>
      <c:valAx>
        <c:axId val="210253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25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0.92647058823529416</c:v>
                </c:pt>
                <c:pt idx="1">
                  <c:v>0.9358974358974359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255872"/>
        <c:axId val="210256432"/>
      </c:barChart>
      <c:catAx>
        <c:axId val="21025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256432"/>
        <c:crosses val="autoZero"/>
        <c:auto val="1"/>
        <c:lblAlgn val="ctr"/>
        <c:lblOffset val="100"/>
        <c:noMultiLvlLbl val="0"/>
      </c:catAx>
      <c:valAx>
        <c:axId val="210256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25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0.98148148148148151</c:v>
                </c:pt>
                <c:pt idx="1">
                  <c:v>0.9642857142857143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94192"/>
        <c:axId val="210394752"/>
      </c:barChart>
      <c:catAx>
        <c:axId val="2103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4752"/>
        <c:crosses val="autoZero"/>
        <c:auto val="1"/>
        <c:lblAlgn val="ctr"/>
        <c:lblOffset val="100"/>
        <c:noMultiLvlLbl val="0"/>
      </c:catAx>
      <c:valAx>
        <c:axId val="210394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97552"/>
        <c:axId val="210398112"/>
      </c:barChart>
      <c:catAx>
        <c:axId val="21039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8112"/>
        <c:crosses val="autoZero"/>
        <c:auto val="1"/>
        <c:lblAlgn val="ctr"/>
        <c:lblOffset val="100"/>
        <c:noMultiLvlLbl val="0"/>
      </c:catAx>
      <c:valAx>
        <c:axId val="21039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9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04" zoomScaleSheetLayoutView="100" workbookViewId="0">
      <selection activeCell="B113" sqref="B113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81" t="s">
        <v>275</v>
      </c>
      <c r="B18" s="381"/>
      <c r="C18" s="381"/>
      <c r="D18" s="382" t="s">
        <v>466</v>
      </c>
      <c r="E18" s="382"/>
      <c r="F18" s="382"/>
      <c r="G18" s="382"/>
      <c r="H18" s="382"/>
      <c r="I18" s="382"/>
      <c r="J18" s="382"/>
      <c r="K18" s="382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83" t="s">
        <v>276</v>
      </c>
      <c r="B21" s="383"/>
      <c r="C21" s="383"/>
      <c r="D21" s="383"/>
      <c r="E21" s="383"/>
      <c r="F21" s="383"/>
      <c r="G21" s="383"/>
      <c r="H21" s="383"/>
      <c r="I21" s="383"/>
      <c r="J21" s="383"/>
      <c r="K21" s="383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84" t="s">
        <v>278</v>
      </c>
      <c r="C23" s="384"/>
      <c r="D23" s="42"/>
      <c r="E23" s="42"/>
      <c r="F23" s="42"/>
      <c r="G23" s="42"/>
      <c r="H23" s="42"/>
      <c r="I23" s="42"/>
      <c r="J23" t="str">
        <f>D18</f>
        <v>Tozeur</v>
      </c>
    </row>
    <row r="24" spans="1:11" ht="33" customHeight="1" x14ac:dyDescent="0.25">
      <c r="A24" s="50" t="s">
        <v>279</v>
      </c>
      <c r="B24" s="385">
        <f>AVERAGE('A3 Exploitation'!D719,'A3 Technique'!D215)</f>
        <v>0.80179782903663499</v>
      </c>
      <c r="C24" s="385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85">
        <f>AVERAGE('A4 Exploitation'!D719,'A4 Technique'!D215)</f>
        <v>0.78757747933884303</v>
      </c>
      <c r="C25" s="385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84" t="s">
        <v>281</v>
      </c>
      <c r="C29" s="384"/>
      <c r="D29" s="42"/>
      <c r="E29" s="42"/>
      <c r="F29" s="42"/>
      <c r="G29" s="42"/>
      <c r="H29" s="42"/>
      <c r="I29" s="42"/>
      <c r="J29" t="str">
        <f>D18</f>
        <v>Tozeur</v>
      </c>
    </row>
    <row r="30" spans="1:11" ht="33" customHeight="1" x14ac:dyDescent="0.25">
      <c r="A30" s="50" t="s">
        <v>279</v>
      </c>
      <c r="B30" s="385">
        <f>'A3 Exploitation'!D719</f>
        <v>0.76268656716417915</v>
      </c>
      <c r="C30" s="385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85">
        <f>'A4 Exploitation'!D719</f>
        <v>0.73140495867768596</v>
      </c>
      <c r="C31" s="385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86" t="s">
        <v>282</v>
      </c>
      <c r="C34" s="386"/>
      <c r="D34" s="42"/>
      <c r="E34" s="42"/>
      <c r="F34" s="42"/>
      <c r="G34" s="42"/>
      <c r="H34" s="42"/>
      <c r="I34" s="42"/>
      <c r="J34" t="str">
        <f>D18</f>
        <v>Tozeur</v>
      </c>
    </row>
    <row r="35" spans="1:10" ht="33" customHeight="1" x14ac:dyDescent="0.25">
      <c r="A35" s="50" t="s">
        <v>279</v>
      </c>
      <c r="B35" s="385">
        <f>AVERAGE('A3 Exploitation'!D717, 'A3 Technique'!D213)</f>
        <v>0.36805555555555558</v>
      </c>
      <c r="C35" s="385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85">
        <f>AVERAGE('A4 Exploitation'!D717, 'A4 Technique'!D213)</f>
        <v>0.37484402852049914</v>
      </c>
      <c r="C36" s="385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84" t="s">
        <v>283</v>
      </c>
      <c r="C39" s="384"/>
      <c r="D39" s="42"/>
      <c r="E39" s="42"/>
      <c r="F39" s="42"/>
      <c r="G39" s="42"/>
      <c r="H39" s="42"/>
      <c r="I39" s="42"/>
      <c r="J39" t="str">
        <f>D18</f>
        <v>Tozeur</v>
      </c>
    </row>
    <row r="40" spans="1:10" ht="33" customHeight="1" x14ac:dyDescent="0.25">
      <c r="A40" s="50" t="s">
        <v>279</v>
      </c>
      <c r="B40" s="387">
        <f>'A3 Exploitation'!D48</f>
        <v>0.63888888888888884</v>
      </c>
      <c r="C40" s="387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87">
        <f>'A4 Exploitation'!D48</f>
        <v>0.8529411764705882</v>
      </c>
      <c r="C41" s="387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84" t="s">
        <v>284</v>
      </c>
      <c r="C44" s="384"/>
      <c r="D44" s="42"/>
      <c r="E44" s="42"/>
      <c r="F44" s="42"/>
      <c r="G44" s="42"/>
      <c r="H44" s="42"/>
      <c r="I44" s="42"/>
      <c r="J44" t="str">
        <f>D18</f>
        <v>Tozeur</v>
      </c>
    </row>
    <row r="45" spans="1:10" ht="33" customHeight="1" x14ac:dyDescent="0.25">
      <c r="A45" s="50" t="s">
        <v>279</v>
      </c>
      <c r="B45" s="387" t="e">
        <f>'A3 Exploitation'!D129</f>
        <v>#DIV/0!</v>
      </c>
      <c r="C45" s="387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87" t="e">
        <f>'A4 Exploitation'!D129</f>
        <v>#DIV/0!</v>
      </c>
      <c r="C46" s="387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84" t="s">
        <v>444</v>
      </c>
      <c r="C49" s="384"/>
      <c r="D49" s="42"/>
      <c r="E49" s="42"/>
      <c r="F49" s="42"/>
      <c r="G49" s="42"/>
      <c r="H49" s="42"/>
      <c r="I49" s="42"/>
      <c r="J49" t="str">
        <f>D18</f>
        <v>Tozeur</v>
      </c>
    </row>
    <row r="50" spans="1:10" ht="33" customHeight="1" x14ac:dyDescent="0.25">
      <c r="A50" s="50" t="s">
        <v>279</v>
      </c>
      <c r="B50" s="387">
        <f>'A3 Exploitation'!D183</f>
        <v>0.67567567567567566</v>
      </c>
      <c r="C50" s="387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87">
        <f>'A4 Exploitation'!D183</f>
        <v>0.60256410256410253</v>
      </c>
      <c r="C51" s="387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84" t="s">
        <v>445</v>
      </c>
      <c r="C54" s="384"/>
      <c r="D54" s="42"/>
      <c r="E54" s="42"/>
      <c r="F54" s="42"/>
      <c r="G54" s="42"/>
      <c r="H54" s="42"/>
      <c r="I54" s="42"/>
      <c r="J54" t="str">
        <f>D18</f>
        <v>Tozeur</v>
      </c>
    </row>
    <row r="55" spans="1:10" ht="33" customHeight="1" x14ac:dyDescent="0.25">
      <c r="A55" s="50" t="s">
        <v>279</v>
      </c>
      <c r="B55" s="387">
        <f>'A3 Exploitation'!D245</f>
        <v>0.72972972972972971</v>
      </c>
      <c r="C55" s="387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87">
        <f>'A4 Exploitation'!D245</f>
        <v>0.72619047619047616</v>
      </c>
      <c r="C56" s="387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84" t="s">
        <v>446</v>
      </c>
      <c r="C59" s="384"/>
      <c r="D59" s="42"/>
      <c r="E59" s="42"/>
      <c r="F59" s="42"/>
      <c r="G59" s="42"/>
      <c r="H59" s="42"/>
      <c r="I59" s="42"/>
      <c r="J59" t="str">
        <f>D18</f>
        <v>Tozeur</v>
      </c>
    </row>
    <row r="60" spans="1:10" ht="33" customHeight="1" x14ac:dyDescent="0.25">
      <c r="A60" s="50" t="s">
        <v>279</v>
      </c>
      <c r="B60" s="387">
        <f>'A3 Exploitation'!D300</f>
        <v>0.55555555555555558</v>
      </c>
      <c r="C60" s="387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87">
        <f>'A4 Exploitation'!D300</f>
        <v>0.42499999999999999</v>
      </c>
      <c r="C61" s="387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84" t="s">
        <v>447</v>
      </c>
      <c r="C64" s="384"/>
      <c r="D64" s="42"/>
      <c r="E64" s="42"/>
      <c r="F64" s="42"/>
      <c r="G64" s="42"/>
      <c r="H64" s="42"/>
      <c r="I64" s="42"/>
      <c r="J64" t="str">
        <f>D18</f>
        <v>Tozeur</v>
      </c>
    </row>
    <row r="65" spans="1:10" ht="33" customHeight="1" x14ac:dyDescent="0.25">
      <c r="A65" s="50" t="s">
        <v>279</v>
      </c>
      <c r="B65" s="387">
        <f>'A3 Exploitation'!D366</f>
        <v>0.68181818181818177</v>
      </c>
      <c r="C65" s="387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87">
        <f>'A4 Exploitation'!D366</f>
        <v>0.8</v>
      </c>
      <c r="C66" s="387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84" t="s">
        <v>448</v>
      </c>
      <c r="C69" s="384"/>
      <c r="D69" s="42"/>
      <c r="E69" s="42"/>
      <c r="F69" s="42"/>
      <c r="G69" s="42"/>
      <c r="H69" s="42"/>
      <c r="I69" s="42"/>
      <c r="J69" t="str">
        <f>D18</f>
        <v>Tozeur</v>
      </c>
    </row>
    <row r="70" spans="1:10" ht="33" customHeight="1" x14ac:dyDescent="0.25">
      <c r="A70" s="50" t="s">
        <v>279</v>
      </c>
      <c r="B70" s="387">
        <f>'A3 Exploitation'!D424</f>
        <v>0.92647058823529416</v>
      </c>
      <c r="C70" s="387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87">
        <f>'A4 Exploitation'!D424</f>
        <v>0.9358974358974359</v>
      </c>
      <c r="C71" s="387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84" t="s">
        <v>449</v>
      </c>
      <c r="C74" s="384"/>
      <c r="D74" s="42"/>
      <c r="E74" s="42"/>
      <c r="F74" s="42"/>
      <c r="G74" s="42"/>
      <c r="H74" s="42"/>
      <c r="I74" s="42"/>
      <c r="J74" t="str">
        <f>D18</f>
        <v>Tozeur</v>
      </c>
    </row>
    <row r="75" spans="1:10" ht="33" customHeight="1" x14ac:dyDescent="0.25">
      <c r="A75" s="50" t="s">
        <v>279</v>
      </c>
      <c r="B75" s="387">
        <f>'A3 Exploitation'!D471</f>
        <v>0.98148148148148151</v>
      </c>
      <c r="C75" s="387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87">
        <f>'A4 Exploitation'!D471</f>
        <v>0.9642857142857143</v>
      </c>
      <c r="C76" s="387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84" t="s">
        <v>450</v>
      </c>
      <c r="C79" s="384"/>
      <c r="D79" s="42"/>
      <c r="E79" s="42"/>
      <c r="F79" s="42"/>
      <c r="G79" s="42"/>
      <c r="H79" s="42"/>
      <c r="I79" s="42"/>
      <c r="J79" t="str">
        <f>D18</f>
        <v>Tozeur</v>
      </c>
    </row>
    <row r="80" spans="1:10" ht="33" customHeight="1" x14ac:dyDescent="0.25">
      <c r="A80" s="50" t="s">
        <v>279</v>
      </c>
      <c r="B80" s="387" t="e">
        <f>'A3 Exploitation'!D517</f>
        <v>#DIV/0!</v>
      </c>
      <c r="C80" s="387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87" t="e">
        <f>'A4 Exploitation'!D517</f>
        <v>#DIV/0!</v>
      </c>
      <c r="C81" s="387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84" t="s">
        <v>451</v>
      </c>
      <c r="C84" s="384"/>
      <c r="D84" s="42"/>
      <c r="E84" s="42"/>
      <c r="F84" s="42"/>
      <c r="G84" s="42"/>
      <c r="H84" s="42"/>
      <c r="I84" s="42"/>
      <c r="J84" t="str">
        <f>D18</f>
        <v>Tozeur</v>
      </c>
    </row>
    <row r="85" spans="1:10" ht="33" customHeight="1" x14ac:dyDescent="0.25">
      <c r="A85" s="50" t="s">
        <v>279</v>
      </c>
      <c r="B85" s="387">
        <f>'A3 Exploitation'!D560</f>
        <v>0.95</v>
      </c>
      <c r="C85" s="387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87">
        <f>'A4 Exploitation'!D560</f>
        <v>1</v>
      </c>
      <c r="C86" s="387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84" t="s">
        <v>285</v>
      </c>
      <c r="C89" s="384"/>
      <c r="D89" s="42"/>
      <c r="E89" s="42"/>
      <c r="F89" s="42"/>
      <c r="G89" s="42"/>
      <c r="H89" s="42"/>
      <c r="I89" s="42"/>
      <c r="J89" t="str">
        <f>D18</f>
        <v>Tozeur</v>
      </c>
    </row>
    <row r="90" spans="1:10" ht="33" customHeight="1" x14ac:dyDescent="0.25">
      <c r="A90" s="50" t="s">
        <v>279</v>
      </c>
      <c r="B90" s="387">
        <f>'A3 Exploitation'!D600</f>
        <v>0.7</v>
      </c>
      <c r="C90" s="387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87">
        <f>'A4 Exploitation'!D600</f>
        <v>0.60869565217391308</v>
      </c>
      <c r="C91" s="387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84" t="s">
        <v>286</v>
      </c>
      <c r="C94" s="384"/>
      <c r="D94" s="42"/>
      <c r="E94" s="42"/>
      <c r="F94" s="42"/>
      <c r="G94" s="42"/>
      <c r="H94" s="42"/>
      <c r="I94" s="42"/>
      <c r="J94" t="str">
        <f>D18</f>
        <v>Tozeur</v>
      </c>
    </row>
    <row r="95" spans="1:10" ht="33" customHeight="1" x14ac:dyDescent="0.25">
      <c r="A95" s="50" t="s">
        <v>279</v>
      </c>
      <c r="B95" s="387">
        <f>'A3 Exploitation'!D662</f>
        <v>0.77027027027027029</v>
      </c>
      <c r="C95" s="387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87">
        <f>'A4 Exploitation'!D662</f>
        <v>0.45</v>
      </c>
      <c r="C96" s="387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88"/>
      <c r="C99" s="388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84" t="s">
        <v>452</v>
      </c>
      <c r="C100" s="384"/>
      <c r="D100" s="42"/>
      <c r="E100" s="42"/>
      <c r="F100" s="42"/>
      <c r="G100" s="42"/>
      <c r="H100" s="42"/>
      <c r="I100" s="42"/>
      <c r="J100" t="str">
        <f>D18</f>
        <v>Tozeur</v>
      </c>
    </row>
    <row r="101" spans="1:10" ht="33" customHeight="1" x14ac:dyDescent="0.25">
      <c r="A101" s="50" t="s">
        <v>279</v>
      </c>
      <c r="B101" s="387">
        <f>'A3 Exploitation'!D691</f>
        <v>0.8529411764705882</v>
      </c>
      <c r="C101" s="387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87">
        <f>'A4 Exploitation'!D691</f>
        <v>0.92105263157894735</v>
      </c>
      <c r="C102" s="387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84" t="s">
        <v>453</v>
      </c>
      <c r="C105" s="384"/>
      <c r="J105" t="str">
        <f>D18</f>
        <v>Tozeur</v>
      </c>
    </row>
    <row r="106" spans="1:10" ht="33" customHeight="1" x14ac:dyDescent="0.25">
      <c r="A106" s="50" t="s">
        <v>279</v>
      </c>
      <c r="B106" s="387">
        <f>'A3 Exploitation'!D715</f>
        <v>1</v>
      </c>
      <c r="C106" s="387"/>
    </row>
    <row r="107" spans="1:10" ht="33" customHeight="1" x14ac:dyDescent="0.25">
      <c r="A107" s="50" t="s">
        <v>280</v>
      </c>
      <c r="B107" s="387">
        <f>'A4 Exploitation'!D715</f>
        <v>1</v>
      </c>
      <c r="C107" s="387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84" t="s">
        <v>287</v>
      </c>
      <c r="C110" s="384"/>
      <c r="J110" t="str">
        <f>D18</f>
        <v>Tozeur</v>
      </c>
    </row>
    <row r="111" spans="1:10" ht="33" customHeight="1" x14ac:dyDescent="0.25">
      <c r="A111" s="50" t="s">
        <v>279</v>
      </c>
      <c r="B111" s="387">
        <f>'A3 Technique'!D215</f>
        <v>0.84090909090909094</v>
      </c>
      <c r="C111" s="387"/>
    </row>
    <row r="112" spans="1:10" ht="33" customHeight="1" x14ac:dyDescent="0.25">
      <c r="A112" s="50" t="s">
        <v>280</v>
      </c>
      <c r="B112" s="387">
        <f>'A4 Technique'!D215</f>
        <v>0.84375</v>
      </c>
      <c r="C112" s="387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707" zoomScale="70" zoomScaleNormal="100" zoomScaleSheetLayoutView="70" workbookViewId="0">
      <selection activeCell="F682" sqref="F68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89"/>
      <c r="E1" s="389"/>
      <c r="F1" s="389"/>
      <c r="G1" s="389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90" t="s">
        <v>149</v>
      </c>
      <c r="B7" s="390"/>
      <c r="C7" s="390"/>
      <c r="D7" s="390"/>
      <c r="E7" s="390"/>
      <c r="F7" s="390"/>
      <c r="G7" s="93"/>
    </row>
    <row r="8" spans="1:7" ht="22.5" x14ac:dyDescent="0.45">
      <c r="A8" s="391" t="str">
        <f>'Page de garde'!D18</f>
        <v>Tozeur</v>
      </c>
      <c r="B8" s="391"/>
      <c r="C8" s="391"/>
      <c r="D8" s="391"/>
      <c r="E8" s="391"/>
      <c r="F8" s="391"/>
      <c r="G8" s="93"/>
    </row>
    <row r="9" spans="1:7" ht="22.5" x14ac:dyDescent="0.45">
      <c r="A9" s="94" t="s">
        <v>39</v>
      </c>
      <c r="B9" s="392" t="s">
        <v>467</v>
      </c>
      <c r="C9" s="392"/>
      <c r="D9" s="392"/>
      <c r="E9" s="392"/>
      <c r="F9" s="392"/>
      <c r="G9" s="93"/>
    </row>
    <row r="10" spans="1:7" ht="22.5" x14ac:dyDescent="0.45">
      <c r="A10" s="95" t="s">
        <v>41</v>
      </c>
      <c r="B10" s="393" t="s">
        <v>468</v>
      </c>
      <c r="C10" s="393"/>
      <c r="D10" s="393"/>
      <c r="E10" s="393"/>
      <c r="F10" s="393"/>
      <c r="G10" s="93"/>
    </row>
    <row r="11" spans="1:7" ht="22.5" x14ac:dyDescent="0.45">
      <c r="A11" s="94" t="s">
        <v>40</v>
      </c>
      <c r="B11" s="394">
        <v>43692</v>
      </c>
      <c r="C11" s="394"/>
      <c r="D11" s="394"/>
      <c r="E11" s="394"/>
      <c r="F11" s="394"/>
      <c r="G11" s="93"/>
    </row>
    <row r="12" spans="1:7" ht="22.5" x14ac:dyDescent="0.45">
      <c r="A12" s="94" t="s">
        <v>198</v>
      </c>
      <c r="B12" s="399">
        <f>D719</f>
        <v>0.76268656716417915</v>
      </c>
      <c r="C12" s="399"/>
      <c r="D12" s="399"/>
      <c r="E12" s="399"/>
      <c r="F12" s="399"/>
      <c r="G12" s="93"/>
    </row>
    <row r="13" spans="1:7" ht="22.5" x14ac:dyDescent="0.45">
      <c r="A13" s="92"/>
      <c r="B13" s="90"/>
      <c r="C13" s="90"/>
      <c r="D13" s="389"/>
      <c r="E13" s="389"/>
      <c r="F13" s="389"/>
      <c r="G13" s="38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43692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96" t="s">
        <v>28</v>
      </c>
      <c r="B17" s="397" t="s">
        <v>29</v>
      </c>
      <c r="C17" s="397"/>
      <c r="D17" s="397" t="s">
        <v>42</v>
      </c>
      <c r="E17" s="398" t="s">
        <v>264</v>
      </c>
      <c r="F17" s="398" t="s">
        <v>294</v>
      </c>
      <c r="G17" s="96"/>
    </row>
    <row r="18" spans="1:8" ht="16.5" customHeight="1" x14ac:dyDescent="0.4">
      <c r="A18" s="396"/>
      <c r="B18" s="100" t="s">
        <v>32</v>
      </c>
      <c r="C18" s="100" t="s">
        <v>31</v>
      </c>
      <c r="D18" s="397"/>
      <c r="E18" s="398"/>
      <c r="F18" s="398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1</v>
      </c>
      <c r="C21" s="104"/>
      <c r="D21" s="105" t="s">
        <v>469</v>
      </c>
      <c r="E21" s="106"/>
      <c r="F21" s="105" t="s">
        <v>293</v>
      </c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42" x14ac:dyDescent="0.4">
      <c r="A23" s="103" t="s">
        <v>76</v>
      </c>
      <c r="B23" s="104">
        <v>1</v>
      </c>
      <c r="C23" s="104"/>
      <c r="D23" s="105" t="s">
        <v>470</v>
      </c>
      <c r="E23" s="106"/>
      <c r="F23" s="105" t="s">
        <v>293</v>
      </c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6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0.75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105" x14ac:dyDescent="0.4">
      <c r="A34" s="116" t="s">
        <v>412</v>
      </c>
      <c r="B34" s="104">
        <v>0</v>
      </c>
      <c r="C34" s="117">
        <f>IF(B34=0, -5, "0")</f>
        <v>-5</v>
      </c>
      <c r="D34" s="115" t="s">
        <v>471</v>
      </c>
      <c r="E34" s="119" t="s">
        <v>472</v>
      </c>
      <c r="F34" s="105" t="s">
        <v>292</v>
      </c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78" customHeight="1" x14ac:dyDescent="0.4">
      <c r="A40" s="103" t="s">
        <v>296</v>
      </c>
      <c r="B40" s="104">
        <v>1</v>
      </c>
      <c r="C40" s="104"/>
      <c r="D40" s="105" t="s">
        <v>473</v>
      </c>
      <c r="E40" s="105" t="s">
        <v>474</v>
      </c>
      <c r="F40" s="105" t="s">
        <v>292</v>
      </c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1</v>
      </c>
      <c r="C43" s="104"/>
      <c r="D43" s="319">
        <f>IFERROR(E43/F43,"N.A")</f>
        <v>0.66666666666666663</v>
      </c>
      <c r="E43" s="353">
        <v>2</v>
      </c>
      <c r="F43" s="353">
        <v>3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17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0.6071428571428571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23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0.63888888888888884</v>
      </c>
      <c r="E48" s="90"/>
      <c r="F48" s="96"/>
      <c r="G48" s="96"/>
    </row>
    <row r="49" spans="1:7" ht="21" x14ac:dyDescent="0.3">
      <c r="A49" s="395"/>
      <c r="B49" s="395"/>
      <c r="C49" s="395"/>
      <c r="D49" s="395"/>
      <c r="E49" s="395"/>
      <c r="F49" s="395"/>
      <c r="G49" s="395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43692</v>
      </c>
      <c r="B51" s="96"/>
      <c r="C51" s="96"/>
      <c r="D51" s="96"/>
      <c r="E51" s="90"/>
      <c r="F51" s="96"/>
      <c r="G51" s="96"/>
    </row>
    <row r="52" spans="1:7" ht="21" x14ac:dyDescent="0.4">
      <c r="A52" s="396" t="s">
        <v>28</v>
      </c>
      <c r="B52" s="397" t="s">
        <v>29</v>
      </c>
      <c r="C52" s="397"/>
      <c r="D52" s="397" t="s">
        <v>42</v>
      </c>
      <c r="E52" s="398" t="s">
        <v>264</v>
      </c>
      <c r="F52" s="398" t="s">
        <v>295</v>
      </c>
      <c r="G52" s="96"/>
    </row>
    <row r="53" spans="1:7" ht="21" x14ac:dyDescent="0.4">
      <c r="A53" s="396"/>
      <c r="B53" s="100" t="s">
        <v>32</v>
      </c>
      <c r="C53" s="100" t="s">
        <v>31</v>
      </c>
      <c r="D53" s="397"/>
      <c r="E53" s="398"/>
      <c r="F53" s="398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07"/>
      <c r="B64" s="408"/>
      <c r="C64" s="408"/>
      <c r="D64" s="408"/>
      <c r="E64" s="408"/>
      <c r="F64" s="408"/>
      <c r="G64" s="408"/>
    </row>
    <row r="65" spans="1:7" ht="43.5" customHeight="1" x14ac:dyDescent="0.4">
      <c r="A65" s="403" t="s">
        <v>341</v>
      </c>
      <c r="B65" s="403"/>
      <c r="C65" s="403"/>
      <c r="D65" s="403"/>
      <c r="E65" s="403"/>
      <c r="F65" s="403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09"/>
      <c r="B83" s="409"/>
      <c r="C83" s="409"/>
      <c r="D83" s="409"/>
      <c r="E83" s="409"/>
      <c r="F83" s="409"/>
      <c r="G83" s="409"/>
    </row>
    <row r="84" spans="1:7" ht="45" customHeight="1" x14ac:dyDescent="0.45">
      <c r="A84" s="410" t="s">
        <v>342</v>
      </c>
      <c r="B84" s="410"/>
      <c r="C84" s="410"/>
      <c r="D84" s="410"/>
      <c r="E84" s="410"/>
      <c r="F84" s="410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00"/>
      <c r="B101" s="401"/>
      <c r="C101" s="401"/>
      <c r="D101" s="401"/>
      <c r="E101" s="401"/>
      <c r="F101" s="402"/>
      <c r="G101" s="96"/>
    </row>
    <row r="102" spans="1:7" ht="46.5" customHeight="1" x14ac:dyDescent="0.4">
      <c r="A102" s="403" t="s">
        <v>343</v>
      </c>
      <c r="B102" s="403"/>
      <c r="C102" s="403"/>
      <c r="D102" s="403"/>
      <c r="E102" s="403"/>
      <c r="F102" s="403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00"/>
      <c r="B109" s="401"/>
      <c r="C109" s="401"/>
      <c r="D109" s="401"/>
      <c r="E109" s="401"/>
      <c r="F109" s="402"/>
      <c r="G109" s="96"/>
    </row>
    <row r="110" spans="1:7" ht="39.75" customHeight="1" x14ac:dyDescent="0.4">
      <c r="A110" s="403" t="s">
        <v>375</v>
      </c>
      <c r="B110" s="403"/>
      <c r="C110" s="403"/>
      <c r="D110" s="403"/>
      <c r="E110" s="403"/>
      <c r="F110" s="403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01"/>
      <c r="B118" s="401"/>
      <c r="C118" s="401"/>
      <c r="D118" s="401"/>
      <c r="E118" s="401"/>
      <c r="F118" s="401"/>
      <c r="G118" s="96"/>
    </row>
    <row r="119" spans="1:7" ht="22.5" x14ac:dyDescent="0.4">
      <c r="A119" s="403" t="s">
        <v>304</v>
      </c>
      <c r="B119" s="403"/>
      <c r="C119" s="403"/>
      <c r="D119" s="403"/>
      <c r="E119" s="403"/>
      <c r="F119" s="403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04"/>
      <c r="B130" s="404"/>
      <c r="C130" s="404"/>
      <c r="D130" s="404"/>
      <c r="E130" s="404"/>
      <c r="F130" s="404"/>
      <c r="G130" s="96"/>
    </row>
    <row r="131" spans="1:16384" ht="22.5" customHeight="1" x14ac:dyDescent="0.4">
      <c r="A131" s="405" t="s">
        <v>404</v>
      </c>
      <c r="B131" s="405"/>
      <c r="C131" s="405"/>
      <c r="D131" s="405"/>
      <c r="E131" s="405"/>
      <c r="F131" s="405"/>
      <c r="G131" s="96"/>
    </row>
    <row r="132" spans="1:16384" ht="22.5" customHeight="1" x14ac:dyDescent="0.4">
      <c r="A132" s="406"/>
      <c r="B132" s="406"/>
      <c r="C132" s="406"/>
      <c r="D132" s="406"/>
      <c r="E132" s="406"/>
      <c r="F132" s="406"/>
      <c r="G132" s="96"/>
    </row>
    <row r="133" spans="1:16384" s="258" customFormat="1" ht="22.5" customHeight="1" x14ac:dyDescent="0.25">
      <c r="A133" s="396" t="s">
        <v>28</v>
      </c>
      <c r="B133" s="397" t="s">
        <v>29</v>
      </c>
      <c r="C133" s="397"/>
      <c r="D133" s="397" t="s">
        <v>42</v>
      </c>
      <c r="E133" s="398" t="s">
        <v>264</v>
      </c>
      <c r="F133" s="398" t="s">
        <v>295</v>
      </c>
    </row>
    <row r="134" spans="1:16384" s="258" customFormat="1" ht="22.5" customHeight="1" x14ac:dyDescent="0.25">
      <c r="A134" s="396"/>
      <c r="B134" s="100" t="s">
        <v>32</v>
      </c>
      <c r="C134" s="100" t="s">
        <v>31</v>
      </c>
      <c r="D134" s="397"/>
      <c r="E134" s="398"/>
      <c r="F134" s="39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12" t="s">
        <v>441</v>
      </c>
      <c r="B137" s="412"/>
      <c r="C137" s="412"/>
      <c r="D137" s="412"/>
      <c r="E137" s="412"/>
      <c r="F137" s="412"/>
      <c r="G137" s="96"/>
    </row>
    <row r="138" spans="1:16384" ht="147" x14ac:dyDescent="0.4">
      <c r="A138" s="275" t="s">
        <v>50</v>
      </c>
      <c r="B138" s="104">
        <v>0</v>
      </c>
      <c r="C138" s="118">
        <f>IF(B138=0, -10, "0")</f>
        <v>-10</v>
      </c>
      <c r="D138" s="354" t="s">
        <v>484</v>
      </c>
      <c r="E138" s="160" t="s">
        <v>485</v>
      </c>
      <c r="F138" s="105" t="s">
        <v>292</v>
      </c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11" t="s">
        <v>340</v>
      </c>
      <c r="B144" s="411"/>
      <c r="C144" s="411"/>
      <c r="D144" s="411"/>
      <c r="E144" s="411"/>
      <c r="F144" s="411"/>
      <c r="G144" s="96"/>
    </row>
    <row r="145" spans="1:7" ht="84" x14ac:dyDescent="0.4">
      <c r="A145" s="149" t="s">
        <v>327</v>
      </c>
      <c r="B145" s="252">
        <v>1</v>
      </c>
      <c r="C145" s="149"/>
      <c r="D145" s="149" t="s">
        <v>477</v>
      </c>
      <c r="E145" s="149" t="s">
        <v>476</v>
      </c>
      <c r="F145" s="209" t="s">
        <v>292</v>
      </c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63" x14ac:dyDescent="0.4">
      <c r="A147" s="107" t="s">
        <v>389</v>
      </c>
      <c r="B147" s="252">
        <v>0</v>
      </c>
      <c r="C147" s="107"/>
      <c r="D147" s="107" t="s">
        <v>488</v>
      </c>
      <c r="E147" s="107" t="s">
        <v>478</v>
      </c>
      <c r="F147" s="209" t="s">
        <v>293</v>
      </c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84" x14ac:dyDescent="0.4">
      <c r="A151" s="107" t="s">
        <v>331</v>
      </c>
      <c r="B151" s="252">
        <v>1</v>
      </c>
      <c r="C151" s="107"/>
      <c r="D151" s="107" t="s">
        <v>479</v>
      </c>
      <c r="E151" s="107" t="s">
        <v>480</v>
      </c>
      <c r="F151" s="209" t="s">
        <v>293</v>
      </c>
      <c r="G151" s="96"/>
    </row>
    <row r="152" spans="1:7" ht="105" x14ac:dyDescent="0.4">
      <c r="A152" s="224" t="s">
        <v>358</v>
      </c>
      <c r="B152" s="252">
        <v>1</v>
      </c>
      <c r="C152" s="118" t="str">
        <f>IF(B152=0, -10, "0")</f>
        <v>0</v>
      </c>
      <c r="D152" s="107" t="s">
        <v>483</v>
      </c>
      <c r="E152" s="107" t="s">
        <v>481</v>
      </c>
      <c r="F152" s="209" t="s">
        <v>293</v>
      </c>
      <c r="G152" s="96"/>
    </row>
    <row r="153" spans="1:7" ht="63" x14ac:dyDescent="0.4">
      <c r="A153" s="107" t="s">
        <v>116</v>
      </c>
      <c r="B153" s="252">
        <v>0</v>
      </c>
      <c r="C153" s="107"/>
      <c r="D153" s="107" t="s">
        <v>482</v>
      </c>
      <c r="E153" s="107" t="s">
        <v>580</v>
      </c>
      <c r="F153" s="209" t="s">
        <v>292</v>
      </c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63" x14ac:dyDescent="0.4">
      <c r="A159" s="195" t="s">
        <v>420</v>
      </c>
      <c r="B159" s="252">
        <v>1</v>
      </c>
      <c r="C159" s="118" t="str">
        <f>IF(B159=0, -10, "0")</f>
        <v>0</v>
      </c>
      <c r="D159" s="107" t="s">
        <v>556</v>
      </c>
      <c r="E159" s="107" t="s">
        <v>557</v>
      </c>
      <c r="F159" s="209" t="s">
        <v>293</v>
      </c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00"/>
      <c r="B161" s="401"/>
      <c r="C161" s="401"/>
      <c r="D161" s="401"/>
      <c r="E161" s="401"/>
      <c r="F161" s="401"/>
      <c r="G161" s="96"/>
    </row>
    <row r="162" spans="1:7" ht="32.25" customHeight="1" x14ac:dyDescent="0.4">
      <c r="A162" s="412" t="s">
        <v>442</v>
      </c>
      <c r="B162" s="412"/>
      <c r="C162" s="412"/>
      <c r="D162" s="412"/>
      <c r="E162" s="412"/>
      <c r="F162" s="412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63" x14ac:dyDescent="0.4">
      <c r="A166" s="107" t="s">
        <v>334</v>
      </c>
      <c r="B166" s="104">
        <v>1</v>
      </c>
      <c r="C166" s="107"/>
      <c r="D166" s="107" t="s">
        <v>486</v>
      </c>
      <c r="E166" s="105" t="s">
        <v>487</v>
      </c>
      <c r="F166" s="209" t="s">
        <v>293</v>
      </c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13"/>
      <c r="B172" s="414"/>
      <c r="C172" s="414"/>
      <c r="D172" s="414"/>
      <c r="E172" s="414"/>
      <c r="F172" s="414"/>
      <c r="G172" s="96"/>
    </row>
    <row r="173" spans="1:7" ht="32.25" customHeight="1" x14ac:dyDescent="0.4">
      <c r="A173" s="412" t="s">
        <v>304</v>
      </c>
      <c r="B173" s="412"/>
      <c r="C173" s="412"/>
      <c r="D173" s="412"/>
      <c r="E173" s="412"/>
      <c r="F173" s="41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9">
        <f>IFERROR(E181/F181,"N.A")</f>
        <v>0.66666666666666663</v>
      </c>
      <c r="E181" s="353">
        <v>4</v>
      </c>
      <c r="F181" s="353">
        <v>6</v>
      </c>
      <c r="G181" s="96"/>
    </row>
    <row r="182" spans="1:7" ht="22.5" x14ac:dyDescent="0.4">
      <c r="A182" s="231" t="s">
        <v>418</v>
      </c>
      <c r="B182" s="415"/>
      <c r="C182" s="416"/>
      <c r="D182" s="243">
        <f>SUM(B145:C160,B174:C181,B163:C171,B138:C142)</f>
        <v>50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0.67567567567567566</v>
      </c>
      <c r="E183" s="90"/>
      <c r="F183" s="96"/>
      <c r="G183" s="96"/>
    </row>
    <row r="184" spans="1:7" ht="21" x14ac:dyDescent="0.4">
      <c r="A184" s="423"/>
      <c r="B184" s="423"/>
      <c r="C184" s="423"/>
      <c r="D184" s="423"/>
      <c r="E184" s="423"/>
      <c r="F184" s="423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43692</v>
      </c>
      <c r="B186" s="96"/>
      <c r="C186" s="96"/>
      <c r="D186" s="96"/>
      <c r="E186" s="90"/>
      <c r="F186" s="96"/>
      <c r="G186" s="96"/>
    </row>
    <row r="187" spans="1:7" ht="21" x14ac:dyDescent="0.4">
      <c r="A187" s="396" t="s">
        <v>28</v>
      </c>
      <c r="B187" s="397" t="s">
        <v>29</v>
      </c>
      <c r="C187" s="397"/>
      <c r="D187" s="397" t="s">
        <v>42</v>
      </c>
      <c r="E187" s="398" t="s">
        <v>264</v>
      </c>
      <c r="F187" s="398" t="s">
        <v>295</v>
      </c>
      <c r="G187" s="96"/>
    </row>
    <row r="188" spans="1:7" ht="21" x14ac:dyDescent="0.4">
      <c r="A188" s="396"/>
      <c r="B188" s="100" t="s">
        <v>32</v>
      </c>
      <c r="C188" s="100" t="s">
        <v>31</v>
      </c>
      <c r="D188" s="397"/>
      <c r="E188" s="398"/>
      <c r="F188" s="398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105" x14ac:dyDescent="0.4">
      <c r="A194" s="130" t="s">
        <v>325</v>
      </c>
      <c r="B194" s="104">
        <v>0</v>
      </c>
      <c r="C194" s="104"/>
      <c r="D194" s="131" t="s">
        <v>475</v>
      </c>
      <c r="E194" s="105" t="s">
        <v>489</v>
      </c>
      <c r="F194" s="105" t="s">
        <v>293</v>
      </c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417" t="s">
        <v>34</v>
      </c>
      <c r="B199" s="418"/>
      <c r="C199" s="419"/>
      <c r="D199" s="108">
        <f>SUM(B191:C198)</f>
        <v>14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0.875</v>
      </c>
      <c r="E200" s="90"/>
      <c r="F200" s="96"/>
      <c r="G200" s="96"/>
    </row>
    <row r="201" spans="1:7" ht="21" x14ac:dyDescent="0.4">
      <c r="A201" s="395"/>
      <c r="B201" s="395"/>
      <c r="C201" s="395"/>
      <c r="D201" s="395"/>
      <c r="E201" s="395"/>
      <c r="F201" s="395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42" x14ac:dyDescent="0.4">
      <c r="A203" s="103" t="s">
        <v>208</v>
      </c>
      <c r="B203" s="104">
        <v>1</v>
      </c>
      <c r="C203" s="104"/>
      <c r="D203" s="141" t="s">
        <v>494</v>
      </c>
      <c r="E203" s="141" t="s">
        <v>495</v>
      </c>
      <c r="F203" s="105" t="s">
        <v>293</v>
      </c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84" x14ac:dyDescent="0.4">
      <c r="A213" s="103" t="s">
        <v>199</v>
      </c>
      <c r="B213" s="104">
        <v>0</v>
      </c>
      <c r="C213" s="104"/>
      <c r="D213" s="131" t="s">
        <v>490</v>
      </c>
      <c r="E213" s="105" t="s">
        <v>491</v>
      </c>
      <c r="F213" s="105" t="s">
        <v>292</v>
      </c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126" x14ac:dyDescent="0.45">
      <c r="A215" s="184" t="s">
        <v>132</v>
      </c>
      <c r="B215" s="104">
        <v>0</v>
      </c>
      <c r="C215" s="118">
        <f>IF(B215=0, -10, "0")</f>
        <v>-10</v>
      </c>
      <c r="D215" s="355" t="s">
        <v>492</v>
      </c>
      <c r="E215" s="105" t="s">
        <v>493</v>
      </c>
      <c r="F215" s="105" t="s">
        <v>293</v>
      </c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417" t="s">
        <v>34</v>
      </c>
      <c r="B223" s="418"/>
      <c r="C223" s="419"/>
      <c r="D223" s="123">
        <f>SUM(B203:C222)</f>
        <v>21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0.55263157894736847</v>
      </c>
      <c r="E224" s="90"/>
      <c r="F224" s="96"/>
      <c r="G224" s="96"/>
    </row>
    <row r="225" spans="1:7" ht="21" x14ac:dyDescent="0.4">
      <c r="A225" s="395"/>
      <c r="B225" s="395"/>
      <c r="C225" s="395"/>
      <c r="D225" s="395"/>
      <c r="E225" s="395"/>
      <c r="F225" s="395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0" t="s">
        <v>304</v>
      </c>
      <c r="B232" s="421"/>
      <c r="C232" s="421"/>
      <c r="D232" s="422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0.66666666666666663</v>
      </c>
      <c r="E240" s="353">
        <v>2</v>
      </c>
      <c r="F240" s="353">
        <v>3</v>
      </c>
      <c r="G240" s="96"/>
    </row>
    <row r="241" spans="1:7" ht="21" x14ac:dyDescent="0.4">
      <c r="A241" s="417" t="s">
        <v>34</v>
      </c>
      <c r="B241" s="418"/>
      <c r="C241" s="419"/>
      <c r="D241" s="108">
        <f>SUM(B227:C231,B233:C240)</f>
        <v>19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54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0.72972972972972971</v>
      </c>
      <c r="E245" s="90"/>
      <c r="F245" s="96"/>
      <c r="G245" s="96"/>
    </row>
    <row r="246" spans="1:7" ht="21" x14ac:dyDescent="0.4">
      <c r="A246" s="395"/>
      <c r="B246" s="395"/>
      <c r="C246" s="395"/>
      <c r="D246" s="395"/>
      <c r="E246" s="395"/>
      <c r="F246" s="395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43692</v>
      </c>
      <c r="B248" s="96"/>
      <c r="C248" s="96"/>
      <c r="D248" s="96"/>
      <c r="E248" s="90"/>
      <c r="F248" s="96"/>
      <c r="G248" s="96"/>
    </row>
    <row r="249" spans="1:7" ht="21" x14ac:dyDescent="0.4">
      <c r="A249" s="396" t="s">
        <v>28</v>
      </c>
      <c r="B249" s="397" t="s">
        <v>29</v>
      </c>
      <c r="C249" s="397"/>
      <c r="D249" s="397" t="s">
        <v>42</v>
      </c>
      <c r="E249" s="398" t="s">
        <v>264</v>
      </c>
      <c r="F249" s="398" t="s">
        <v>295</v>
      </c>
      <c r="G249" s="96"/>
    </row>
    <row r="250" spans="1:7" ht="21" x14ac:dyDescent="0.4">
      <c r="A250" s="396"/>
      <c r="B250" s="100" t="s">
        <v>32</v>
      </c>
      <c r="C250" s="100" t="s">
        <v>31</v>
      </c>
      <c r="D250" s="397"/>
      <c r="E250" s="398"/>
      <c r="F250" s="398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417" t="s">
        <v>34</v>
      </c>
      <c r="B261" s="418"/>
      <c r="C261" s="419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47" x14ac:dyDescent="0.4">
      <c r="A272" s="230" t="s">
        <v>420</v>
      </c>
      <c r="B272" s="104">
        <v>0</v>
      </c>
      <c r="C272" s="118">
        <f>IF(B272=0, -10, "0")</f>
        <v>-10</v>
      </c>
      <c r="D272" s="157" t="s">
        <v>530</v>
      </c>
      <c r="E272" s="105" t="s">
        <v>531</v>
      </c>
      <c r="F272" s="105" t="s">
        <v>293</v>
      </c>
      <c r="G272" s="96"/>
    </row>
    <row r="273" spans="1:7" ht="42" x14ac:dyDescent="0.4">
      <c r="A273" s="168" t="s">
        <v>379</v>
      </c>
      <c r="B273" s="104">
        <v>1</v>
      </c>
      <c r="C273" s="140" t="str">
        <f>IF(B273=0, -5, "0")</f>
        <v>0</v>
      </c>
      <c r="D273" s="157" t="s">
        <v>496</v>
      </c>
      <c r="E273" s="105" t="s">
        <v>498</v>
      </c>
      <c r="F273" s="105" t="s">
        <v>292</v>
      </c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1</v>
      </c>
      <c r="C275" s="140" t="str">
        <f>IF(B275=0, -10, "0")</f>
        <v>0</v>
      </c>
      <c r="D275" s="211" t="s">
        <v>501</v>
      </c>
      <c r="E275" s="105" t="s">
        <v>502</v>
      </c>
      <c r="F275" s="105" t="s">
        <v>293</v>
      </c>
      <c r="G275" s="96"/>
    </row>
    <row r="276" spans="1:7" ht="72" customHeight="1" x14ac:dyDescent="0.4">
      <c r="A276" s="168" t="s">
        <v>360</v>
      </c>
      <c r="B276" s="104">
        <v>0</v>
      </c>
      <c r="C276" s="140">
        <f>IF(B276=0, -10, "0")</f>
        <v>-10</v>
      </c>
      <c r="D276" s="211" t="s">
        <v>500</v>
      </c>
      <c r="E276" s="105" t="s">
        <v>493</v>
      </c>
      <c r="F276" s="105" t="s">
        <v>293</v>
      </c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48.75" customHeight="1" x14ac:dyDescent="0.4">
      <c r="A278" s="103" t="s">
        <v>140</v>
      </c>
      <c r="B278" s="104">
        <v>1</v>
      </c>
      <c r="C278" s="104"/>
      <c r="D278" s="105" t="s">
        <v>497</v>
      </c>
      <c r="E278" s="105" t="s">
        <v>499</v>
      </c>
      <c r="F278" s="105" t="s">
        <v>292</v>
      </c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24"/>
      <c r="B286" s="424"/>
      <c r="C286" s="424"/>
      <c r="D286" s="424"/>
      <c r="E286" s="424"/>
      <c r="F286" s="424"/>
      <c r="G286" s="96"/>
    </row>
    <row r="287" spans="1:7" ht="31.5" customHeight="1" x14ac:dyDescent="0.4">
      <c r="A287" s="425" t="s">
        <v>304</v>
      </c>
      <c r="B287" s="425"/>
      <c r="C287" s="425"/>
      <c r="D287" s="425"/>
      <c r="E287" s="425"/>
      <c r="F287" s="425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0.5</v>
      </c>
      <c r="E295" s="353">
        <v>1</v>
      </c>
      <c r="F295" s="353">
        <v>2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24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0.42857142857142855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40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0.55555555555555558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43692</v>
      </c>
      <c r="B303" s="96"/>
      <c r="C303" s="96"/>
      <c r="D303" s="96"/>
      <c r="E303" s="90"/>
      <c r="F303" s="96"/>
      <c r="G303" s="96"/>
    </row>
    <row r="304" spans="1:7" ht="21" x14ac:dyDescent="0.4">
      <c r="A304" s="396" t="s">
        <v>28</v>
      </c>
      <c r="B304" s="397" t="s">
        <v>29</v>
      </c>
      <c r="C304" s="397"/>
      <c r="D304" s="397" t="s">
        <v>42</v>
      </c>
      <c r="E304" s="398" t="s">
        <v>264</v>
      </c>
      <c r="F304" s="398" t="s">
        <v>295</v>
      </c>
      <c r="G304" s="96"/>
    </row>
    <row r="305" spans="1:7" ht="21" x14ac:dyDescent="0.4">
      <c r="A305" s="396"/>
      <c r="B305" s="100" t="s">
        <v>32</v>
      </c>
      <c r="C305" s="100" t="s">
        <v>31</v>
      </c>
      <c r="D305" s="397"/>
      <c r="E305" s="398"/>
      <c r="F305" s="398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147" x14ac:dyDescent="0.4">
      <c r="A313" s="130" t="s">
        <v>119</v>
      </c>
      <c r="B313" s="104">
        <v>1</v>
      </c>
      <c r="C313" s="104"/>
      <c r="D313" s="131" t="s">
        <v>503</v>
      </c>
      <c r="E313" s="105" t="s">
        <v>504</v>
      </c>
      <c r="F313" s="105" t="s">
        <v>292</v>
      </c>
      <c r="G313" s="96"/>
    </row>
    <row r="314" spans="1:7" ht="223.5" customHeight="1" x14ac:dyDescent="0.4">
      <c r="A314" s="168" t="s">
        <v>267</v>
      </c>
      <c r="B314" s="104">
        <v>0</v>
      </c>
      <c r="C314" s="118">
        <f>IF(B314=0, -5, "0")</f>
        <v>-5</v>
      </c>
      <c r="D314" s="105" t="s">
        <v>513</v>
      </c>
      <c r="E314" s="105" t="s">
        <v>505</v>
      </c>
      <c r="F314" s="105" t="s">
        <v>293</v>
      </c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8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0.44444444444444442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63" x14ac:dyDescent="0.4">
      <c r="A320" s="103" t="s">
        <v>143</v>
      </c>
      <c r="B320" s="104">
        <v>1</v>
      </c>
      <c r="C320" s="118"/>
      <c r="D320" s="141" t="s">
        <v>506</v>
      </c>
      <c r="E320" s="105" t="s">
        <v>507</v>
      </c>
      <c r="F320" s="105" t="s">
        <v>292</v>
      </c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1</v>
      </c>
      <c r="C322" s="118" t="str">
        <f>IF(B322=0, -10, "0")</f>
        <v>0</v>
      </c>
      <c r="D322" s="156" t="s">
        <v>508</v>
      </c>
      <c r="E322" s="105" t="s">
        <v>509</v>
      </c>
      <c r="F322" s="105" t="s">
        <v>292</v>
      </c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105" x14ac:dyDescent="0.4">
      <c r="A327" s="103" t="s">
        <v>121</v>
      </c>
      <c r="B327" s="104">
        <v>1</v>
      </c>
      <c r="C327" s="104"/>
      <c r="D327" s="131" t="s">
        <v>510</v>
      </c>
      <c r="E327" s="105" t="s">
        <v>511</v>
      </c>
      <c r="F327" s="105" t="s">
        <v>293</v>
      </c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68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512</v>
      </c>
      <c r="E332" s="105" t="s">
        <v>514</v>
      </c>
      <c r="F332" s="105" t="s">
        <v>293</v>
      </c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23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0.57499999999999996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28"/>
      <c r="B352" s="428"/>
      <c r="C352" s="428"/>
      <c r="D352" s="428"/>
      <c r="E352" s="428"/>
      <c r="F352" s="428"/>
      <c r="G352" s="428"/>
    </row>
    <row r="353" spans="1:7" ht="32.25" customHeight="1" x14ac:dyDescent="0.4">
      <c r="A353" s="429" t="s">
        <v>304</v>
      </c>
      <c r="B353" s="429"/>
      <c r="C353" s="429"/>
      <c r="D353" s="429"/>
      <c r="E353" s="429"/>
      <c r="F353" s="429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0.66666666666666663</v>
      </c>
      <c r="E361" s="353">
        <v>4</v>
      </c>
      <c r="F361" s="353">
        <v>6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29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0.96666666666666667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60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0.68181818181818177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43692</v>
      </c>
      <c r="B369" s="96"/>
      <c r="C369" s="96"/>
      <c r="D369" s="96"/>
      <c r="E369" s="90"/>
      <c r="F369" s="96"/>
      <c r="G369" s="96"/>
    </row>
    <row r="370" spans="1:7" ht="21" x14ac:dyDescent="0.4">
      <c r="A370" s="396" t="s">
        <v>28</v>
      </c>
      <c r="B370" s="397" t="s">
        <v>29</v>
      </c>
      <c r="C370" s="397"/>
      <c r="D370" s="397" t="s">
        <v>42</v>
      </c>
      <c r="E370" s="398" t="s">
        <v>264</v>
      </c>
      <c r="F370" s="398" t="s">
        <v>295</v>
      </c>
      <c r="G370" s="96"/>
    </row>
    <row r="371" spans="1:7" ht="21" x14ac:dyDescent="0.4">
      <c r="A371" s="396"/>
      <c r="B371" s="100" t="s">
        <v>32</v>
      </c>
      <c r="C371" s="100" t="s">
        <v>31</v>
      </c>
      <c r="D371" s="397"/>
      <c r="E371" s="398"/>
      <c r="F371" s="398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42" x14ac:dyDescent="0.4">
      <c r="A376" s="130" t="s">
        <v>214</v>
      </c>
      <c r="B376" s="104">
        <v>1</v>
      </c>
      <c r="C376" s="104"/>
      <c r="D376" s="105" t="s">
        <v>516</v>
      </c>
      <c r="E376" s="105" t="s">
        <v>515</v>
      </c>
      <c r="F376" s="105" t="s">
        <v>292</v>
      </c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19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0.95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105" x14ac:dyDescent="0.4">
      <c r="A392" s="103" t="s">
        <v>222</v>
      </c>
      <c r="B392" s="104">
        <v>1</v>
      </c>
      <c r="C392" s="104"/>
      <c r="D392" s="156" t="s">
        <v>517</v>
      </c>
      <c r="E392" s="105" t="s">
        <v>518</v>
      </c>
      <c r="F392" s="105" t="s">
        <v>292</v>
      </c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">
      <c r="A404" s="139" t="s">
        <v>63</v>
      </c>
      <c r="B404" s="104">
        <v>1</v>
      </c>
      <c r="C404" s="118" t="str">
        <f>IF(B404=0, -5, "0")</f>
        <v>0</v>
      </c>
      <c r="D404" s="156" t="s">
        <v>519</v>
      </c>
      <c r="E404" s="163" t="s">
        <v>520</v>
      </c>
      <c r="F404" s="105" t="s">
        <v>292</v>
      </c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6"/>
      <c r="B410" s="409"/>
      <c r="C410" s="409"/>
      <c r="D410" s="409"/>
      <c r="E410" s="409"/>
      <c r="F410" s="409"/>
      <c r="G410" s="409"/>
    </row>
    <row r="411" spans="1:7" ht="24.75" x14ac:dyDescent="0.4">
      <c r="A411" s="427" t="s">
        <v>313</v>
      </c>
      <c r="B411" s="427"/>
      <c r="C411" s="427"/>
      <c r="D411" s="427"/>
      <c r="E411" s="427"/>
      <c r="F411" s="427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63" x14ac:dyDescent="0.4">
      <c r="A417" s="139" t="s">
        <v>311</v>
      </c>
      <c r="B417" s="104">
        <v>1</v>
      </c>
      <c r="C417" s="104" t="str">
        <f>IF(B417=0, -5, "0")</f>
        <v>0</v>
      </c>
      <c r="D417" s="156" t="s">
        <v>521</v>
      </c>
      <c r="E417" s="105" t="s">
        <v>522</v>
      </c>
      <c r="F417" s="105" t="s">
        <v>292</v>
      </c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1</v>
      </c>
      <c r="C419" s="104"/>
      <c r="D419" s="319">
        <f>IFERROR(E419/F419,"N.A")</f>
        <v>0.66666666666666663</v>
      </c>
      <c r="E419" s="353">
        <v>2</v>
      </c>
      <c r="F419" s="353">
        <v>3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44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0.91666666666666663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63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0.92647058823529416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43692</v>
      </c>
      <c r="B427" s="96"/>
      <c r="C427" s="96"/>
      <c r="D427" s="96"/>
      <c r="E427" s="90"/>
      <c r="F427" s="96"/>
      <c r="G427" s="96"/>
    </row>
    <row r="428" spans="1:7" ht="21" x14ac:dyDescent="0.4">
      <c r="A428" s="396" t="s">
        <v>28</v>
      </c>
      <c r="B428" s="397" t="s">
        <v>29</v>
      </c>
      <c r="C428" s="397"/>
      <c r="D428" s="397" t="s">
        <v>42</v>
      </c>
      <c r="E428" s="398" t="s">
        <v>264</v>
      </c>
      <c r="F428" s="398" t="s">
        <v>295</v>
      </c>
      <c r="G428" s="96"/>
    </row>
    <row r="429" spans="1:7" ht="21" x14ac:dyDescent="0.4">
      <c r="A429" s="396"/>
      <c r="B429" s="100" t="s">
        <v>32</v>
      </c>
      <c r="C429" s="100" t="s">
        <v>31</v>
      </c>
      <c r="D429" s="397"/>
      <c r="E429" s="398"/>
      <c r="F429" s="398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14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7" t="s">
        <v>304</v>
      </c>
      <c r="B459" s="427"/>
      <c r="C459" s="427"/>
      <c r="D459" s="427"/>
      <c r="E459" s="427"/>
      <c r="F459" s="427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63" x14ac:dyDescent="0.4">
      <c r="A463" s="229" t="s">
        <v>311</v>
      </c>
      <c r="B463" s="104">
        <v>1</v>
      </c>
      <c r="C463" s="104" t="str">
        <f>IF(B463=0, -5, "0")</f>
        <v>0</v>
      </c>
      <c r="D463" s="105" t="s">
        <v>523</v>
      </c>
      <c r="E463" s="105" t="s">
        <v>524</v>
      </c>
      <c r="F463" s="105" t="s">
        <v>293</v>
      </c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f>IFERROR(E466/F466,"N.A")</f>
        <v>1</v>
      </c>
      <c r="E466" s="353">
        <v>2</v>
      </c>
      <c r="F466" s="353">
        <v>2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0.97499999999999998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53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0.98148148148148151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33" t="s">
        <v>405</v>
      </c>
      <c r="B473" s="433"/>
      <c r="C473" s="433"/>
      <c r="D473" s="433"/>
      <c r="E473" s="433"/>
      <c r="F473" s="433"/>
      <c r="G473" s="96"/>
    </row>
    <row r="474" spans="1:7" ht="21" customHeight="1" x14ac:dyDescent="0.4">
      <c r="A474" s="191">
        <f>B11</f>
        <v>43692</v>
      </c>
      <c r="F474" s="2"/>
      <c r="G474" s="96"/>
    </row>
    <row r="475" spans="1:7" ht="21" x14ac:dyDescent="0.4">
      <c r="A475" s="434" t="s">
        <v>28</v>
      </c>
      <c r="B475" s="435" t="s">
        <v>29</v>
      </c>
      <c r="C475" s="435"/>
      <c r="D475" s="435" t="s">
        <v>42</v>
      </c>
      <c r="E475" s="436" t="s">
        <v>264</v>
      </c>
      <c r="F475" s="436" t="s">
        <v>295</v>
      </c>
      <c r="G475" s="96"/>
    </row>
    <row r="476" spans="1:7" ht="21" x14ac:dyDescent="0.4">
      <c r="A476" s="434"/>
      <c r="B476" s="254" t="s">
        <v>32</v>
      </c>
      <c r="C476" s="254" t="s">
        <v>31</v>
      </c>
      <c r="D476" s="435"/>
      <c r="E476" s="436"/>
      <c r="F476" s="436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30"/>
      <c r="B507" s="430"/>
      <c r="C507" s="430"/>
      <c r="D507" s="430"/>
      <c r="E507" s="430"/>
      <c r="F507" s="430"/>
      <c r="G507" s="430"/>
    </row>
    <row r="508" spans="1:7" ht="26.25" customHeight="1" x14ac:dyDescent="0.5">
      <c r="A508" s="288" t="s">
        <v>304</v>
      </c>
      <c r="B508" s="431"/>
      <c r="C508" s="431"/>
      <c r="D508" s="431"/>
      <c r="E508" s="431"/>
      <c r="F508" s="43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32" t="s">
        <v>97</v>
      </c>
      <c r="B520" s="432"/>
      <c r="C520" s="432"/>
      <c r="D520" s="432"/>
      <c r="E520" s="432"/>
      <c r="F520" s="432"/>
      <c r="G520" s="96"/>
    </row>
    <row r="521" spans="1:7" ht="22.5" customHeight="1" x14ac:dyDescent="0.4">
      <c r="A521" s="191">
        <f>B11</f>
        <v>43692</v>
      </c>
      <c r="B521" s="96"/>
      <c r="C521" s="96"/>
      <c r="D521" s="114"/>
      <c r="E521" s="114"/>
      <c r="F521" s="114"/>
      <c r="G521" s="96"/>
    </row>
    <row r="522" spans="1:7" ht="21" x14ac:dyDescent="0.4">
      <c r="A522" s="442" t="s">
        <v>28</v>
      </c>
      <c r="B522" s="444" t="s">
        <v>29</v>
      </c>
      <c r="C522" s="445"/>
      <c r="D522" s="397" t="s">
        <v>42</v>
      </c>
      <c r="E522" s="398" t="s">
        <v>264</v>
      </c>
      <c r="F522" s="398" t="s">
        <v>295</v>
      </c>
      <c r="G522" s="96"/>
    </row>
    <row r="523" spans="1:7" ht="21" x14ac:dyDescent="0.4">
      <c r="A523" s="443"/>
      <c r="B523" s="249" t="s">
        <v>32</v>
      </c>
      <c r="C523" s="250" t="s">
        <v>31</v>
      </c>
      <c r="D523" s="397"/>
      <c r="E523" s="398"/>
      <c r="F523" s="398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46"/>
      <c r="D525" s="446"/>
      <c r="E525" s="446"/>
      <c r="F525" s="447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417" t="s">
        <v>34</v>
      </c>
      <c r="B532" s="418"/>
      <c r="C532" s="419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417" t="s">
        <v>33</v>
      </c>
      <c r="B533" s="418"/>
      <c r="C533" s="419"/>
      <c r="D533" s="298">
        <f>D532/(COUNT(B526:C531)*2)</f>
        <v>1</v>
      </c>
      <c r="E533" s="202"/>
      <c r="F533" s="202"/>
      <c r="G533" s="96"/>
    </row>
    <row r="534" spans="1:7" ht="21" x14ac:dyDescent="0.4">
      <c r="A534" s="395"/>
      <c r="B534" s="395"/>
      <c r="C534" s="395"/>
      <c r="D534" s="395"/>
      <c r="E534" s="395"/>
      <c r="F534" s="395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63" x14ac:dyDescent="0.4">
      <c r="A536" s="103" t="s">
        <v>99</v>
      </c>
      <c r="B536" s="104">
        <v>0</v>
      </c>
      <c r="C536" s="166"/>
      <c r="D536" s="105" t="s">
        <v>525</v>
      </c>
      <c r="E536" s="105" t="s">
        <v>526</v>
      </c>
      <c r="F536" s="105" t="s">
        <v>292</v>
      </c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37"/>
      <c r="B546" s="428"/>
      <c r="C546" s="428"/>
      <c r="D546" s="428"/>
      <c r="E546" s="428"/>
      <c r="F546" s="428"/>
      <c r="G546" s="428"/>
    </row>
    <row r="547" spans="1:7" ht="35.25" customHeight="1" x14ac:dyDescent="0.4">
      <c r="A547" s="290" t="s">
        <v>304</v>
      </c>
      <c r="B547" s="265"/>
      <c r="C547" s="438"/>
      <c r="D547" s="438"/>
      <c r="E547" s="438"/>
      <c r="F547" s="439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53">
        <v>3</v>
      </c>
      <c r="F555" s="353">
        <v>3</v>
      </c>
      <c r="G555" s="96"/>
    </row>
    <row r="556" spans="1:7" ht="21" x14ac:dyDescent="0.4">
      <c r="A556" s="440" t="s">
        <v>34</v>
      </c>
      <c r="B556" s="440"/>
      <c r="C556" s="441"/>
      <c r="D556" s="327">
        <f>SUM(B548:C555,B536:C545)</f>
        <v>26</v>
      </c>
      <c r="E556" s="90"/>
      <c r="F556" s="96"/>
      <c r="G556" s="96"/>
    </row>
    <row r="557" spans="1:7" ht="21" x14ac:dyDescent="0.4">
      <c r="A557" s="440" t="s">
        <v>33</v>
      </c>
      <c r="B557" s="440"/>
      <c r="C557" s="440"/>
      <c r="D557" s="298">
        <f>D556/(COUNT(B548:C555,B536:C545)*2)</f>
        <v>0.9285714285714286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38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0.95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95"/>
      <c r="B562" s="395"/>
      <c r="C562" s="395"/>
      <c r="D562" s="395"/>
      <c r="E562" s="395"/>
      <c r="F562" s="395"/>
      <c r="G562" s="96"/>
    </row>
    <row r="563" spans="1:7" ht="22.5" x14ac:dyDescent="0.45">
      <c r="A563" s="456" t="s">
        <v>19</v>
      </c>
      <c r="B563" s="456"/>
      <c r="C563" s="456"/>
      <c r="D563" s="456"/>
      <c r="E563" s="456"/>
      <c r="F563" s="456"/>
      <c r="G563" s="96"/>
    </row>
    <row r="564" spans="1:7" ht="22.5" x14ac:dyDescent="0.4">
      <c r="A564" s="198">
        <f>B11</f>
        <v>43692</v>
      </c>
      <c r="B564" s="96"/>
      <c r="C564" s="96"/>
      <c r="D564" s="280"/>
      <c r="E564" s="280"/>
      <c r="F564" s="280"/>
      <c r="G564" s="96"/>
    </row>
    <row r="565" spans="1:7" ht="21" x14ac:dyDescent="0.4">
      <c r="A565" s="434" t="s">
        <v>28</v>
      </c>
      <c r="B565" s="435" t="s">
        <v>29</v>
      </c>
      <c r="C565" s="435"/>
      <c r="D565" s="435" t="s">
        <v>42</v>
      </c>
      <c r="E565" s="436" t="s">
        <v>264</v>
      </c>
      <c r="F565" s="436" t="s">
        <v>295</v>
      </c>
      <c r="G565" s="96"/>
    </row>
    <row r="566" spans="1:7" ht="21" x14ac:dyDescent="0.4">
      <c r="A566" s="434"/>
      <c r="B566" s="254" t="s">
        <v>32</v>
      </c>
      <c r="C566" s="254" t="s">
        <v>31</v>
      </c>
      <c r="D566" s="435"/>
      <c r="E566" s="436"/>
      <c r="F566" s="436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48" t="s">
        <v>10</v>
      </c>
      <c r="B568" s="449"/>
      <c r="C568" s="449"/>
      <c r="D568" s="449"/>
      <c r="E568" s="449"/>
      <c r="F568" s="450"/>
      <c r="G568" s="96"/>
    </row>
    <row r="569" spans="1:7" ht="42" x14ac:dyDescent="0.4">
      <c r="A569" s="103" t="s">
        <v>86</v>
      </c>
      <c r="B569" s="104">
        <v>0</v>
      </c>
      <c r="C569" s="104"/>
      <c r="D569" s="105" t="s">
        <v>529</v>
      </c>
      <c r="E569" s="105" t="s">
        <v>527</v>
      </c>
      <c r="F569" s="105" t="s">
        <v>293</v>
      </c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40" t="s">
        <v>34</v>
      </c>
      <c r="B578" s="440"/>
      <c r="C578" s="441"/>
      <c r="D578" s="327">
        <f>SUM(B569:C577)</f>
        <v>14</v>
      </c>
      <c r="E578" s="90"/>
      <c r="F578" s="96"/>
      <c r="G578" s="96"/>
    </row>
    <row r="579" spans="1:7" ht="21" x14ac:dyDescent="0.4">
      <c r="A579" s="440" t="s">
        <v>33</v>
      </c>
      <c r="B579" s="440"/>
      <c r="C579" s="440"/>
      <c r="D579" s="298">
        <f>D578/(COUNT(B569:C577)*2)</f>
        <v>0.875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51" t="s">
        <v>23</v>
      </c>
      <c r="B581" s="452"/>
      <c r="C581" s="452"/>
      <c r="D581" s="452"/>
      <c r="E581" s="452"/>
      <c r="F581" s="453"/>
      <c r="G581" s="96"/>
    </row>
    <row r="582" spans="1:7" ht="42" x14ac:dyDescent="0.4">
      <c r="A582" s="103" t="s">
        <v>87</v>
      </c>
      <c r="B582" s="104">
        <v>1</v>
      </c>
      <c r="C582" s="104"/>
      <c r="D582" s="105" t="s">
        <v>528</v>
      </c>
      <c r="E582" s="106"/>
      <c r="F582" s="105" t="s">
        <v>293</v>
      </c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42" x14ac:dyDescent="0.4">
      <c r="A586" s="309" t="s">
        <v>88</v>
      </c>
      <c r="B586" s="104">
        <v>0</v>
      </c>
      <c r="C586" s="140">
        <f>IF(B586=0, -5, "0")</f>
        <v>-5</v>
      </c>
      <c r="D586" s="212" t="s">
        <v>541</v>
      </c>
      <c r="E586" s="212" t="s">
        <v>542</v>
      </c>
      <c r="F586" s="105" t="s">
        <v>292</v>
      </c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54" t="s">
        <v>370</v>
      </c>
      <c r="B588" s="455"/>
      <c r="C588" s="455"/>
      <c r="D588" s="455"/>
      <c r="E588" s="455"/>
      <c r="F588" s="455"/>
      <c r="G588" s="455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">
        <v>30</v>
      </c>
      <c r="C595" s="104"/>
      <c r="D595" s="319">
        <f>IFERROR(E595/F595,"N.A")</f>
        <v>0.5</v>
      </c>
      <c r="E595" s="353">
        <v>2</v>
      </c>
      <c r="F595" s="353">
        <v>4</v>
      </c>
      <c r="G595" s="96"/>
    </row>
    <row r="596" spans="1:7" ht="21" x14ac:dyDescent="0.4">
      <c r="A596" s="440" t="s">
        <v>34</v>
      </c>
      <c r="B596" s="440"/>
      <c r="C596" s="441"/>
      <c r="D596" s="327">
        <f>SUM(B589:C595,B582:C587)</f>
        <v>14</v>
      </c>
      <c r="E596" s="90"/>
      <c r="F596" s="96"/>
      <c r="G596" s="96"/>
    </row>
    <row r="597" spans="1:7" ht="21" x14ac:dyDescent="0.4">
      <c r="A597" s="440" t="s">
        <v>33</v>
      </c>
      <c r="B597" s="440"/>
      <c r="C597" s="440"/>
      <c r="D597" s="298">
        <f>D596/(COUNT(B582:C587,B589:C595)*2)</f>
        <v>0.58333333333333337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28</v>
      </c>
      <c r="E599" s="239"/>
      <c r="F599" s="239"/>
      <c r="G599" s="96"/>
    </row>
    <row r="600" spans="1:7" ht="22.5" x14ac:dyDescent="0.45">
      <c r="A600" s="462" t="s">
        <v>168</v>
      </c>
      <c r="B600" s="463"/>
      <c r="C600" s="464"/>
      <c r="D600" s="127">
        <f>D599/(COUNT(B569:C577,B589:C595,B582:C587)*2)</f>
        <v>0.7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56" t="s">
        <v>8</v>
      </c>
      <c r="B602" s="456"/>
      <c r="C602" s="456"/>
      <c r="D602" s="456"/>
      <c r="E602" s="456"/>
      <c r="F602" s="456"/>
      <c r="G602" s="96"/>
    </row>
    <row r="603" spans="1:7" ht="22.5" x14ac:dyDescent="0.4">
      <c r="A603" s="129">
        <f>B11</f>
        <v>43692</v>
      </c>
      <c r="B603" s="96"/>
      <c r="C603" s="96"/>
      <c r="D603" s="114"/>
      <c r="E603" s="114"/>
      <c r="F603" s="114"/>
      <c r="G603" s="96"/>
    </row>
    <row r="604" spans="1:7" ht="21" x14ac:dyDescent="0.4">
      <c r="A604" s="396" t="s">
        <v>28</v>
      </c>
      <c r="B604" s="397" t="s">
        <v>29</v>
      </c>
      <c r="C604" s="397"/>
      <c r="D604" s="397" t="s">
        <v>42</v>
      </c>
      <c r="E604" s="398" t="s">
        <v>264</v>
      </c>
      <c r="F604" s="398" t="s">
        <v>295</v>
      </c>
      <c r="G604" s="96"/>
    </row>
    <row r="605" spans="1:7" ht="18.75" customHeight="1" x14ac:dyDescent="0.4">
      <c r="A605" s="396"/>
      <c r="B605" s="100" t="s">
        <v>32</v>
      </c>
      <c r="C605" s="100" t="s">
        <v>31</v>
      </c>
      <c r="D605" s="397"/>
      <c r="E605" s="398"/>
      <c r="F605" s="398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57"/>
      <c r="D607" s="457"/>
      <c r="E607" s="457"/>
      <c r="F607" s="458"/>
      <c r="G607" s="96"/>
    </row>
    <row r="608" spans="1:7" ht="84" x14ac:dyDescent="0.4">
      <c r="A608" s="132" t="s">
        <v>89</v>
      </c>
      <c r="B608" s="104">
        <v>0</v>
      </c>
      <c r="C608" s="104"/>
      <c r="D608" s="105" t="s">
        <v>539</v>
      </c>
      <c r="E608" s="105" t="s">
        <v>540</v>
      </c>
      <c r="F608" s="105" t="s">
        <v>292</v>
      </c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40" t="s">
        <v>34</v>
      </c>
      <c r="B616" s="440"/>
      <c r="C616" s="440"/>
      <c r="D616" s="327">
        <f>SUM(B608:C615)</f>
        <v>14</v>
      </c>
      <c r="E616" s="459"/>
      <c r="F616" s="424"/>
      <c r="G616" s="96"/>
    </row>
    <row r="617" spans="1:7" ht="21" x14ac:dyDescent="0.4">
      <c r="A617" s="440" t="s">
        <v>33</v>
      </c>
      <c r="B617" s="440"/>
      <c r="C617" s="440"/>
      <c r="D617" s="298">
        <f>D616/(COUNT(B608:C615)*2)</f>
        <v>0.875</v>
      </c>
      <c r="E617" s="460"/>
      <c r="F617" s="430"/>
      <c r="G617" s="96"/>
    </row>
    <row r="618" spans="1:7" ht="21" x14ac:dyDescent="0.4">
      <c r="A618" s="128"/>
      <c r="B618" s="96"/>
      <c r="C618" s="461"/>
      <c r="D618" s="461"/>
      <c r="E618" s="461"/>
      <c r="F618" s="461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63" x14ac:dyDescent="0.4">
      <c r="A620" s="103" t="s">
        <v>83</v>
      </c>
      <c r="B620" s="104">
        <v>0</v>
      </c>
      <c r="C620" s="104"/>
      <c r="D620" s="156" t="s">
        <v>533</v>
      </c>
      <c r="E620" s="105" t="s">
        <v>534</v>
      </c>
      <c r="F620" s="105" t="s">
        <v>293</v>
      </c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417" t="s">
        <v>34</v>
      </c>
      <c r="B629" s="418"/>
      <c r="C629" s="419"/>
      <c r="D629" s="201">
        <f>SUM(B620:C628)</f>
        <v>16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0.88888888888888884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57"/>
      <c r="D632" s="457"/>
      <c r="E632" s="457"/>
      <c r="F632" s="458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417" t="s">
        <v>34</v>
      </c>
      <c r="B639" s="418"/>
      <c r="C639" s="419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66"/>
      <c r="B641" s="466"/>
      <c r="C641" s="466"/>
      <c r="D641" s="466"/>
      <c r="E641" s="466"/>
      <c r="F641" s="466"/>
      <c r="G641" s="466"/>
    </row>
    <row r="642" spans="1:7" ht="24.75" x14ac:dyDescent="0.4">
      <c r="A642" s="284" t="s">
        <v>26</v>
      </c>
      <c r="B642" s="457"/>
      <c r="C642" s="457"/>
      <c r="D642" s="457"/>
      <c r="E642" s="457"/>
      <c r="F642" s="458"/>
      <c r="G642" s="90"/>
    </row>
    <row r="643" spans="1:7" ht="84" x14ac:dyDescent="0.4">
      <c r="A643" s="133" t="s">
        <v>221</v>
      </c>
      <c r="B643" s="104">
        <v>0</v>
      </c>
      <c r="C643" s="104"/>
      <c r="D643" s="135" t="s">
        <v>535</v>
      </c>
      <c r="E643" s="105" t="s">
        <v>536</v>
      </c>
      <c r="F643" s="105" t="s">
        <v>292</v>
      </c>
      <c r="G643" s="90"/>
    </row>
    <row r="644" spans="1:7" ht="42" x14ac:dyDescent="0.4">
      <c r="A644" s="163" t="s">
        <v>400</v>
      </c>
      <c r="B644" s="104">
        <v>0</v>
      </c>
      <c r="C644" s="118"/>
      <c r="D644" s="135" t="s">
        <v>537</v>
      </c>
      <c r="E644" s="105" t="s">
        <v>538</v>
      </c>
      <c r="F644" s="105" t="s">
        <v>292</v>
      </c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67" t="s">
        <v>304</v>
      </c>
      <c r="B650" s="468"/>
      <c r="C650" s="468"/>
      <c r="D650" s="468"/>
      <c r="E650" s="468"/>
      <c r="F650" s="469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84" x14ac:dyDescent="0.4">
      <c r="A654" s="310" t="s">
        <v>311</v>
      </c>
      <c r="B654" s="104">
        <v>0</v>
      </c>
      <c r="C654" s="118">
        <f>IF(B654=0, -5, "0")</f>
        <v>-5</v>
      </c>
      <c r="D654" s="360" t="s">
        <v>544</v>
      </c>
      <c r="E654" s="359" t="s">
        <v>543</v>
      </c>
      <c r="F654" s="105" t="s">
        <v>292</v>
      </c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9">
        <f>IFERROR(E657/F657,"N.A")</f>
        <v>1</v>
      </c>
      <c r="E657" s="353">
        <v>1</v>
      </c>
      <c r="F657" s="353">
        <v>1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15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0.5357142857142857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57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0.77027027027027029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56" t="s">
        <v>346</v>
      </c>
      <c r="B665" s="456"/>
      <c r="C665" s="456"/>
      <c r="D665" s="456"/>
      <c r="E665" s="456"/>
      <c r="F665" s="456"/>
      <c r="G665" s="96"/>
    </row>
    <row r="666" spans="1:7" ht="21" x14ac:dyDescent="0.4">
      <c r="A666" s="198">
        <f>B11</f>
        <v>43692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96" t="s">
        <v>28</v>
      </c>
      <c r="B667" s="397" t="s">
        <v>29</v>
      </c>
      <c r="C667" s="397"/>
      <c r="D667" s="397" t="s">
        <v>42</v>
      </c>
      <c r="E667" s="398" t="s">
        <v>264</v>
      </c>
      <c r="F667" s="398" t="s">
        <v>295</v>
      </c>
      <c r="G667" s="96"/>
    </row>
    <row r="668" spans="1:7" ht="21" x14ac:dyDescent="0.4">
      <c r="A668" s="396"/>
      <c r="B668" s="100" t="s">
        <v>32</v>
      </c>
      <c r="C668" s="100" t="s">
        <v>31</v>
      </c>
      <c r="D668" s="397"/>
      <c r="E668" s="398"/>
      <c r="F668" s="398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137.25" customHeight="1" x14ac:dyDescent="0.4">
      <c r="A682" s="192" t="s">
        <v>14</v>
      </c>
      <c r="B682" s="104">
        <v>0</v>
      </c>
      <c r="C682" s="216"/>
      <c r="D682" s="105" t="s">
        <v>546</v>
      </c>
      <c r="E682" s="105" t="s">
        <v>545</v>
      </c>
      <c r="F682" s="105" t="s">
        <v>292</v>
      </c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361"/>
      <c r="E685" s="359"/>
      <c r="F685" s="105"/>
      <c r="G685" s="96"/>
    </row>
    <row r="686" spans="1:7" ht="63" x14ac:dyDescent="0.4">
      <c r="A686" s="208" t="s">
        <v>312</v>
      </c>
      <c r="B686" s="104">
        <v>0</v>
      </c>
      <c r="C686" s="118"/>
      <c r="D686" s="103" t="s">
        <v>547</v>
      </c>
      <c r="E686" s="105" t="s">
        <v>548</v>
      </c>
      <c r="F686" s="105" t="s">
        <v>293</v>
      </c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1</v>
      </c>
      <c r="C689" s="104"/>
      <c r="D689" s="319">
        <f>IFERROR(E689/F689,"N.A")</f>
        <v>0.5</v>
      </c>
      <c r="E689" s="353">
        <v>1</v>
      </c>
      <c r="F689" s="353">
        <v>2</v>
      </c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29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0.8529411764705882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65" t="s">
        <v>439</v>
      </c>
      <c r="B693" s="465"/>
      <c r="C693" s="465"/>
      <c r="D693" s="465"/>
      <c r="E693" s="465"/>
      <c r="F693" s="465"/>
      <c r="G693" s="215"/>
    </row>
    <row r="694" spans="1:7" ht="21" customHeight="1" x14ac:dyDescent="0.4">
      <c r="A694" s="198">
        <f>B11</f>
        <v>43692</v>
      </c>
      <c r="B694" s="96"/>
      <c r="C694" s="96"/>
      <c r="D694" s="214"/>
      <c r="E694" s="214"/>
      <c r="F694" s="214"/>
      <c r="G694" s="215"/>
    </row>
    <row r="695" spans="1:7" ht="21" x14ac:dyDescent="0.4">
      <c r="A695" s="475" t="s">
        <v>28</v>
      </c>
      <c r="B695" s="444" t="s">
        <v>29</v>
      </c>
      <c r="C695" s="444"/>
      <c r="D695" s="397" t="s">
        <v>42</v>
      </c>
      <c r="E695" s="398" t="s">
        <v>264</v>
      </c>
      <c r="F695" s="398" t="s">
        <v>295</v>
      </c>
      <c r="G695" s="215"/>
    </row>
    <row r="696" spans="1:7" ht="21" x14ac:dyDescent="0.4">
      <c r="A696" s="396"/>
      <c r="B696" s="100" t="s">
        <v>32</v>
      </c>
      <c r="C696" s="100" t="s">
        <v>31</v>
      </c>
      <c r="D696" s="397"/>
      <c r="E696" s="398"/>
      <c r="F696" s="398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72" t="s">
        <v>299</v>
      </c>
      <c r="B698" s="473"/>
      <c r="C698" s="473"/>
      <c r="D698" s="473"/>
      <c r="E698" s="473"/>
      <c r="F698" s="474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70"/>
      <c r="C704" s="471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70"/>
      <c r="C705" s="471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72" t="s">
        <v>300</v>
      </c>
      <c r="B707" s="473"/>
      <c r="C707" s="473"/>
      <c r="D707" s="473"/>
      <c r="E707" s="473"/>
      <c r="F707" s="474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v>1</v>
      </c>
      <c r="F710" s="321"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0.73611111111111116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511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0.76268656716417915</v>
      </c>
      <c r="E719" s="3"/>
      <c r="F719" s="3"/>
    </row>
  </sheetData>
  <sheetProtection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tabSelected="1" view="pageBreakPreview" topLeftCell="A194" zoomScale="80" zoomScaleNormal="90" zoomScaleSheetLayoutView="80" workbookViewId="0">
      <selection activeCell="F211" sqref="F2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.75" x14ac:dyDescent="0.5">
      <c r="A1" s="1"/>
      <c r="B1" s="8">
        <v>0</v>
      </c>
      <c r="D1" s="477"/>
      <c r="E1" s="477"/>
      <c r="F1" s="477"/>
      <c r="G1" s="477"/>
    </row>
    <row r="2" spans="1:7" s="2" customFormat="1" ht="24.75" x14ac:dyDescent="0.5">
      <c r="A2" s="1"/>
      <c r="B2" s="8">
        <v>1</v>
      </c>
      <c r="D2" s="331"/>
      <c r="E2" s="331"/>
      <c r="F2" s="331"/>
      <c r="G2" s="79"/>
    </row>
    <row r="3" spans="1:7" s="2" customFormat="1" ht="24.75" x14ac:dyDescent="0.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5">
      <c r="A5" s="1"/>
      <c r="D5" s="331"/>
      <c r="E5" s="331"/>
      <c r="F5" s="331"/>
      <c r="G5" s="79"/>
    </row>
    <row r="6" spans="1:7" s="2" customFormat="1" ht="37.5" customHeight="1" x14ac:dyDescent="0.5">
      <c r="A6" s="478" t="s">
        <v>46</v>
      </c>
      <c r="B6" s="478"/>
      <c r="C6" s="478"/>
      <c r="D6" s="478"/>
      <c r="E6" s="478"/>
      <c r="F6" s="478"/>
      <c r="G6" s="79"/>
    </row>
    <row r="7" spans="1:7" s="2" customFormat="1" ht="21.75" customHeight="1" x14ac:dyDescent="0.5">
      <c r="A7" s="479" t="str">
        <f>'Page de garde'!D18</f>
        <v>Tozeur</v>
      </c>
      <c r="B7" s="479"/>
      <c r="C7" s="479"/>
      <c r="D7" s="479"/>
      <c r="E7" s="479"/>
      <c r="F7" s="479"/>
      <c r="G7" s="79"/>
    </row>
    <row r="8" spans="1:7" s="2" customFormat="1" ht="24.75" x14ac:dyDescent="0.5">
      <c r="A8" s="4" t="s">
        <v>39</v>
      </c>
      <c r="B8" s="480" t="str">
        <f>'A3 Exploitation'!B9:F9</f>
        <v>Dr Mejed Heni</v>
      </c>
      <c r="C8" s="480"/>
      <c r="D8" s="480"/>
      <c r="E8" s="480"/>
      <c r="F8" s="480"/>
      <c r="G8" s="79"/>
    </row>
    <row r="9" spans="1:7" s="2" customFormat="1" ht="24.75" x14ac:dyDescent="0.5">
      <c r="A9" s="5" t="s">
        <v>41</v>
      </c>
      <c r="B9" s="481" t="str">
        <f>'A3 Exploitation'!B10:F10</f>
        <v>M. Welid KADRI</v>
      </c>
      <c r="C9" s="481"/>
      <c r="D9" s="481"/>
      <c r="E9" s="481"/>
      <c r="F9" s="481"/>
      <c r="G9" s="79"/>
    </row>
    <row r="10" spans="1:7" s="2" customFormat="1" ht="24.75" x14ac:dyDescent="0.5">
      <c r="A10" s="4" t="s">
        <v>40</v>
      </c>
      <c r="B10" s="476">
        <f>'A3 Exploitation'!B11:F11</f>
        <v>43692</v>
      </c>
      <c r="C10" s="476"/>
      <c r="D10" s="476"/>
      <c r="E10" s="476"/>
      <c r="F10" s="476"/>
      <c r="G10" s="79"/>
    </row>
    <row r="11" spans="1:7" s="2" customFormat="1" ht="24.75" x14ac:dyDescent="0.5">
      <c r="A11" s="4" t="s">
        <v>248</v>
      </c>
      <c r="B11" s="485">
        <f>D215</f>
        <v>0.84090909090909094</v>
      </c>
      <c r="C11" s="485"/>
      <c r="D11" s="485"/>
      <c r="E11" s="485"/>
      <c r="F11" s="485"/>
      <c r="G11" s="79"/>
    </row>
    <row r="12" spans="1:7" s="2" customFormat="1" ht="22.5" x14ac:dyDescent="0.45">
      <c r="A12" s="1"/>
      <c r="D12" s="389"/>
      <c r="E12" s="389"/>
      <c r="F12" s="389"/>
      <c r="G12" s="389"/>
    </row>
    <row r="13" spans="1:7" s="2" customFormat="1" ht="11.25" customHeight="1" x14ac:dyDescent="0.3">
      <c r="A13" s="486" t="s">
        <v>28</v>
      </c>
      <c r="B13" s="487" t="s">
        <v>29</v>
      </c>
      <c r="C13" s="487"/>
      <c r="D13" s="487" t="s">
        <v>42</v>
      </c>
      <c r="E13" s="487" t="s">
        <v>158</v>
      </c>
      <c r="F13" s="487" t="s">
        <v>159</v>
      </c>
    </row>
    <row r="14" spans="1:7" s="2" customFormat="1" ht="12.75" customHeight="1" x14ac:dyDescent="0.3">
      <c r="A14" s="486"/>
      <c r="B14" s="18" t="s">
        <v>32</v>
      </c>
      <c r="C14" s="18" t="s">
        <v>31</v>
      </c>
      <c r="D14" s="487"/>
      <c r="E14" s="487"/>
      <c r="F14" s="487"/>
      <c r="G14" s="78"/>
    </row>
    <row r="15" spans="1:7" x14ac:dyDescent="0.3">
      <c r="A15" s="488"/>
      <c r="B15" s="489"/>
      <c r="C15" s="489"/>
      <c r="D15" s="489"/>
      <c r="E15" s="489"/>
      <c r="F15" s="489"/>
    </row>
    <row r="16" spans="1:7" ht="19.5" x14ac:dyDescent="0.4">
      <c r="A16" s="490" t="s">
        <v>0</v>
      </c>
      <c r="B16" s="491"/>
      <c r="C16" s="491"/>
      <c r="D16" s="491"/>
      <c r="E16" s="491"/>
      <c r="F16" s="491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92" t="s">
        <v>34</v>
      </c>
      <c r="B22" s="493"/>
      <c r="C22" s="494"/>
      <c r="D22" s="330">
        <f>SUM(B17:C21)</f>
        <v>10</v>
      </c>
    </row>
    <row r="23" spans="1:7" x14ac:dyDescent="0.3">
      <c r="A23" s="482" t="s">
        <v>249</v>
      </c>
      <c r="B23" s="483"/>
      <c r="C23" s="484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95" t="s">
        <v>4</v>
      </c>
      <c r="B25" s="496"/>
      <c r="C25" s="496"/>
      <c r="D25" s="496"/>
      <c r="E25" s="496"/>
      <c r="F25" s="49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ht="33" x14ac:dyDescent="0.3">
      <c r="A29" s="6" t="s">
        <v>234</v>
      </c>
      <c r="B29" s="55">
        <v>1</v>
      </c>
      <c r="C29" s="55"/>
      <c r="D29" s="56" t="s">
        <v>549</v>
      </c>
      <c r="E29" s="56" t="s">
        <v>551</v>
      </c>
      <c r="F29" s="55" t="s">
        <v>293</v>
      </c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82" t="s">
        <v>34</v>
      </c>
      <c r="B33" s="483"/>
      <c r="C33" s="484"/>
      <c r="D33" s="329">
        <f>SUM(B26:C32)</f>
        <v>11</v>
      </c>
    </row>
    <row r="34" spans="1:6" x14ac:dyDescent="0.3">
      <c r="A34" s="482" t="s">
        <v>249</v>
      </c>
      <c r="B34" s="483"/>
      <c r="C34" s="484"/>
      <c r="D34" s="17">
        <f>D33/(COUNT(B26:C32)*2)</f>
        <v>0.91666666666666663</v>
      </c>
    </row>
    <row r="35" spans="1:6" x14ac:dyDescent="0.3">
      <c r="A35" s="10"/>
      <c r="B35" s="11"/>
      <c r="C35" s="11"/>
      <c r="D35" s="12"/>
    </row>
    <row r="36" spans="1:6" ht="19.5" x14ac:dyDescent="0.4">
      <c r="A36" s="495" t="s">
        <v>178</v>
      </c>
      <c r="B36" s="496"/>
      <c r="C36" s="496"/>
      <c r="D36" s="496"/>
      <c r="E36" s="496"/>
      <c r="F36" s="496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ht="33" x14ac:dyDescent="0.3">
      <c r="A39" s="6" t="s">
        <v>235</v>
      </c>
      <c r="B39" s="55">
        <v>0</v>
      </c>
      <c r="C39" s="55"/>
      <c r="D39" s="56" t="s">
        <v>550</v>
      </c>
      <c r="E39" s="56" t="s">
        <v>552</v>
      </c>
      <c r="F39" s="55" t="s">
        <v>293</v>
      </c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82" t="s">
        <v>34</v>
      </c>
      <c r="B42" s="483"/>
      <c r="C42" s="484"/>
      <c r="D42" s="329">
        <f>SUM(B37:C41)</f>
        <v>8</v>
      </c>
    </row>
    <row r="43" spans="1:6" x14ac:dyDescent="0.3">
      <c r="A43" s="482" t="s">
        <v>249</v>
      </c>
      <c r="B43" s="483"/>
      <c r="C43" s="484"/>
      <c r="D43" s="17">
        <f>D42/(COUNT(B37:C41)*2)</f>
        <v>0.8</v>
      </c>
    </row>
    <row r="44" spans="1:6" x14ac:dyDescent="0.3">
      <c r="A44" s="338"/>
      <c r="B44" s="339"/>
      <c r="C44" s="339"/>
      <c r="D44" s="340"/>
    </row>
    <row r="45" spans="1:6" ht="19.5" x14ac:dyDescent="0.4">
      <c r="A45" s="497" t="s">
        <v>405</v>
      </c>
      <c r="B45" s="498"/>
      <c r="C45" s="498"/>
      <c r="D45" s="498"/>
      <c r="E45" s="498"/>
      <c r="F45" s="499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82" t="s">
        <v>34</v>
      </c>
      <c r="B58" s="483"/>
      <c r="C58" s="484"/>
      <c r="D58" s="341">
        <f>SUM(B46:C57)</f>
        <v>0</v>
      </c>
    </row>
    <row r="59" spans="1:6" x14ac:dyDescent="0.3">
      <c r="A59" s="482" t="s">
        <v>249</v>
      </c>
      <c r="B59" s="483"/>
      <c r="C59" s="48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500" t="s">
        <v>19</v>
      </c>
      <c r="B61" s="501"/>
      <c r="C61" s="501"/>
      <c r="D61" s="501"/>
      <c r="E61" s="501"/>
      <c r="F61" s="501"/>
    </row>
    <row r="62" spans="1:6" x14ac:dyDescent="0.3">
      <c r="A62" s="6" t="s">
        <v>224</v>
      </c>
      <c r="B62" s="55">
        <v>0</v>
      </c>
      <c r="C62" s="55"/>
      <c r="D62" s="59" t="s">
        <v>553</v>
      </c>
      <c r="E62" s="55" t="s">
        <v>554</v>
      </c>
      <c r="F62" s="55" t="s">
        <v>293</v>
      </c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82" t="s">
        <v>34</v>
      </c>
      <c r="B68" s="483"/>
      <c r="C68" s="484"/>
      <c r="D68" s="329">
        <f>SUM(B62:C67)</f>
        <v>6</v>
      </c>
    </row>
    <row r="69" spans="1:6" x14ac:dyDescent="0.3">
      <c r="A69" s="482" t="s">
        <v>249</v>
      </c>
      <c r="B69" s="483"/>
      <c r="C69" s="484"/>
      <c r="D69" s="17">
        <f>D68/(COUNT(B62:C67)*2)</f>
        <v>0.75</v>
      </c>
    </row>
    <row r="70" spans="1:6" x14ac:dyDescent="0.3">
      <c r="A70" s="10"/>
      <c r="B70" s="11"/>
      <c r="C70" s="11"/>
      <c r="D70" s="12"/>
    </row>
    <row r="71" spans="1:6" ht="19.5" x14ac:dyDescent="0.4">
      <c r="A71" s="495" t="s">
        <v>8</v>
      </c>
      <c r="B71" s="496"/>
      <c r="C71" s="496"/>
      <c r="D71" s="496"/>
      <c r="E71" s="496"/>
      <c r="F71" s="496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82.5" x14ac:dyDescent="0.3">
      <c r="A74" s="7" t="s">
        <v>203</v>
      </c>
      <c r="B74" s="55">
        <v>0</v>
      </c>
      <c r="C74" s="55"/>
      <c r="D74" s="56" t="s">
        <v>642</v>
      </c>
      <c r="E74" s="56" t="s">
        <v>555</v>
      </c>
      <c r="F74" s="55" t="s">
        <v>292</v>
      </c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82" t="s">
        <v>34</v>
      </c>
      <c r="B79" s="483"/>
      <c r="C79" s="484"/>
      <c r="D79" s="329">
        <f>SUM(B72:C78)</f>
        <v>12</v>
      </c>
    </row>
    <row r="80" spans="1:6" x14ac:dyDescent="0.3">
      <c r="A80" s="482" t="s">
        <v>249</v>
      </c>
      <c r="B80" s="483"/>
      <c r="C80" s="484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95" t="s">
        <v>463</v>
      </c>
      <c r="B82" s="496"/>
      <c r="C82" s="496"/>
      <c r="D82" s="496"/>
      <c r="E82" s="496"/>
      <c r="F82" s="496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82" t="s">
        <v>34</v>
      </c>
      <c r="B100" s="483"/>
      <c r="C100" s="484"/>
      <c r="D100" s="329">
        <f>SUM(B83:C99)</f>
        <v>30</v>
      </c>
    </row>
    <row r="101" spans="1:6" x14ac:dyDescent="0.3">
      <c r="A101" s="482" t="s">
        <v>249</v>
      </c>
      <c r="B101" s="483"/>
      <c r="C101" s="484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95" t="s">
        <v>170</v>
      </c>
      <c r="B103" s="496"/>
      <c r="C103" s="496"/>
      <c r="D103" s="496"/>
      <c r="E103" s="496"/>
      <c r="F103" s="496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34.5" x14ac:dyDescent="0.4">
      <c r="A105" s="6" t="s">
        <v>226</v>
      </c>
      <c r="B105" s="69">
        <v>1</v>
      </c>
      <c r="C105" s="62"/>
      <c r="D105" s="56" t="s">
        <v>558</v>
      </c>
      <c r="E105" s="55" t="s">
        <v>559</v>
      </c>
      <c r="F105" s="55" t="s">
        <v>293</v>
      </c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82" t="s">
        <v>34</v>
      </c>
      <c r="B118" s="483"/>
      <c r="C118" s="484"/>
      <c r="D118" s="329">
        <f>SUM(B104:C117)</f>
        <v>25</v>
      </c>
    </row>
    <row r="119" spans="1:6" x14ac:dyDescent="0.3">
      <c r="A119" s="482" t="s">
        <v>249</v>
      </c>
      <c r="B119" s="483"/>
      <c r="C119" s="484"/>
      <c r="D119" s="17">
        <f>D118/(COUNT(B104:C117)*2)</f>
        <v>0.96153846153846156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95" t="s">
        <v>171</v>
      </c>
      <c r="B122" s="496"/>
      <c r="C122" s="496"/>
      <c r="D122" s="496"/>
      <c r="E122" s="496"/>
      <c r="F122" s="49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51" x14ac:dyDescent="0.4">
      <c r="A124" s="6" t="s">
        <v>153</v>
      </c>
      <c r="B124" s="69">
        <v>1</v>
      </c>
      <c r="C124" s="62"/>
      <c r="D124" s="56" t="s">
        <v>560</v>
      </c>
      <c r="E124" s="56" t="s">
        <v>561</v>
      </c>
      <c r="F124" s="55" t="s">
        <v>293</v>
      </c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82" t="s">
        <v>34</v>
      </c>
      <c r="B134" s="483"/>
      <c r="C134" s="484"/>
      <c r="D134" s="329">
        <f>SUM(B123:C133)</f>
        <v>19</v>
      </c>
    </row>
    <row r="135" spans="1:6" x14ac:dyDescent="0.3">
      <c r="A135" s="482" t="s">
        <v>249</v>
      </c>
      <c r="B135" s="483"/>
      <c r="C135" s="484"/>
      <c r="D135" s="17">
        <f>D134/(COUNT(B123:C133)*2)</f>
        <v>0.95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95" t="s">
        <v>154</v>
      </c>
      <c r="B137" s="496"/>
      <c r="C137" s="496"/>
      <c r="D137" s="496"/>
      <c r="E137" s="496"/>
      <c r="F137" s="496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30" x14ac:dyDescent="0.4">
      <c r="A142" s="6" t="s">
        <v>246</v>
      </c>
      <c r="B142" s="70">
        <v>0</v>
      </c>
      <c r="C142" s="62"/>
      <c r="D142" s="66" t="s">
        <v>562</v>
      </c>
      <c r="E142" s="63" t="s">
        <v>563</v>
      </c>
      <c r="F142" s="55" t="s">
        <v>293</v>
      </c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82" t="s">
        <v>34</v>
      </c>
      <c r="B149" s="483"/>
      <c r="C149" s="484"/>
      <c r="D149" s="329">
        <f>SUM(B138:C148)</f>
        <v>20</v>
      </c>
    </row>
    <row r="150" spans="1:6" x14ac:dyDescent="0.3">
      <c r="A150" s="482" t="s">
        <v>249</v>
      </c>
      <c r="B150" s="483"/>
      <c r="C150" s="484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95" t="s">
        <v>61</v>
      </c>
      <c r="B152" s="496"/>
      <c r="C152" s="496"/>
      <c r="D152" s="496"/>
      <c r="E152" s="496"/>
      <c r="F152" s="496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1</v>
      </c>
      <c r="C155" s="56"/>
      <c r="D155" s="64" t="s">
        <v>564</v>
      </c>
      <c r="E155" s="55" t="s">
        <v>565</v>
      </c>
      <c r="F155" s="55" t="s">
        <v>293</v>
      </c>
    </row>
    <row r="156" spans="1:6" ht="30" x14ac:dyDescent="0.3">
      <c r="A156" s="26" t="s">
        <v>232</v>
      </c>
      <c r="B156" s="69">
        <v>0</v>
      </c>
      <c r="C156" s="56"/>
      <c r="D156" s="86" t="s">
        <v>566</v>
      </c>
      <c r="E156" s="55" t="s">
        <v>555</v>
      </c>
      <c r="F156" s="55" t="s">
        <v>293</v>
      </c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30.75" x14ac:dyDescent="0.3">
      <c r="A163" s="32" t="s">
        <v>173</v>
      </c>
      <c r="B163" s="69">
        <v>0</v>
      </c>
      <c r="C163" s="56"/>
      <c r="D163" s="59" t="s">
        <v>567</v>
      </c>
      <c r="E163" s="55" t="s">
        <v>555</v>
      </c>
      <c r="F163" s="55" t="s">
        <v>293</v>
      </c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82" t="s">
        <v>34</v>
      </c>
      <c r="B165" s="483"/>
      <c r="C165" s="484"/>
      <c r="D165" s="329">
        <f>SUM(B153:C164)</f>
        <v>19</v>
      </c>
    </row>
    <row r="166" spans="1:6" x14ac:dyDescent="0.3">
      <c r="A166" s="482" t="s">
        <v>249</v>
      </c>
      <c r="B166" s="483"/>
      <c r="C166" s="484"/>
      <c r="D166" s="17">
        <f>D165/(COUNT(B153:C164)*2)</f>
        <v>0.79166666666666663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95" t="s">
        <v>176</v>
      </c>
      <c r="B168" s="496"/>
      <c r="C168" s="496"/>
      <c r="D168" s="496"/>
      <c r="E168" s="496"/>
      <c r="F168" s="49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2"/>
      <c r="E172" s="2"/>
      <c r="F172" s="55"/>
    </row>
    <row r="173" spans="1:6" ht="50.25" x14ac:dyDescent="0.35">
      <c r="A173" s="24" t="s">
        <v>262</v>
      </c>
      <c r="B173" s="55">
        <v>0</v>
      </c>
      <c r="C173" s="6">
        <f>IF(B173=0, -5, "0")</f>
        <v>-5</v>
      </c>
      <c r="D173" s="56" t="s">
        <v>568</v>
      </c>
      <c r="E173" s="56" t="s">
        <v>569</v>
      </c>
      <c r="F173" s="55" t="s">
        <v>293</v>
      </c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82" t="s">
        <v>34</v>
      </c>
      <c r="B177" s="493"/>
      <c r="C177" s="494"/>
      <c r="D177" s="330">
        <f>SUM(B169:C176)</f>
        <v>9</v>
      </c>
    </row>
    <row r="178" spans="1:6" x14ac:dyDescent="0.3">
      <c r="A178" s="482" t="s">
        <v>249</v>
      </c>
      <c r="B178" s="483"/>
      <c r="C178" s="484"/>
      <c r="D178" s="17">
        <f>D177/(COUNT(B169:C176)*2)</f>
        <v>0.5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95" t="s">
        <v>64</v>
      </c>
      <c r="B180" s="496"/>
      <c r="C180" s="496"/>
      <c r="D180" s="496"/>
      <c r="E180" s="496"/>
      <c r="F180" s="496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82" t="s">
        <v>34</v>
      </c>
      <c r="B185" s="483"/>
      <c r="C185" s="484"/>
      <c r="D185" s="329">
        <f>SUM(B181:C184)</f>
        <v>6</v>
      </c>
    </row>
    <row r="186" spans="1:6" x14ac:dyDescent="0.3">
      <c r="A186" s="482" t="s">
        <v>249</v>
      </c>
      <c r="B186" s="483"/>
      <c r="C186" s="484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502" t="s">
        <v>15</v>
      </c>
      <c r="B188" s="503"/>
      <c r="C188" s="503"/>
      <c r="D188" s="503"/>
      <c r="E188" s="503"/>
      <c r="F188" s="503"/>
    </row>
    <row r="189" spans="1:6" ht="66" x14ac:dyDescent="0.3">
      <c r="A189" s="6" t="s">
        <v>150</v>
      </c>
      <c r="B189" s="55">
        <v>1</v>
      </c>
      <c r="C189" s="55"/>
      <c r="D189" s="76" t="s">
        <v>570</v>
      </c>
      <c r="E189" s="56" t="s">
        <v>571</v>
      </c>
      <c r="F189" s="55" t="s">
        <v>292</v>
      </c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66" x14ac:dyDescent="0.3">
      <c r="A191" s="26" t="s">
        <v>165</v>
      </c>
      <c r="B191" s="55">
        <v>0</v>
      </c>
      <c r="C191" s="55"/>
      <c r="D191" s="56" t="s">
        <v>579</v>
      </c>
      <c r="E191" s="55" t="s">
        <v>572</v>
      </c>
      <c r="F191" s="55" t="s">
        <v>292</v>
      </c>
    </row>
    <row r="192" spans="1:6" ht="49.5" x14ac:dyDescent="0.3">
      <c r="A192" s="6" t="s">
        <v>127</v>
      </c>
      <c r="B192" s="55">
        <v>0</v>
      </c>
      <c r="C192" s="55"/>
      <c r="D192" s="56" t="s">
        <v>573</v>
      </c>
      <c r="E192" s="56" t="s">
        <v>574</v>
      </c>
      <c r="F192" s="55" t="s">
        <v>293</v>
      </c>
    </row>
    <row r="193" spans="1:7" x14ac:dyDescent="0.3">
      <c r="A193" s="482" t="s">
        <v>34</v>
      </c>
      <c r="B193" s="483"/>
      <c r="C193" s="484"/>
      <c r="D193" s="329">
        <f>SUM(B189:C192)</f>
        <v>3</v>
      </c>
    </row>
    <row r="194" spans="1:7" x14ac:dyDescent="0.3">
      <c r="A194" s="482" t="s">
        <v>249</v>
      </c>
      <c r="B194" s="483"/>
      <c r="C194" s="484"/>
      <c r="D194" s="17">
        <f>D193/(COUNT(B189:C192)*2)</f>
        <v>0.375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95" t="s">
        <v>65</v>
      </c>
      <c r="B196" s="496"/>
      <c r="C196" s="496"/>
      <c r="D196" s="496"/>
      <c r="E196" s="496"/>
      <c r="F196" s="496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ht="66" x14ac:dyDescent="0.3">
      <c r="A201" s="6" t="s">
        <v>263</v>
      </c>
      <c r="B201" s="55">
        <v>0</v>
      </c>
      <c r="C201" s="55"/>
      <c r="D201" s="56" t="s">
        <v>575</v>
      </c>
      <c r="E201" s="56" t="s">
        <v>576</v>
      </c>
      <c r="F201" s="55" t="s">
        <v>292</v>
      </c>
    </row>
    <row r="202" spans="1:7" x14ac:dyDescent="0.3">
      <c r="A202" s="482" t="s">
        <v>34</v>
      </c>
      <c r="B202" s="483"/>
      <c r="C202" s="484"/>
      <c r="D202" s="329">
        <f>SUM(B197:C201)</f>
        <v>6</v>
      </c>
    </row>
    <row r="203" spans="1:7" x14ac:dyDescent="0.3">
      <c r="A203" s="482" t="s">
        <v>249</v>
      </c>
      <c r="B203" s="483"/>
      <c r="C203" s="484"/>
      <c r="D203" s="17">
        <f>D202/(COUNT(B197:C201)*2)</f>
        <v>0.75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95" t="s">
        <v>175</v>
      </c>
      <c r="B205" s="496"/>
      <c r="C205" s="496"/>
      <c r="D205" s="496"/>
      <c r="E205" s="496"/>
      <c r="F205" s="496"/>
    </row>
    <row r="206" spans="1:7" x14ac:dyDescent="0.3">
      <c r="A206" s="26" t="s">
        <v>302</v>
      </c>
      <c r="B206" s="55">
        <v>1</v>
      </c>
      <c r="C206" s="55"/>
      <c r="D206" s="55" t="s">
        <v>577</v>
      </c>
      <c r="E206" s="55" t="s">
        <v>578</v>
      </c>
      <c r="F206" s="55" t="s">
        <v>293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33" x14ac:dyDescent="0.3">
      <c r="A208" s="6" t="s">
        <v>265</v>
      </c>
      <c r="B208" s="55">
        <v>0</v>
      </c>
      <c r="C208" s="55"/>
      <c r="D208" s="56" t="s">
        <v>532</v>
      </c>
      <c r="E208" s="55"/>
      <c r="F208" s="55" t="s">
        <v>293</v>
      </c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82" t="s">
        <v>34</v>
      </c>
      <c r="B210" s="483"/>
      <c r="C210" s="484"/>
      <c r="D210" s="34">
        <f>SUM(B206:C209)</f>
        <v>1</v>
      </c>
    </row>
    <row r="211" spans="1:6" x14ac:dyDescent="0.3">
      <c r="A211" s="482" t="s">
        <v>249</v>
      </c>
      <c r="B211" s="483"/>
      <c r="C211" s="484"/>
      <c r="D211" s="17">
        <f>D210/(COUNT(B206:C209)*2)</f>
        <v>0.25</v>
      </c>
    </row>
    <row r="213" spans="1:6" ht="18" x14ac:dyDescent="0.35">
      <c r="A213" s="37" t="s">
        <v>402</v>
      </c>
      <c r="B213" s="36"/>
      <c r="C213" s="36"/>
      <c r="D213" s="87">
        <f>E213/F213</f>
        <v>0</v>
      </c>
      <c r="E213" s="323">
        <v>0</v>
      </c>
      <c r="F213" s="323">
        <v>4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185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0.84090909090909094</v>
      </c>
    </row>
  </sheetData>
  <sheetProtection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zoomScale="80" zoomScaleNormal="80" zoomScaleSheetLayoutView="70" workbookViewId="0">
      <selection activeCell="D612" sqref="D61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78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89"/>
      <c r="E1" s="389"/>
      <c r="F1" s="389"/>
      <c r="G1" s="389"/>
    </row>
    <row r="2" spans="1:7" ht="22.5" x14ac:dyDescent="0.45">
      <c r="A2" s="92"/>
      <c r="B2" s="91">
        <v>0</v>
      </c>
      <c r="C2" s="91">
        <v>1</v>
      </c>
      <c r="D2" s="342"/>
      <c r="E2" s="93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93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93"/>
      <c r="F4" s="93"/>
      <c r="G4" s="93"/>
    </row>
    <row r="5" spans="1:7" ht="22.5" x14ac:dyDescent="0.45">
      <c r="A5" s="92"/>
      <c r="B5" s="90"/>
      <c r="C5" s="90"/>
      <c r="D5" s="342"/>
      <c r="E5" s="93"/>
      <c r="F5" s="93"/>
      <c r="G5" s="93"/>
    </row>
    <row r="6" spans="1:7" ht="22.5" x14ac:dyDescent="0.45">
      <c r="A6" s="92"/>
      <c r="B6" s="90"/>
      <c r="C6" s="90"/>
      <c r="D6" s="342"/>
      <c r="E6" s="93"/>
      <c r="F6" s="93"/>
      <c r="G6" s="93"/>
    </row>
    <row r="7" spans="1:7" ht="22.5" x14ac:dyDescent="0.45">
      <c r="A7" s="390" t="s">
        <v>149</v>
      </c>
      <c r="B7" s="390"/>
      <c r="C7" s="390"/>
      <c r="D7" s="390"/>
      <c r="E7" s="390"/>
      <c r="F7" s="390"/>
      <c r="G7" s="93"/>
    </row>
    <row r="8" spans="1:7" ht="22.5" x14ac:dyDescent="0.45">
      <c r="A8" s="391" t="str">
        <f>'Page de garde'!D18</f>
        <v>Tozeur</v>
      </c>
      <c r="B8" s="391"/>
      <c r="C8" s="391"/>
      <c r="D8" s="391"/>
      <c r="E8" s="391"/>
      <c r="F8" s="391"/>
      <c r="G8" s="93"/>
    </row>
    <row r="9" spans="1:7" ht="22.5" x14ac:dyDescent="0.45">
      <c r="A9" s="94" t="s">
        <v>39</v>
      </c>
      <c r="B9" s="392" t="s">
        <v>581</v>
      </c>
      <c r="C9" s="392"/>
      <c r="D9" s="392"/>
      <c r="E9" s="392"/>
      <c r="F9" s="392"/>
      <c r="G9" s="93"/>
    </row>
    <row r="10" spans="1:7" ht="22.5" x14ac:dyDescent="0.45">
      <c r="A10" s="95" t="s">
        <v>41</v>
      </c>
      <c r="B10" s="393" t="s">
        <v>582</v>
      </c>
      <c r="C10" s="393"/>
      <c r="D10" s="393"/>
      <c r="E10" s="393"/>
      <c r="F10" s="393"/>
      <c r="G10" s="93"/>
    </row>
    <row r="11" spans="1:7" ht="22.5" x14ac:dyDescent="0.45">
      <c r="A11" s="94" t="s">
        <v>40</v>
      </c>
      <c r="B11" s="394">
        <v>43794</v>
      </c>
      <c r="C11" s="394"/>
      <c r="D11" s="394"/>
      <c r="E11" s="394"/>
      <c r="F11" s="394"/>
      <c r="G11" s="93"/>
    </row>
    <row r="12" spans="1:7" ht="22.5" x14ac:dyDescent="0.45">
      <c r="A12" s="94" t="s">
        <v>198</v>
      </c>
      <c r="B12" s="399">
        <f>D719</f>
        <v>0.73140495867768596</v>
      </c>
      <c r="C12" s="399"/>
      <c r="D12" s="399"/>
      <c r="E12" s="399"/>
      <c r="F12" s="399"/>
      <c r="G12" s="93"/>
    </row>
    <row r="13" spans="1:7" ht="22.5" x14ac:dyDescent="0.45">
      <c r="A13" s="92"/>
      <c r="B13" s="90"/>
      <c r="C13" s="90"/>
      <c r="D13" s="389"/>
      <c r="E13" s="389"/>
      <c r="F13" s="389"/>
      <c r="G13" s="389"/>
    </row>
    <row r="14" spans="1:7" ht="16.5" customHeight="1" x14ac:dyDescent="0.4">
      <c r="A14" s="90"/>
      <c r="B14" s="90"/>
      <c r="C14" s="90"/>
      <c r="D14" s="90"/>
      <c r="E14" s="96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43794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96" t="s">
        <v>28</v>
      </c>
      <c r="B17" s="397" t="s">
        <v>29</v>
      </c>
      <c r="C17" s="397"/>
      <c r="D17" s="397" t="s">
        <v>42</v>
      </c>
      <c r="E17" s="398" t="s">
        <v>264</v>
      </c>
      <c r="F17" s="398" t="s">
        <v>294</v>
      </c>
      <c r="G17" s="96"/>
    </row>
    <row r="18" spans="1:8" ht="16.5" customHeight="1" x14ac:dyDescent="0.4">
      <c r="A18" s="396"/>
      <c r="B18" s="100" t="s">
        <v>32</v>
      </c>
      <c r="C18" s="100" t="s">
        <v>31</v>
      </c>
      <c r="D18" s="397"/>
      <c r="E18" s="398"/>
      <c r="F18" s="398"/>
      <c r="G18" s="96"/>
    </row>
    <row r="19" spans="1:8" ht="16.5" customHeight="1" x14ac:dyDescent="0.4">
      <c r="A19" s="282"/>
      <c r="B19" s="283"/>
      <c r="C19" s="283"/>
      <c r="D19" s="283"/>
      <c r="E19" s="35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0</v>
      </c>
      <c r="C21" s="104"/>
      <c r="D21" s="105" t="s">
        <v>469</v>
      </c>
      <c r="E21" s="105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5"/>
      <c r="F22" s="105"/>
      <c r="G22" s="96"/>
      <c r="H22" s="2" t="s">
        <v>293</v>
      </c>
    </row>
    <row r="23" spans="1:8" ht="42" x14ac:dyDescent="0.4">
      <c r="A23" s="103" t="s">
        <v>76</v>
      </c>
      <c r="B23" s="104">
        <v>0</v>
      </c>
      <c r="C23" s="104"/>
      <c r="D23" s="105" t="s">
        <v>470</v>
      </c>
      <c r="E23" s="105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5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4</v>
      </c>
      <c r="E26" s="96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0.5</v>
      </c>
      <c r="E27" s="96"/>
      <c r="F27" s="96"/>
      <c r="G27" s="96"/>
    </row>
    <row r="28" spans="1:8" ht="21" x14ac:dyDescent="0.4">
      <c r="A28" s="112"/>
      <c r="B28" s="96"/>
      <c r="C28" s="96"/>
      <c r="D28" s="96"/>
      <c r="E28" s="96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5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5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5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5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5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5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5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5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5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5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5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5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1</v>
      </c>
      <c r="C43" s="104"/>
      <c r="D43" s="319">
        <f>IFERROR(E43/F43,"N.A")</f>
        <v>0.5</v>
      </c>
      <c r="E43" s="362">
        <f>COUNTIF('A3 Exploitation'!F21:F42,"ok")</f>
        <v>2</v>
      </c>
      <c r="F43" s="321">
        <f>COUNTA('A3 Exploitation'!F21:F42)</f>
        <v>4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25</v>
      </c>
      <c r="E44" s="96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0.96153846153846156</v>
      </c>
      <c r="E45" s="96"/>
      <c r="F45" s="96"/>
      <c r="G45" s="96"/>
    </row>
    <row r="46" spans="1:7" ht="21" x14ac:dyDescent="0.4">
      <c r="A46" s="112"/>
      <c r="B46" s="96"/>
      <c r="C46" s="96"/>
      <c r="D46" s="96"/>
      <c r="E46" s="96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29</v>
      </c>
      <c r="E47" s="96"/>
      <c r="F47" s="96"/>
      <c r="G47" s="96"/>
    </row>
    <row r="48" spans="1:7" ht="22.5" x14ac:dyDescent="0.45">
      <c r="A48" s="344" t="s">
        <v>166</v>
      </c>
      <c r="B48" s="124"/>
      <c r="C48" s="125"/>
      <c r="D48" s="127">
        <f>D47/(COUNT(B30:C37,B21:C25,B39:C43)*2)</f>
        <v>0.8529411764705882</v>
      </c>
      <c r="E48" s="96"/>
      <c r="F48" s="96"/>
      <c r="G48" s="96"/>
    </row>
    <row r="49" spans="1:7" ht="21" x14ac:dyDescent="0.3">
      <c r="A49" s="395"/>
      <c r="B49" s="395"/>
      <c r="C49" s="395"/>
      <c r="D49" s="395"/>
      <c r="E49" s="395"/>
      <c r="F49" s="395"/>
      <c r="G49" s="395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43794</v>
      </c>
      <c r="B51" s="96"/>
      <c r="C51" s="96"/>
      <c r="D51" s="96"/>
      <c r="E51" s="96"/>
      <c r="F51" s="96"/>
      <c r="G51" s="96"/>
    </row>
    <row r="52" spans="1:7" ht="21" x14ac:dyDescent="0.4">
      <c r="A52" s="396" t="s">
        <v>28</v>
      </c>
      <c r="B52" s="397" t="s">
        <v>29</v>
      </c>
      <c r="C52" s="397"/>
      <c r="D52" s="397" t="s">
        <v>42</v>
      </c>
      <c r="E52" s="398" t="s">
        <v>264</v>
      </c>
      <c r="F52" s="398" t="s">
        <v>295</v>
      </c>
      <c r="G52" s="96"/>
    </row>
    <row r="53" spans="1:7" ht="21" x14ac:dyDescent="0.4">
      <c r="A53" s="396"/>
      <c r="B53" s="100" t="s">
        <v>32</v>
      </c>
      <c r="C53" s="100" t="s">
        <v>31</v>
      </c>
      <c r="D53" s="397"/>
      <c r="E53" s="398"/>
      <c r="F53" s="398"/>
      <c r="G53" s="96"/>
    </row>
    <row r="54" spans="1:7" ht="22.5" x14ac:dyDescent="0.4">
      <c r="A54" s="282"/>
      <c r="B54" s="283"/>
      <c r="C54" s="283"/>
      <c r="D54" s="283"/>
      <c r="E54" s="35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5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5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5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5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5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5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5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5"/>
      <c r="F63" s="105"/>
      <c r="G63" s="96"/>
    </row>
    <row r="64" spans="1:7" ht="21" x14ac:dyDescent="0.3">
      <c r="A64" s="407"/>
      <c r="B64" s="408"/>
      <c r="C64" s="408"/>
      <c r="D64" s="408"/>
      <c r="E64" s="408"/>
      <c r="F64" s="408"/>
      <c r="G64" s="408"/>
    </row>
    <row r="65" spans="1:7" ht="43.5" customHeight="1" x14ac:dyDescent="0.4">
      <c r="A65" s="403" t="s">
        <v>341</v>
      </c>
      <c r="B65" s="403"/>
      <c r="C65" s="403"/>
      <c r="D65" s="403"/>
      <c r="E65" s="403"/>
      <c r="F65" s="403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5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5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5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5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5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5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5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5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5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5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5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5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5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5"/>
      <c r="F82" s="209"/>
      <c r="G82" s="96"/>
    </row>
    <row r="83" spans="1:7" ht="21" x14ac:dyDescent="0.4">
      <c r="A83" s="409"/>
      <c r="B83" s="409"/>
      <c r="C83" s="409"/>
      <c r="D83" s="409"/>
      <c r="E83" s="409"/>
      <c r="F83" s="409"/>
      <c r="G83" s="409"/>
    </row>
    <row r="84" spans="1:7" ht="45" customHeight="1" x14ac:dyDescent="0.45">
      <c r="A84" s="410" t="s">
        <v>342</v>
      </c>
      <c r="B84" s="410"/>
      <c r="C84" s="410"/>
      <c r="D84" s="410"/>
      <c r="E84" s="410"/>
      <c r="F84" s="410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09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5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5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5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5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5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5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5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5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5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5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5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5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5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5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00"/>
      <c r="B101" s="401"/>
      <c r="C101" s="401"/>
      <c r="D101" s="401"/>
      <c r="E101" s="401"/>
      <c r="F101" s="402"/>
      <c r="G101" s="96"/>
    </row>
    <row r="102" spans="1:7" ht="46.5" customHeight="1" x14ac:dyDescent="0.4">
      <c r="A102" s="403" t="s">
        <v>343</v>
      </c>
      <c r="B102" s="403"/>
      <c r="C102" s="403"/>
      <c r="D102" s="403"/>
      <c r="E102" s="403"/>
      <c r="F102" s="403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09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5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363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363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5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5"/>
      <c r="F108" s="209"/>
      <c r="G108" s="96"/>
    </row>
    <row r="109" spans="1:7" ht="21" x14ac:dyDescent="0.4">
      <c r="A109" s="400"/>
      <c r="B109" s="401"/>
      <c r="C109" s="401"/>
      <c r="D109" s="401"/>
      <c r="E109" s="401"/>
      <c r="F109" s="402"/>
      <c r="G109" s="96"/>
    </row>
    <row r="110" spans="1:7" ht="39.75" customHeight="1" x14ac:dyDescent="0.4">
      <c r="A110" s="403" t="s">
        <v>375</v>
      </c>
      <c r="B110" s="403"/>
      <c r="C110" s="403"/>
      <c r="D110" s="403"/>
      <c r="E110" s="403"/>
      <c r="F110" s="403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5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5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5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5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5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5"/>
      <c r="F117" s="209"/>
      <c r="G117" s="96"/>
    </row>
    <row r="118" spans="1:7" ht="21" x14ac:dyDescent="0.4">
      <c r="A118" s="401"/>
      <c r="B118" s="401"/>
      <c r="C118" s="401"/>
      <c r="D118" s="401"/>
      <c r="E118" s="401"/>
      <c r="F118" s="401"/>
      <c r="G118" s="96"/>
    </row>
    <row r="119" spans="1:7" ht="22.5" x14ac:dyDescent="0.4">
      <c r="A119" s="403" t="s">
        <v>304</v>
      </c>
      <c r="B119" s="403"/>
      <c r="C119" s="403"/>
      <c r="D119" s="403"/>
      <c r="E119" s="403"/>
      <c r="F119" s="403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09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5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5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5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5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5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5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62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6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6"/>
      <c r="F129" s="96"/>
      <c r="G129" s="96"/>
    </row>
    <row r="130" spans="1:16384" ht="22.5" x14ac:dyDescent="0.4">
      <c r="A130" s="404"/>
      <c r="B130" s="404"/>
      <c r="C130" s="404"/>
      <c r="D130" s="404"/>
      <c r="E130" s="404"/>
      <c r="F130" s="404"/>
      <c r="G130" s="96"/>
    </row>
    <row r="131" spans="1:16384" ht="22.5" customHeight="1" x14ac:dyDescent="0.4">
      <c r="A131" s="405" t="s">
        <v>404</v>
      </c>
      <c r="B131" s="405"/>
      <c r="C131" s="405"/>
      <c r="D131" s="405"/>
      <c r="E131" s="405"/>
      <c r="F131" s="405"/>
      <c r="G131" s="96"/>
    </row>
    <row r="132" spans="1:16384" ht="22.5" customHeight="1" x14ac:dyDescent="0.4">
      <c r="A132" s="406"/>
      <c r="B132" s="406"/>
      <c r="C132" s="406"/>
      <c r="D132" s="406"/>
      <c r="E132" s="406"/>
      <c r="F132" s="406"/>
      <c r="G132" s="96"/>
    </row>
    <row r="133" spans="1:16384" s="258" customFormat="1" ht="22.5" customHeight="1" x14ac:dyDescent="0.25">
      <c r="A133" s="396" t="s">
        <v>28</v>
      </c>
      <c r="B133" s="397" t="s">
        <v>29</v>
      </c>
      <c r="C133" s="397"/>
      <c r="D133" s="397" t="s">
        <v>42</v>
      </c>
      <c r="E133" s="398" t="s">
        <v>264</v>
      </c>
      <c r="F133" s="398" t="s">
        <v>295</v>
      </c>
    </row>
    <row r="134" spans="1:16384" s="258" customFormat="1" ht="22.5" customHeight="1" x14ac:dyDescent="0.25">
      <c r="A134" s="396"/>
      <c r="B134" s="100" t="s">
        <v>32</v>
      </c>
      <c r="C134" s="100" t="s">
        <v>31</v>
      </c>
      <c r="D134" s="397"/>
      <c r="E134" s="398"/>
      <c r="F134" s="39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12" t="s">
        <v>441</v>
      </c>
      <c r="B137" s="412"/>
      <c r="C137" s="412"/>
      <c r="D137" s="412"/>
      <c r="E137" s="412"/>
      <c r="F137" s="412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16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63" x14ac:dyDescent="0.4">
      <c r="A141" s="107" t="s">
        <v>357</v>
      </c>
      <c r="B141" s="104">
        <v>1</v>
      </c>
      <c r="C141" s="107"/>
      <c r="D141" s="107" t="s">
        <v>583</v>
      </c>
      <c r="E141" s="107"/>
      <c r="F141" s="209"/>
      <c r="G141" s="96"/>
    </row>
    <row r="142" spans="1:16384" ht="42" x14ac:dyDescent="0.4">
      <c r="A142" s="107" t="s">
        <v>325</v>
      </c>
      <c r="B142" s="104">
        <v>1</v>
      </c>
      <c r="C142" s="107"/>
      <c r="D142" s="107" t="s">
        <v>595</v>
      </c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11" t="s">
        <v>340</v>
      </c>
      <c r="B144" s="411"/>
      <c r="C144" s="411"/>
      <c r="D144" s="411"/>
      <c r="E144" s="411"/>
      <c r="F144" s="411"/>
      <c r="G144" s="96"/>
    </row>
    <row r="145" spans="1:7" ht="126" x14ac:dyDescent="0.4">
      <c r="A145" s="149" t="s">
        <v>327</v>
      </c>
      <c r="B145" s="252">
        <v>0</v>
      </c>
      <c r="C145" s="149"/>
      <c r="D145" s="149" t="s">
        <v>585</v>
      </c>
      <c r="E145" s="149" t="s">
        <v>586</v>
      </c>
      <c r="F145" s="209"/>
      <c r="G145" s="96"/>
    </row>
    <row r="146" spans="1:7" ht="84" x14ac:dyDescent="0.4">
      <c r="A146" s="107" t="s">
        <v>401</v>
      </c>
      <c r="B146" s="252">
        <v>0</v>
      </c>
      <c r="C146" s="107"/>
      <c r="D146" s="149" t="s">
        <v>587</v>
      </c>
      <c r="E146" s="149" t="s">
        <v>584</v>
      </c>
      <c r="F146" s="209"/>
      <c r="G146" s="96"/>
    </row>
    <row r="147" spans="1:7" ht="63" x14ac:dyDescent="0.4">
      <c r="A147" s="107" t="s">
        <v>389</v>
      </c>
      <c r="B147" s="252">
        <v>0</v>
      </c>
      <c r="C147" s="107"/>
      <c r="D147" s="107" t="s">
        <v>488</v>
      </c>
      <c r="E147" s="107" t="s">
        <v>478</v>
      </c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126" x14ac:dyDescent="0.4">
      <c r="A151" s="107" t="s">
        <v>331</v>
      </c>
      <c r="B151" s="252">
        <v>0</v>
      </c>
      <c r="C151" s="107"/>
      <c r="D151" s="107" t="s">
        <v>592</v>
      </c>
      <c r="E151" s="107" t="s">
        <v>588</v>
      </c>
      <c r="F151" s="209"/>
      <c r="G151" s="96"/>
    </row>
    <row r="152" spans="1:7" ht="168" x14ac:dyDescent="0.4">
      <c r="A152" s="224" t="s">
        <v>358</v>
      </c>
      <c r="B152" s="252">
        <v>0</v>
      </c>
      <c r="C152" s="118">
        <f>IF(B152=0, -10, "0")</f>
        <v>-10</v>
      </c>
      <c r="D152" s="107" t="s">
        <v>591</v>
      </c>
      <c r="E152" s="107"/>
      <c r="F152" s="209"/>
      <c r="G152" s="96"/>
    </row>
    <row r="153" spans="1:7" ht="42" x14ac:dyDescent="0.4">
      <c r="A153" s="107" t="s">
        <v>116</v>
      </c>
      <c r="B153" s="252">
        <v>1</v>
      </c>
      <c r="C153" s="107"/>
      <c r="D153" s="107" t="s">
        <v>589</v>
      </c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63" x14ac:dyDescent="0.4">
      <c r="A159" s="195" t="s">
        <v>420</v>
      </c>
      <c r="B159" s="252">
        <v>1</v>
      </c>
      <c r="C159" s="118" t="str">
        <f>IF(B159=0, -10, "0")</f>
        <v>0</v>
      </c>
      <c r="D159" s="107" t="s">
        <v>556</v>
      </c>
      <c r="E159" s="107" t="s">
        <v>557</v>
      </c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00"/>
      <c r="B161" s="401"/>
      <c r="C161" s="401"/>
      <c r="D161" s="401"/>
      <c r="E161" s="401"/>
      <c r="F161" s="401"/>
      <c r="G161" s="96"/>
    </row>
    <row r="162" spans="1:7" ht="32.25" customHeight="1" x14ac:dyDescent="0.4">
      <c r="A162" s="412" t="s">
        <v>442</v>
      </c>
      <c r="B162" s="412"/>
      <c r="C162" s="412"/>
      <c r="D162" s="412"/>
      <c r="E162" s="412"/>
      <c r="F162" s="412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5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5"/>
      <c r="F165" s="209"/>
      <c r="G165" s="96"/>
    </row>
    <row r="166" spans="1:7" ht="84" x14ac:dyDescent="0.4">
      <c r="A166" s="107" t="s">
        <v>334</v>
      </c>
      <c r="B166" s="104">
        <v>0</v>
      </c>
      <c r="C166" s="107"/>
      <c r="D166" s="107" t="s">
        <v>593</v>
      </c>
      <c r="E166" s="105" t="s">
        <v>594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5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5"/>
      <c r="F168" s="209"/>
      <c r="G168" s="96"/>
    </row>
    <row r="169" spans="1:7" ht="126" x14ac:dyDescent="0.4">
      <c r="A169" s="107" t="s">
        <v>336</v>
      </c>
      <c r="B169" s="104">
        <v>0</v>
      </c>
      <c r="C169" s="107"/>
      <c r="D169" s="107" t="s">
        <v>590</v>
      </c>
      <c r="E169" s="105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5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5"/>
      <c r="F171" s="209"/>
      <c r="G171" s="96"/>
    </row>
    <row r="172" spans="1:7" ht="21" x14ac:dyDescent="0.4">
      <c r="A172" s="413"/>
      <c r="B172" s="414"/>
      <c r="C172" s="414"/>
      <c r="D172" s="414"/>
      <c r="E172" s="414"/>
      <c r="F172" s="414"/>
      <c r="G172" s="96"/>
    </row>
    <row r="173" spans="1:7" ht="32.25" customHeight="1" x14ac:dyDescent="0.4">
      <c r="A173" s="412" t="s">
        <v>304</v>
      </c>
      <c r="B173" s="412"/>
      <c r="C173" s="412"/>
      <c r="D173" s="412"/>
      <c r="E173" s="412"/>
      <c r="F173" s="41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9">
        <f>IFERROR(E181/F181,"N.A")</f>
        <v>0.375</v>
      </c>
      <c r="E181" s="362">
        <f>COUNTIF('A3 Exploitation'!F138:F180,"ok")</f>
        <v>3</v>
      </c>
      <c r="F181" s="321">
        <f>COUNTA('A3 Exploitation'!F138:F180)</f>
        <v>8</v>
      </c>
      <c r="G181" s="96"/>
    </row>
    <row r="182" spans="1:7" ht="22.5" x14ac:dyDescent="0.4">
      <c r="A182" s="231" t="s">
        <v>418</v>
      </c>
      <c r="B182" s="415"/>
      <c r="C182" s="416"/>
      <c r="D182" s="243">
        <f>SUM(B145:C160,B174:C181,B163:C171,B138:C142)</f>
        <v>47</v>
      </c>
      <c r="E182" s="96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0.60256410256410253</v>
      </c>
      <c r="E183" s="96"/>
      <c r="F183" s="96"/>
      <c r="G183" s="96"/>
    </row>
    <row r="184" spans="1:7" ht="21" x14ac:dyDescent="0.4">
      <c r="A184" s="423"/>
      <c r="B184" s="423"/>
      <c r="C184" s="423"/>
      <c r="D184" s="423"/>
      <c r="E184" s="423"/>
      <c r="F184" s="423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43794</v>
      </c>
      <c r="B186" s="96"/>
      <c r="C186" s="96"/>
      <c r="D186" s="96"/>
      <c r="E186" s="96"/>
      <c r="F186" s="96"/>
      <c r="G186" s="96"/>
    </row>
    <row r="187" spans="1:7" ht="21" x14ac:dyDescent="0.4">
      <c r="A187" s="396" t="s">
        <v>28</v>
      </c>
      <c r="B187" s="397" t="s">
        <v>29</v>
      </c>
      <c r="C187" s="397"/>
      <c r="D187" s="397" t="s">
        <v>42</v>
      </c>
      <c r="E187" s="398" t="s">
        <v>264</v>
      </c>
      <c r="F187" s="398" t="s">
        <v>295</v>
      </c>
      <c r="G187" s="96"/>
    </row>
    <row r="188" spans="1:7" ht="21" x14ac:dyDescent="0.4">
      <c r="A188" s="396"/>
      <c r="B188" s="100" t="s">
        <v>32</v>
      </c>
      <c r="C188" s="100" t="s">
        <v>31</v>
      </c>
      <c r="D188" s="397"/>
      <c r="E188" s="398"/>
      <c r="F188" s="398"/>
      <c r="G188" s="96"/>
    </row>
    <row r="189" spans="1:7" ht="22.5" x14ac:dyDescent="0.4">
      <c r="A189" s="282"/>
      <c r="B189" s="283"/>
      <c r="C189" s="283"/>
      <c r="D189" s="283"/>
      <c r="E189" s="35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147" x14ac:dyDescent="0.4">
      <c r="A191" s="130" t="s">
        <v>49</v>
      </c>
      <c r="B191" s="104">
        <v>0</v>
      </c>
      <c r="C191" s="104"/>
      <c r="D191" s="105" t="s">
        <v>596</v>
      </c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5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5"/>
      <c r="F193" s="105"/>
      <c r="G193" s="96"/>
    </row>
    <row r="194" spans="1:7" ht="105" x14ac:dyDescent="0.4">
      <c r="A194" s="130" t="s">
        <v>325</v>
      </c>
      <c r="B194" s="104">
        <v>1</v>
      </c>
      <c r="C194" s="104"/>
      <c r="D194" s="131" t="s">
        <v>475</v>
      </c>
      <c r="E194" s="105" t="s">
        <v>489</v>
      </c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5"/>
      <c r="F195" s="105"/>
      <c r="G195" s="96"/>
    </row>
    <row r="196" spans="1:7" ht="42" x14ac:dyDescent="0.4">
      <c r="A196" s="130" t="s">
        <v>133</v>
      </c>
      <c r="B196" s="104">
        <v>1</v>
      </c>
      <c r="C196" s="104"/>
      <c r="D196" s="119" t="s">
        <v>597</v>
      </c>
      <c r="E196" s="105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5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5"/>
      <c r="F198" s="105"/>
      <c r="G198" s="96"/>
    </row>
    <row r="199" spans="1:7" ht="21" x14ac:dyDescent="0.4">
      <c r="A199" s="417" t="s">
        <v>34</v>
      </c>
      <c r="B199" s="418"/>
      <c r="C199" s="419"/>
      <c r="D199" s="108">
        <f>SUM(B191:C198)</f>
        <v>12</v>
      </c>
      <c r="E199" s="96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0.75</v>
      </c>
      <c r="E200" s="96"/>
      <c r="F200" s="96"/>
      <c r="G200" s="96"/>
    </row>
    <row r="201" spans="1:7" ht="21" x14ac:dyDescent="0.4">
      <c r="A201" s="395"/>
      <c r="B201" s="395"/>
      <c r="C201" s="395"/>
      <c r="D201" s="395"/>
      <c r="E201" s="395"/>
      <c r="F201" s="395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105" x14ac:dyDescent="0.4">
      <c r="A203" s="103" t="s">
        <v>208</v>
      </c>
      <c r="B203" s="104">
        <v>0</v>
      </c>
      <c r="C203" s="104"/>
      <c r="D203" s="141" t="s">
        <v>598</v>
      </c>
      <c r="E203" s="141" t="s">
        <v>599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5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5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5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5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5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5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5"/>
      <c r="F211" s="105"/>
      <c r="G211" s="96"/>
    </row>
    <row r="212" spans="1:7" ht="48" customHeight="1" x14ac:dyDescent="0.4">
      <c r="A212" s="158" t="s">
        <v>393</v>
      </c>
      <c r="B212" s="104">
        <v>1</v>
      </c>
      <c r="C212" s="159" t="str">
        <f>IF(B212=0, -5, "0")</f>
        <v>0</v>
      </c>
      <c r="D212" s="105" t="s">
        <v>600</v>
      </c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5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189.75" x14ac:dyDescent="0.45">
      <c r="A215" s="184" t="s">
        <v>132</v>
      </c>
      <c r="B215" s="104">
        <v>0</v>
      </c>
      <c r="C215" s="118">
        <f>IF(B215=0, -10, "0")</f>
        <v>-10</v>
      </c>
      <c r="D215" s="145" t="s">
        <v>601</v>
      </c>
      <c r="E215" s="105" t="s">
        <v>602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363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363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5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5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5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5"/>
      <c r="F222" s="105"/>
      <c r="G222" s="96"/>
    </row>
    <row r="223" spans="1:7" ht="21" x14ac:dyDescent="0.4">
      <c r="A223" s="417" t="s">
        <v>34</v>
      </c>
      <c r="B223" s="418"/>
      <c r="C223" s="419"/>
      <c r="D223" s="123">
        <f>SUM(B203:C222)</f>
        <v>25</v>
      </c>
      <c r="E223" s="96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0.59523809523809523</v>
      </c>
      <c r="E224" s="96"/>
      <c r="F224" s="96"/>
      <c r="G224" s="96"/>
    </row>
    <row r="225" spans="1:7" ht="21" x14ac:dyDescent="0.4">
      <c r="A225" s="395"/>
      <c r="B225" s="395"/>
      <c r="C225" s="395"/>
      <c r="D225" s="395"/>
      <c r="E225" s="395"/>
      <c r="F225" s="395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5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5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42" x14ac:dyDescent="0.4">
      <c r="A230" s="163" t="s">
        <v>116</v>
      </c>
      <c r="B230" s="104">
        <v>1</v>
      </c>
      <c r="C230" s="118"/>
      <c r="D230" s="164" t="s">
        <v>603</v>
      </c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0" t="s">
        <v>304</v>
      </c>
      <c r="B232" s="421"/>
      <c r="C232" s="421"/>
      <c r="D232" s="422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0.25</v>
      </c>
      <c r="E240" s="362">
        <f>COUNTIF('A3 Exploitation'!F191:F239,"ok")</f>
        <v>1</v>
      </c>
      <c r="F240" s="321">
        <f>COUNTA('A3 Exploitation'!F191:F239)</f>
        <v>4</v>
      </c>
      <c r="G240" s="96"/>
    </row>
    <row r="241" spans="1:7" ht="21" x14ac:dyDescent="0.4">
      <c r="A241" s="417" t="s">
        <v>34</v>
      </c>
      <c r="B241" s="418"/>
      <c r="C241" s="419"/>
      <c r="D241" s="108">
        <f>SUM(B227:C231,B233:C240)</f>
        <v>24</v>
      </c>
      <c r="E241" s="96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0.92307692307692313</v>
      </c>
      <c r="E242" s="96"/>
      <c r="F242" s="96"/>
      <c r="G242" s="96"/>
    </row>
    <row r="243" spans="1:7" ht="21" x14ac:dyDescent="0.4">
      <c r="A243" s="128"/>
      <c r="B243" s="96"/>
      <c r="C243" s="96"/>
      <c r="D243" s="96"/>
      <c r="E243" s="96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61</v>
      </c>
      <c r="E244" s="96"/>
      <c r="F244" s="96"/>
      <c r="G244" s="96"/>
    </row>
    <row r="245" spans="1:7" ht="22.5" x14ac:dyDescent="0.45">
      <c r="A245" s="344" t="s">
        <v>422</v>
      </c>
      <c r="B245" s="153"/>
      <c r="C245" s="154"/>
      <c r="D245" s="127">
        <f>D244/(COUNT(B227:C231,B191:C198,B203:C222,B233:C240)*2)</f>
        <v>0.72619047619047616</v>
      </c>
      <c r="E245" s="96"/>
      <c r="F245" s="96"/>
      <c r="G245" s="96"/>
    </row>
    <row r="246" spans="1:7" ht="21" x14ac:dyDescent="0.4">
      <c r="A246" s="395"/>
      <c r="B246" s="395"/>
      <c r="C246" s="395"/>
      <c r="D246" s="395"/>
      <c r="E246" s="395"/>
      <c r="F246" s="395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43794</v>
      </c>
      <c r="B248" s="96"/>
      <c r="C248" s="96"/>
      <c r="D248" s="96"/>
      <c r="E248" s="96"/>
      <c r="F248" s="96"/>
      <c r="G248" s="96"/>
    </row>
    <row r="249" spans="1:7" ht="21" x14ac:dyDescent="0.4">
      <c r="A249" s="396" t="s">
        <v>28</v>
      </c>
      <c r="B249" s="397" t="s">
        <v>29</v>
      </c>
      <c r="C249" s="397"/>
      <c r="D249" s="397" t="s">
        <v>42</v>
      </c>
      <c r="E249" s="398" t="s">
        <v>264</v>
      </c>
      <c r="F249" s="398" t="s">
        <v>295</v>
      </c>
      <c r="G249" s="96"/>
    </row>
    <row r="250" spans="1:7" ht="21" x14ac:dyDescent="0.4">
      <c r="A250" s="396"/>
      <c r="B250" s="100" t="s">
        <v>32</v>
      </c>
      <c r="C250" s="100" t="s">
        <v>31</v>
      </c>
      <c r="D250" s="397"/>
      <c r="E250" s="398"/>
      <c r="F250" s="398"/>
      <c r="G250" s="96"/>
    </row>
    <row r="251" spans="1:7" ht="22.5" x14ac:dyDescent="0.4">
      <c r="A251" s="282"/>
      <c r="B251" s="283"/>
      <c r="C251" s="283"/>
      <c r="D251" s="283"/>
      <c r="E251" s="35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5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5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5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5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5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5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5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5"/>
      <c r="F260" s="105"/>
      <c r="G260" s="96"/>
    </row>
    <row r="261" spans="1:7" ht="21" x14ac:dyDescent="0.4">
      <c r="A261" s="417" t="s">
        <v>34</v>
      </c>
      <c r="B261" s="418"/>
      <c r="C261" s="419"/>
      <c r="D261" s="201">
        <f>SUM(B253:C260)</f>
        <v>16</v>
      </c>
      <c r="E261" s="96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6"/>
      <c r="F262" s="96"/>
      <c r="G262" s="96"/>
    </row>
    <row r="263" spans="1:7" ht="21" x14ac:dyDescent="0.4">
      <c r="A263" s="128"/>
      <c r="B263" s="96"/>
      <c r="C263" s="96"/>
      <c r="D263" s="96"/>
      <c r="E263" s="96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5"/>
      <c r="F265" s="105"/>
      <c r="G265" s="96"/>
    </row>
    <row r="266" spans="1:7" ht="63" x14ac:dyDescent="0.4">
      <c r="A266" s="103" t="s">
        <v>106</v>
      </c>
      <c r="B266" s="104">
        <v>1</v>
      </c>
      <c r="C266" s="104"/>
      <c r="D266" s="141" t="s">
        <v>606</v>
      </c>
      <c r="E266" s="105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5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5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5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5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47" x14ac:dyDescent="0.4">
      <c r="A272" s="230" t="s">
        <v>420</v>
      </c>
      <c r="B272" s="104">
        <v>0</v>
      </c>
      <c r="C272" s="118">
        <f>IF(B272=0, -10, "0")</f>
        <v>-10</v>
      </c>
      <c r="D272" s="157" t="s">
        <v>604</v>
      </c>
      <c r="E272" s="105" t="s">
        <v>605</v>
      </c>
      <c r="F272" s="105"/>
      <c r="G272" s="96"/>
    </row>
    <row r="273" spans="1:7" ht="63" x14ac:dyDescent="0.4">
      <c r="A273" s="168" t="s">
        <v>379</v>
      </c>
      <c r="B273" s="104">
        <v>1</v>
      </c>
      <c r="C273" s="140" t="str">
        <f>IF(B273=0, -5, "0")</f>
        <v>0</v>
      </c>
      <c r="D273" s="157" t="s">
        <v>607</v>
      </c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5"/>
      <c r="F274" s="105"/>
      <c r="G274" s="96"/>
    </row>
    <row r="275" spans="1:7" ht="259.5" customHeight="1" x14ac:dyDescent="0.4">
      <c r="A275" s="168" t="s">
        <v>359</v>
      </c>
      <c r="B275" s="104">
        <v>0</v>
      </c>
      <c r="C275" s="140">
        <f>IF(B275=0, -10, "0")</f>
        <v>-10</v>
      </c>
      <c r="D275" s="211" t="s">
        <v>608</v>
      </c>
      <c r="E275" s="105" t="s">
        <v>609</v>
      </c>
      <c r="F275" s="105"/>
      <c r="G275" s="96"/>
    </row>
    <row r="276" spans="1:7" ht="91.5" customHeight="1" x14ac:dyDescent="0.4">
      <c r="A276" s="168" t="s">
        <v>360</v>
      </c>
      <c r="B276" s="104">
        <v>0</v>
      </c>
      <c r="C276" s="140">
        <f>IF(B276=0, -10, "0")</f>
        <v>-10</v>
      </c>
      <c r="D276" s="211" t="s">
        <v>610</v>
      </c>
      <c r="E276" s="105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5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363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363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363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5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5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5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5"/>
      <c r="F285" s="105"/>
      <c r="G285" s="96"/>
    </row>
    <row r="286" spans="1:7" ht="26.25" customHeight="1" x14ac:dyDescent="0.4">
      <c r="A286" s="424"/>
      <c r="B286" s="424"/>
      <c r="C286" s="424"/>
      <c r="D286" s="424"/>
      <c r="E286" s="424"/>
      <c r="F286" s="424"/>
      <c r="G286" s="96"/>
    </row>
    <row r="287" spans="1:7" ht="31.5" customHeight="1" x14ac:dyDescent="0.4">
      <c r="A287" s="425" t="s">
        <v>304</v>
      </c>
      <c r="B287" s="425"/>
      <c r="C287" s="425"/>
      <c r="D287" s="425"/>
      <c r="E287" s="425"/>
      <c r="F287" s="425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5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5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5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5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5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5"/>
      <c r="F293" s="105"/>
      <c r="G293" s="96"/>
    </row>
    <row r="294" spans="1:7" ht="59.25" customHeight="1" x14ac:dyDescent="0.4">
      <c r="A294" s="107" t="s">
        <v>388</v>
      </c>
      <c r="B294" s="104">
        <v>1</v>
      </c>
      <c r="C294" s="118"/>
      <c r="D294" s="105" t="s">
        <v>611</v>
      </c>
      <c r="E294" s="105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0.4</v>
      </c>
      <c r="E295" s="362">
        <f>COUNTIF('A3 Exploitation'!F253:F294,"ok")</f>
        <v>2</v>
      </c>
      <c r="F295" s="321">
        <f>COUNTA('A3 Exploitation'!F253:F294)</f>
        <v>5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18</v>
      </c>
      <c r="E296" s="96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0.28125</v>
      </c>
      <c r="E297" s="96"/>
      <c r="F297" s="96"/>
      <c r="G297" s="96"/>
    </row>
    <row r="298" spans="1:7" ht="21" x14ac:dyDescent="0.4">
      <c r="A298" s="128"/>
      <c r="B298" s="96"/>
      <c r="C298" s="96"/>
      <c r="D298" s="96"/>
      <c r="E298" s="96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34</v>
      </c>
      <c r="E299" s="96"/>
      <c r="F299" s="96"/>
      <c r="G299" s="96"/>
    </row>
    <row r="300" spans="1:7" ht="22.5" x14ac:dyDescent="0.45">
      <c r="A300" s="344" t="s">
        <v>424</v>
      </c>
      <c r="B300" s="153"/>
      <c r="C300" s="154"/>
      <c r="D300" s="127">
        <f>D299/(COUNT(B253:C260,B265:C285,B288:C295)*2)</f>
        <v>0.42499999999999999</v>
      </c>
      <c r="E300" s="96"/>
      <c r="F300" s="96"/>
      <c r="G300" s="96"/>
    </row>
    <row r="301" spans="1:7" ht="21" x14ac:dyDescent="0.4">
      <c r="A301" s="128"/>
      <c r="B301" s="96"/>
      <c r="C301" s="96"/>
      <c r="D301" s="96"/>
      <c r="E301" s="96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43794</v>
      </c>
      <c r="B303" s="96"/>
      <c r="C303" s="96"/>
      <c r="D303" s="96"/>
      <c r="E303" s="96"/>
      <c r="F303" s="96"/>
      <c r="G303" s="96"/>
    </row>
    <row r="304" spans="1:7" ht="21" x14ac:dyDescent="0.4">
      <c r="A304" s="396" t="s">
        <v>28</v>
      </c>
      <c r="B304" s="397" t="s">
        <v>29</v>
      </c>
      <c r="C304" s="397"/>
      <c r="D304" s="397" t="s">
        <v>42</v>
      </c>
      <c r="E304" s="398" t="s">
        <v>264</v>
      </c>
      <c r="F304" s="398" t="s">
        <v>295</v>
      </c>
      <c r="G304" s="96"/>
    </row>
    <row r="305" spans="1:7" ht="21" x14ac:dyDescent="0.4">
      <c r="A305" s="396"/>
      <c r="B305" s="100" t="s">
        <v>32</v>
      </c>
      <c r="C305" s="100" t="s">
        <v>31</v>
      </c>
      <c r="D305" s="397"/>
      <c r="E305" s="398"/>
      <c r="F305" s="398"/>
      <c r="G305" s="96"/>
    </row>
    <row r="306" spans="1:7" ht="22.5" x14ac:dyDescent="0.4">
      <c r="A306" s="282"/>
      <c r="B306" s="283"/>
      <c r="C306" s="283"/>
      <c r="D306" s="283"/>
      <c r="E306" s="35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42" x14ac:dyDescent="0.4">
      <c r="A308" s="130" t="s">
        <v>49</v>
      </c>
      <c r="B308" s="104">
        <v>2</v>
      </c>
      <c r="C308" s="104"/>
      <c r="D308" s="105" t="s">
        <v>612</v>
      </c>
      <c r="E308" s="105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5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5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5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5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5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5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5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6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6"/>
      <c r="F317" s="96"/>
      <c r="G317" s="96"/>
    </row>
    <row r="318" spans="1:7" ht="21" x14ac:dyDescent="0.4">
      <c r="A318" s="128"/>
      <c r="B318" s="96"/>
      <c r="C318" s="96"/>
      <c r="D318" s="96"/>
      <c r="E318" s="96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42" x14ac:dyDescent="0.4">
      <c r="A320" s="103" t="s">
        <v>143</v>
      </c>
      <c r="B320" s="104">
        <v>1</v>
      </c>
      <c r="C320" s="118"/>
      <c r="D320" s="141" t="s">
        <v>613</v>
      </c>
      <c r="E320" s="105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5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5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5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5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5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5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5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5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5"/>
      <c r="F331" s="105"/>
      <c r="G331" s="96"/>
    </row>
    <row r="332" spans="1:7" ht="252" x14ac:dyDescent="0.4">
      <c r="A332" s="173" t="s">
        <v>58</v>
      </c>
      <c r="B332" s="104">
        <v>0</v>
      </c>
      <c r="C332" s="118">
        <f>IF(B332=0, -10, "0")</f>
        <v>-10</v>
      </c>
      <c r="D332" s="172" t="s">
        <v>614</v>
      </c>
      <c r="E332" s="105" t="s">
        <v>615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363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363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363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5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5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5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25</v>
      </c>
      <c r="E339" s="96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0.625</v>
      </c>
      <c r="E340" s="96"/>
      <c r="F340" s="96"/>
      <c r="G340" s="96"/>
    </row>
    <row r="341" spans="1:7" ht="21" x14ac:dyDescent="0.4">
      <c r="A341" s="128"/>
      <c r="B341" s="96"/>
      <c r="C341" s="96"/>
      <c r="D341" s="96"/>
      <c r="E341" s="96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5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5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5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5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5"/>
      <c r="F347" s="105"/>
      <c r="G347" s="96"/>
    </row>
    <row r="348" spans="1:7" ht="42" x14ac:dyDescent="0.4">
      <c r="A348" s="103" t="s">
        <v>212</v>
      </c>
      <c r="B348" s="104">
        <v>0</v>
      </c>
      <c r="C348" s="104"/>
      <c r="D348" s="175" t="s">
        <v>643</v>
      </c>
      <c r="E348" s="105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5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5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5"/>
      <c r="F351" s="105"/>
      <c r="G351" s="96"/>
    </row>
    <row r="352" spans="1:7" ht="21" x14ac:dyDescent="0.3">
      <c r="A352" s="428"/>
      <c r="B352" s="428"/>
      <c r="C352" s="428"/>
      <c r="D352" s="428"/>
      <c r="E352" s="428"/>
      <c r="F352" s="428"/>
      <c r="G352" s="428"/>
    </row>
    <row r="353" spans="1:7" ht="32.25" customHeight="1" x14ac:dyDescent="0.4">
      <c r="A353" s="429" t="s">
        <v>304</v>
      </c>
      <c r="B353" s="429"/>
      <c r="C353" s="429"/>
      <c r="D353" s="429"/>
      <c r="E353" s="429"/>
      <c r="F353" s="429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5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5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5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5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5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0.5</v>
      </c>
      <c r="E361" s="362">
        <f>COUNTIF('A3 Exploitation'!F308:F360,"ok")</f>
        <v>3</v>
      </c>
      <c r="F361" s="321">
        <f>COUNTA('A3 Exploitation'!F308:F360)</f>
        <v>6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31</v>
      </c>
      <c r="E362" s="96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0.91176470588235292</v>
      </c>
      <c r="E363" s="96"/>
      <c r="F363" s="96"/>
      <c r="G363" s="96"/>
    </row>
    <row r="364" spans="1:7" ht="21" x14ac:dyDescent="0.4">
      <c r="A364" s="128"/>
      <c r="B364" s="96"/>
      <c r="C364" s="96"/>
      <c r="D364" s="96"/>
      <c r="E364" s="96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72</v>
      </c>
      <c r="E365" s="96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0.8</v>
      </c>
      <c r="E366" s="96"/>
      <c r="F366" s="96"/>
      <c r="G366" s="96"/>
    </row>
    <row r="367" spans="1:7" ht="22.5" x14ac:dyDescent="0.45">
      <c r="A367" s="181"/>
      <c r="B367" s="182"/>
      <c r="C367" s="182"/>
      <c r="D367" s="183"/>
      <c r="E367" s="96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43794</v>
      </c>
      <c r="B369" s="96"/>
      <c r="C369" s="96"/>
      <c r="D369" s="96"/>
      <c r="E369" s="96"/>
      <c r="F369" s="96"/>
      <c r="G369" s="96"/>
    </row>
    <row r="370" spans="1:7" ht="21" x14ac:dyDescent="0.4">
      <c r="A370" s="396" t="s">
        <v>28</v>
      </c>
      <c r="B370" s="397" t="s">
        <v>29</v>
      </c>
      <c r="C370" s="397"/>
      <c r="D370" s="397" t="s">
        <v>42</v>
      </c>
      <c r="E370" s="398" t="s">
        <v>264</v>
      </c>
      <c r="F370" s="398" t="s">
        <v>295</v>
      </c>
      <c r="G370" s="96"/>
    </row>
    <row r="371" spans="1:7" ht="21" x14ac:dyDescent="0.4">
      <c r="A371" s="396"/>
      <c r="B371" s="100" t="s">
        <v>32</v>
      </c>
      <c r="C371" s="100" t="s">
        <v>31</v>
      </c>
      <c r="D371" s="397"/>
      <c r="E371" s="398"/>
      <c r="F371" s="398"/>
      <c r="G371" s="96"/>
    </row>
    <row r="372" spans="1:7" ht="22.5" x14ac:dyDescent="0.4">
      <c r="A372" s="282"/>
      <c r="B372" s="283"/>
      <c r="C372" s="283"/>
      <c r="D372" s="283"/>
      <c r="E372" s="35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105" x14ac:dyDescent="0.4">
      <c r="A374" s="130" t="s">
        <v>115</v>
      </c>
      <c r="B374" s="104">
        <v>0</v>
      </c>
      <c r="C374" s="104"/>
      <c r="D374" s="131" t="s">
        <v>616</v>
      </c>
      <c r="E374" s="105" t="s">
        <v>617</v>
      </c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5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5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5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5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5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5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5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5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5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5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20</v>
      </c>
      <c r="E385" s="96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0.90909090909090906</v>
      </c>
      <c r="E386" s="96"/>
      <c r="F386" s="96"/>
      <c r="G386" s="96"/>
    </row>
    <row r="387" spans="1:7" ht="21" x14ac:dyDescent="0.4">
      <c r="A387" s="128"/>
      <c r="B387" s="96"/>
      <c r="C387" s="96"/>
      <c r="D387" s="96"/>
      <c r="E387" s="96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5"/>
      <c r="F389" s="105"/>
      <c r="G389" s="96"/>
    </row>
    <row r="390" spans="1:7" ht="21" x14ac:dyDescent="0.4">
      <c r="A390" s="103" t="s">
        <v>152</v>
      </c>
      <c r="B390" s="104">
        <v>0</v>
      </c>
      <c r="C390" s="104"/>
      <c r="D390" s="156" t="s">
        <v>618</v>
      </c>
      <c r="E390" s="105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5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5"/>
      <c r="F392" s="105"/>
      <c r="G392" s="96"/>
    </row>
    <row r="393" spans="1:7" ht="42" x14ac:dyDescent="0.4">
      <c r="A393" s="103" t="s">
        <v>116</v>
      </c>
      <c r="B393" s="104">
        <v>1</v>
      </c>
      <c r="C393" s="104"/>
      <c r="D393" s="156" t="s">
        <v>619</v>
      </c>
      <c r="E393" s="105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5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5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5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5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5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5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363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363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363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5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5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5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5"/>
      <c r="F409" s="105"/>
      <c r="G409" s="96"/>
    </row>
    <row r="410" spans="1:7" ht="21" x14ac:dyDescent="0.4">
      <c r="A410" s="426"/>
      <c r="B410" s="409"/>
      <c r="C410" s="409"/>
      <c r="D410" s="409"/>
      <c r="E410" s="409"/>
      <c r="F410" s="409"/>
      <c r="G410" s="409"/>
    </row>
    <row r="411" spans="1:7" ht="24.75" x14ac:dyDescent="0.4">
      <c r="A411" s="427" t="s">
        <v>313</v>
      </c>
      <c r="B411" s="427"/>
      <c r="C411" s="427"/>
      <c r="D411" s="427"/>
      <c r="E411" s="427"/>
      <c r="F411" s="427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09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5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5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5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5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5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2</v>
      </c>
      <c r="C419" s="104"/>
      <c r="D419" s="319">
        <f>IFERROR(E419/F419,"N.A")</f>
        <v>1</v>
      </c>
      <c r="E419" s="362">
        <f>COUNTIF('A3 Exploitation'!F374:F418,"ok")</f>
        <v>4</v>
      </c>
      <c r="F419" s="321">
        <f>COUNTA('A3 Exploitation'!F374:F418)</f>
        <v>4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53</v>
      </c>
      <c r="E420" s="96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0.9464285714285714</v>
      </c>
      <c r="E421" s="96"/>
      <c r="F421" s="96"/>
      <c r="G421" s="96"/>
    </row>
    <row r="422" spans="1:7" ht="21" x14ac:dyDescent="0.4">
      <c r="A422" s="128"/>
      <c r="B422" s="96"/>
      <c r="C422" s="96"/>
      <c r="D422" s="96"/>
      <c r="E422" s="96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73</v>
      </c>
      <c r="E423" s="96"/>
      <c r="F423" s="96"/>
      <c r="G423" s="96"/>
    </row>
    <row r="424" spans="1:7" ht="22.5" x14ac:dyDescent="0.45">
      <c r="A424" s="344" t="s">
        <v>429</v>
      </c>
      <c r="B424" s="153"/>
      <c r="C424" s="154"/>
      <c r="D424" s="127">
        <f>D423/(COUNT(B374:C384,B389:C409,B412:C419)*2)</f>
        <v>0.9358974358974359</v>
      </c>
      <c r="E424" s="96"/>
      <c r="F424" s="96"/>
      <c r="G424" s="96"/>
    </row>
    <row r="425" spans="1:7" ht="22.5" x14ac:dyDescent="0.45">
      <c r="A425" s="181"/>
      <c r="B425" s="182"/>
      <c r="C425" s="182"/>
      <c r="D425" s="183"/>
      <c r="E425" s="96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43794</v>
      </c>
      <c r="B427" s="96"/>
      <c r="C427" s="96"/>
      <c r="D427" s="96"/>
      <c r="E427" s="96"/>
      <c r="F427" s="96"/>
      <c r="G427" s="96"/>
    </row>
    <row r="428" spans="1:7" ht="21" x14ac:dyDescent="0.4">
      <c r="A428" s="396" t="s">
        <v>28</v>
      </c>
      <c r="B428" s="397" t="s">
        <v>29</v>
      </c>
      <c r="C428" s="397"/>
      <c r="D428" s="397" t="s">
        <v>42</v>
      </c>
      <c r="E428" s="398" t="s">
        <v>264</v>
      </c>
      <c r="F428" s="398" t="s">
        <v>295</v>
      </c>
      <c r="G428" s="96"/>
    </row>
    <row r="429" spans="1:7" ht="21" x14ac:dyDescent="0.4">
      <c r="A429" s="396"/>
      <c r="B429" s="100" t="s">
        <v>32</v>
      </c>
      <c r="C429" s="100" t="s">
        <v>31</v>
      </c>
      <c r="D429" s="397"/>
      <c r="E429" s="398"/>
      <c r="F429" s="398"/>
      <c r="G429" s="96"/>
    </row>
    <row r="430" spans="1:7" ht="22.5" x14ac:dyDescent="0.4">
      <c r="A430" s="282"/>
      <c r="B430" s="283"/>
      <c r="C430" s="283"/>
      <c r="D430" s="283"/>
      <c r="E430" s="35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5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5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5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5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5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5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5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5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6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6"/>
      <c r="F441" s="96"/>
      <c r="G441" s="96"/>
    </row>
    <row r="442" spans="1:7" ht="21" x14ac:dyDescent="0.4">
      <c r="A442" s="343"/>
      <c r="B442" s="96"/>
      <c r="C442" s="96"/>
      <c r="D442" s="96"/>
      <c r="E442" s="96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5"/>
      <c r="F444" s="105"/>
      <c r="G444" s="96"/>
    </row>
    <row r="445" spans="1:7" ht="42" x14ac:dyDescent="0.4">
      <c r="A445" s="333" t="s">
        <v>272</v>
      </c>
      <c r="B445" s="104">
        <v>1</v>
      </c>
      <c r="C445" s="118" t="str">
        <f>IF(B445=0, -5, "0")</f>
        <v>0</v>
      </c>
      <c r="D445" s="105" t="s">
        <v>621</v>
      </c>
      <c r="E445" s="105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5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5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5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5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5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5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5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5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5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5"/>
      <c r="F457" s="105"/>
      <c r="G457" s="96"/>
    </row>
    <row r="458" spans="1:7" ht="22.5" x14ac:dyDescent="0.4">
      <c r="A458" s="269"/>
      <c r="B458" s="266"/>
      <c r="C458" s="270"/>
      <c r="D458" s="271"/>
      <c r="E458" s="271"/>
      <c r="F458" s="271"/>
      <c r="G458" s="96"/>
    </row>
    <row r="459" spans="1:7" ht="24.75" x14ac:dyDescent="0.4">
      <c r="A459" s="427" t="s">
        <v>304</v>
      </c>
      <c r="B459" s="427"/>
      <c r="C459" s="427"/>
      <c r="D459" s="427"/>
      <c r="E459" s="427"/>
      <c r="F459" s="427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5"/>
      <c r="F462" s="105"/>
      <c r="G462" s="96"/>
    </row>
    <row r="463" spans="1:7" ht="84" x14ac:dyDescent="0.4">
      <c r="A463" s="229" t="s">
        <v>311</v>
      </c>
      <c r="B463" s="104">
        <v>1</v>
      </c>
      <c r="C463" s="104" t="str">
        <f>IF(B463=0, -5, "0")</f>
        <v>0</v>
      </c>
      <c r="D463" s="105" t="s">
        <v>620</v>
      </c>
      <c r="E463" s="105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5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5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0</v>
      </c>
      <c r="C466" s="104"/>
      <c r="D466" s="319">
        <f>IFERROR(E466/F466,"N.A")</f>
        <v>0</v>
      </c>
      <c r="E466" s="362">
        <f>COUNTIF('A3 Exploitation'!F432:F465,"ok")</f>
        <v>0</v>
      </c>
      <c r="F466" s="321">
        <f>COUNTA('A3 Exploitation'!F432:F465)</f>
        <v>1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38</v>
      </c>
      <c r="E467" s="96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0.95</v>
      </c>
      <c r="E468" s="96"/>
      <c r="F468" s="96"/>
      <c r="G468" s="96"/>
    </row>
    <row r="469" spans="1:7" ht="21" x14ac:dyDescent="0.4">
      <c r="A469" s="112"/>
      <c r="B469" s="96"/>
      <c r="C469" s="96"/>
      <c r="D469" s="96"/>
      <c r="E469" s="96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54</v>
      </c>
      <c r="E470" s="96"/>
      <c r="F470" s="96"/>
      <c r="G470" s="96"/>
    </row>
    <row r="471" spans="1:7" ht="22.5" x14ac:dyDescent="0.45">
      <c r="A471" s="344" t="s">
        <v>432</v>
      </c>
      <c r="B471" s="153"/>
      <c r="C471" s="154"/>
      <c r="D471" s="127">
        <f>D470/(COUNT(B444:C457,B432:C439,B460:C466)*2)</f>
        <v>0.9642857142857143</v>
      </c>
      <c r="E471" s="96"/>
      <c r="F471" s="96"/>
      <c r="G471" s="96"/>
    </row>
    <row r="472" spans="1:7" ht="21" x14ac:dyDescent="0.4">
      <c r="A472" s="128"/>
      <c r="B472" s="96"/>
      <c r="C472" s="96"/>
      <c r="D472" s="96"/>
      <c r="E472" s="96"/>
      <c r="F472" s="96"/>
      <c r="G472" s="96"/>
    </row>
    <row r="473" spans="1:7" ht="24.75" x14ac:dyDescent="0.4">
      <c r="A473" s="433" t="s">
        <v>405</v>
      </c>
      <c r="B473" s="433"/>
      <c r="C473" s="433"/>
      <c r="D473" s="433"/>
      <c r="E473" s="433"/>
      <c r="F473" s="433"/>
      <c r="G473" s="96"/>
    </row>
    <row r="474" spans="1:7" ht="21" customHeight="1" x14ac:dyDescent="0.4">
      <c r="A474" s="191">
        <f>B11</f>
        <v>43794</v>
      </c>
      <c r="F474" s="2"/>
      <c r="G474" s="96"/>
    </row>
    <row r="475" spans="1:7" ht="21" x14ac:dyDescent="0.4">
      <c r="A475" s="434" t="s">
        <v>28</v>
      </c>
      <c r="B475" s="435" t="s">
        <v>29</v>
      </c>
      <c r="C475" s="435"/>
      <c r="D475" s="435" t="s">
        <v>42</v>
      </c>
      <c r="E475" s="436" t="s">
        <v>264</v>
      </c>
      <c r="F475" s="436" t="s">
        <v>295</v>
      </c>
      <c r="G475" s="96"/>
    </row>
    <row r="476" spans="1:7" ht="21" x14ac:dyDescent="0.4">
      <c r="A476" s="434"/>
      <c r="B476" s="254" t="s">
        <v>32</v>
      </c>
      <c r="C476" s="254" t="s">
        <v>31</v>
      </c>
      <c r="D476" s="435"/>
      <c r="E476" s="436"/>
      <c r="F476" s="436"/>
      <c r="G476" s="96"/>
    </row>
    <row r="477" spans="1:7" ht="22.5" x14ac:dyDescent="0.4">
      <c r="A477" s="282"/>
      <c r="B477" s="283"/>
      <c r="C477" s="283"/>
      <c r="D477" s="283"/>
      <c r="E477" s="356"/>
      <c r="F477" s="346"/>
      <c r="G477" s="96"/>
    </row>
    <row r="478" spans="1:7" ht="24.75" x14ac:dyDescent="0.4">
      <c r="A478" s="504" t="s">
        <v>52</v>
      </c>
      <c r="B478" s="504"/>
      <c r="C478" s="504"/>
      <c r="D478" s="504"/>
      <c r="E478" s="504"/>
      <c r="F478" s="504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364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365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365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365"/>
      <c r="F482" s="105"/>
      <c r="G482" s="96"/>
    </row>
    <row r="483" spans="1:7" ht="21" x14ac:dyDescent="0.4">
      <c r="A483" s="237"/>
      <c r="B483" s="343"/>
      <c r="C483" s="238"/>
      <c r="D483" s="238"/>
      <c r="E483" s="366"/>
      <c r="F483" s="238"/>
      <c r="G483" s="96"/>
    </row>
    <row r="484" spans="1:7" ht="30" customHeight="1" x14ac:dyDescent="0.5">
      <c r="A484" s="505" t="s">
        <v>443</v>
      </c>
      <c r="B484" s="506"/>
      <c r="C484" s="506"/>
      <c r="D484" s="506"/>
      <c r="E484" s="506"/>
      <c r="F484" s="506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365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365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365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365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365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365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365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365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365"/>
      <c r="F493" s="105"/>
      <c r="G493" s="96"/>
    </row>
    <row r="494" spans="1:7" ht="21" x14ac:dyDescent="0.4">
      <c r="A494" s="237"/>
      <c r="B494" s="343"/>
      <c r="C494" s="238"/>
      <c r="D494" s="238"/>
      <c r="E494" s="366"/>
      <c r="F494" s="238"/>
      <c r="G494" s="96"/>
    </row>
    <row r="495" spans="1:7" ht="39" customHeight="1" x14ac:dyDescent="0.5">
      <c r="A495" s="507" t="s">
        <v>23</v>
      </c>
      <c r="B495" s="508"/>
      <c r="C495" s="508"/>
      <c r="D495" s="508"/>
      <c r="E495" s="508"/>
      <c r="F495" s="50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367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367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367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367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367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367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367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367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367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367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367"/>
      <c r="F506" s="105"/>
      <c r="G506" s="96"/>
    </row>
    <row r="507" spans="1:7" ht="24" customHeight="1" x14ac:dyDescent="0.3">
      <c r="A507" s="430"/>
      <c r="B507" s="430"/>
      <c r="C507" s="430"/>
      <c r="D507" s="430"/>
      <c r="E507" s="430"/>
      <c r="F507" s="430"/>
      <c r="G507" s="430"/>
    </row>
    <row r="508" spans="1:7" ht="26.25" customHeight="1" x14ac:dyDescent="0.5">
      <c r="A508" s="288" t="s">
        <v>304</v>
      </c>
      <c r="B508" s="431"/>
      <c r="C508" s="431"/>
      <c r="D508" s="431"/>
      <c r="E508" s="431"/>
      <c r="F508" s="43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367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367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367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5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62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6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6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32" t="s">
        <v>97</v>
      </c>
      <c r="B520" s="432"/>
      <c r="C520" s="432"/>
      <c r="D520" s="432"/>
      <c r="E520" s="432"/>
      <c r="F520" s="432"/>
      <c r="G520" s="96"/>
    </row>
    <row r="521" spans="1:7" ht="22.5" customHeight="1" x14ac:dyDescent="0.4">
      <c r="A521" s="191">
        <f>B11</f>
        <v>43794</v>
      </c>
      <c r="B521" s="96"/>
      <c r="C521" s="96"/>
      <c r="D521" s="114"/>
      <c r="E521" s="114"/>
      <c r="F521" s="114"/>
      <c r="G521" s="96"/>
    </row>
    <row r="522" spans="1:7" ht="21" x14ac:dyDescent="0.4">
      <c r="A522" s="442" t="s">
        <v>28</v>
      </c>
      <c r="B522" s="444" t="s">
        <v>29</v>
      </c>
      <c r="C522" s="445"/>
      <c r="D522" s="397" t="s">
        <v>42</v>
      </c>
      <c r="E522" s="398" t="s">
        <v>264</v>
      </c>
      <c r="F522" s="398" t="s">
        <v>295</v>
      </c>
      <c r="G522" s="96"/>
    </row>
    <row r="523" spans="1:7" ht="21" x14ac:dyDescent="0.4">
      <c r="A523" s="443"/>
      <c r="B523" s="249" t="s">
        <v>32</v>
      </c>
      <c r="C523" s="250" t="s">
        <v>31</v>
      </c>
      <c r="D523" s="397"/>
      <c r="E523" s="398"/>
      <c r="F523" s="398"/>
      <c r="G523" s="96"/>
    </row>
    <row r="524" spans="1:7" ht="22.5" x14ac:dyDescent="0.4">
      <c r="A524" s="286"/>
      <c r="B524" s="287"/>
      <c r="C524" s="287"/>
      <c r="D524" s="283"/>
      <c r="E524" s="356"/>
      <c r="F524" s="346"/>
      <c r="G524" s="96"/>
    </row>
    <row r="525" spans="1:7" ht="24.75" x14ac:dyDescent="0.4">
      <c r="A525" s="289" t="s">
        <v>17</v>
      </c>
      <c r="B525" s="251"/>
      <c r="C525" s="446"/>
      <c r="D525" s="446"/>
      <c r="E525" s="446"/>
      <c r="F525" s="447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5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5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5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5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368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5"/>
      <c r="F531" s="105"/>
      <c r="G531" s="96"/>
    </row>
    <row r="532" spans="1:7" ht="21" customHeight="1" x14ac:dyDescent="0.4">
      <c r="A532" s="417" t="s">
        <v>34</v>
      </c>
      <c r="B532" s="418"/>
      <c r="C532" s="419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417" t="s">
        <v>33</v>
      </c>
      <c r="B533" s="418"/>
      <c r="C533" s="419"/>
      <c r="D533" s="298">
        <f>D532/(COUNT(B526:C531)*2)</f>
        <v>1</v>
      </c>
      <c r="E533" s="202"/>
      <c r="F533" s="202"/>
      <c r="G533" s="96"/>
    </row>
    <row r="534" spans="1:7" ht="21" x14ac:dyDescent="0.4">
      <c r="A534" s="395"/>
      <c r="B534" s="395"/>
      <c r="C534" s="395"/>
      <c r="D534" s="395"/>
      <c r="E534" s="395"/>
      <c r="F534" s="395"/>
      <c r="G534" s="96"/>
    </row>
    <row r="535" spans="1:7" ht="24.75" x14ac:dyDescent="0.4">
      <c r="A535" s="284" t="s">
        <v>94</v>
      </c>
      <c r="B535" s="114"/>
      <c r="C535" s="114"/>
      <c r="D535" s="96"/>
      <c r="E535" s="96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5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09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5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5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5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5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5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5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5"/>
      <c r="F545" s="105"/>
      <c r="G545" s="96"/>
    </row>
    <row r="546" spans="1:7" ht="21" x14ac:dyDescent="0.3">
      <c r="A546" s="437"/>
      <c r="B546" s="428"/>
      <c r="C546" s="428"/>
      <c r="D546" s="428"/>
      <c r="E546" s="428"/>
      <c r="F546" s="428"/>
      <c r="G546" s="428"/>
    </row>
    <row r="547" spans="1:7" ht="35.25" customHeight="1" x14ac:dyDescent="0.4">
      <c r="A547" s="290" t="s">
        <v>304</v>
      </c>
      <c r="B547" s="265"/>
      <c r="C547" s="438"/>
      <c r="D547" s="438"/>
      <c r="E547" s="438"/>
      <c r="F547" s="439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5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5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5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5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359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5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5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62">
        <f>COUNTIF('A3 Exploitation'!F526:F554,"ok")</f>
        <v>1</v>
      </c>
      <c r="F555" s="321">
        <f>COUNTA('A3 Exploitation'!F526:F554)</f>
        <v>1</v>
      </c>
      <c r="G555" s="96"/>
    </row>
    <row r="556" spans="1:7" ht="21" x14ac:dyDescent="0.4">
      <c r="A556" s="440" t="s">
        <v>34</v>
      </c>
      <c r="B556" s="440"/>
      <c r="C556" s="441"/>
      <c r="D556" s="345">
        <f>SUM(B548:C555,B536:C545)</f>
        <v>36</v>
      </c>
      <c r="E556" s="96"/>
      <c r="F556" s="96"/>
      <c r="G556" s="96"/>
    </row>
    <row r="557" spans="1:7" ht="21" x14ac:dyDescent="0.4">
      <c r="A557" s="440" t="s">
        <v>33</v>
      </c>
      <c r="B557" s="440"/>
      <c r="C557" s="440"/>
      <c r="D557" s="298">
        <f>D556/(COUNT(B548:C555,B536:C545)*2)</f>
        <v>1</v>
      </c>
      <c r="E557" s="96"/>
      <c r="F557" s="96"/>
      <c r="G557" s="96"/>
    </row>
    <row r="558" spans="1:7" ht="21" x14ac:dyDescent="0.4">
      <c r="A558" s="112"/>
      <c r="B558" s="96"/>
      <c r="C558" s="96"/>
      <c r="D558" s="96"/>
      <c r="E558" s="96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48</v>
      </c>
      <c r="E559" s="96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6"/>
      <c r="F561" s="96"/>
      <c r="G561" s="96"/>
    </row>
    <row r="562" spans="1:7" ht="21" x14ac:dyDescent="0.4">
      <c r="A562" s="395"/>
      <c r="B562" s="395"/>
      <c r="C562" s="395"/>
      <c r="D562" s="395"/>
      <c r="E562" s="395"/>
      <c r="F562" s="395"/>
      <c r="G562" s="96"/>
    </row>
    <row r="563" spans="1:7" ht="22.5" x14ac:dyDescent="0.45">
      <c r="A563" s="456" t="s">
        <v>19</v>
      </c>
      <c r="B563" s="456"/>
      <c r="C563" s="456"/>
      <c r="D563" s="456"/>
      <c r="E563" s="456"/>
      <c r="F563" s="456"/>
      <c r="G563" s="96"/>
    </row>
    <row r="564" spans="1:7" ht="22.5" x14ac:dyDescent="0.4">
      <c r="A564" s="198">
        <f>B11</f>
        <v>43794</v>
      </c>
      <c r="B564" s="96"/>
      <c r="C564" s="96"/>
      <c r="D564" s="280"/>
      <c r="E564" s="280"/>
      <c r="F564" s="280"/>
      <c r="G564" s="96"/>
    </row>
    <row r="565" spans="1:7" ht="21" x14ac:dyDescent="0.4">
      <c r="A565" s="434" t="s">
        <v>28</v>
      </c>
      <c r="B565" s="435" t="s">
        <v>29</v>
      </c>
      <c r="C565" s="435"/>
      <c r="D565" s="435" t="s">
        <v>42</v>
      </c>
      <c r="E565" s="436" t="s">
        <v>264</v>
      </c>
      <c r="F565" s="436" t="s">
        <v>295</v>
      </c>
      <c r="G565" s="96"/>
    </row>
    <row r="566" spans="1:7" ht="21" x14ac:dyDescent="0.4">
      <c r="A566" s="434"/>
      <c r="B566" s="254" t="s">
        <v>32</v>
      </c>
      <c r="C566" s="254" t="s">
        <v>31</v>
      </c>
      <c r="D566" s="435"/>
      <c r="E566" s="436"/>
      <c r="F566" s="436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48" t="s">
        <v>10</v>
      </c>
      <c r="B568" s="449"/>
      <c r="C568" s="449"/>
      <c r="D568" s="449"/>
      <c r="E568" s="449"/>
      <c r="F568" s="450"/>
      <c r="G568" s="96"/>
    </row>
    <row r="569" spans="1:7" ht="42" x14ac:dyDescent="0.4">
      <c r="A569" s="103" t="s">
        <v>86</v>
      </c>
      <c r="B569" s="104">
        <v>1</v>
      </c>
      <c r="C569" s="104"/>
      <c r="D569" s="105" t="s">
        <v>622</v>
      </c>
      <c r="E569" s="105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5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5"/>
      <c r="F571" s="105"/>
      <c r="G571" s="96"/>
    </row>
    <row r="572" spans="1:7" ht="42" x14ac:dyDescent="0.4">
      <c r="A572" s="308" t="s">
        <v>20</v>
      </c>
      <c r="B572" s="104">
        <v>1</v>
      </c>
      <c r="C572" s="118" t="str">
        <f>IF(B572=0, -5, "0")</f>
        <v>0</v>
      </c>
      <c r="D572" s="119" t="s">
        <v>623</v>
      </c>
      <c r="E572" s="105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5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5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5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5"/>
      <c r="F577" s="105"/>
      <c r="G577" s="96"/>
    </row>
    <row r="578" spans="1:7" ht="21" x14ac:dyDescent="0.4">
      <c r="A578" s="440" t="s">
        <v>34</v>
      </c>
      <c r="B578" s="440"/>
      <c r="C578" s="441"/>
      <c r="D578" s="345">
        <f>SUM(B569:C577)</f>
        <v>16</v>
      </c>
      <c r="E578" s="96"/>
      <c r="F578" s="96"/>
      <c r="G578" s="96"/>
    </row>
    <row r="579" spans="1:7" ht="21" x14ac:dyDescent="0.4">
      <c r="A579" s="440" t="s">
        <v>33</v>
      </c>
      <c r="B579" s="440"/>
      <c r="C579" s="440"/>
      <c r="D579" s="298">
        <f>D578/(COUNT(B569:C577)*2)</f>
        <v>0.88888888888888884</v>
      </c>
      <c r="E579" s="96"/>
      <c r="F579" s="96"/>
      <c r="G579" s="96"/>
    </row>
    <row r="580" spans="1:7" ht="21" x14ac:dyDescent="0.4">
      <c r="A580" s="299"/>
      <c r="B580" s="300"/>
      <c r="C580" s="300"/>
      <c r="D580" s="301"/>
      <c r="E580" s="96"/>
      <c r="F580" s="96"/>
      <c r="G580" s="96"/>
    </row>
    <row r="581" spans="1:7" ht="39.75" customHeight="1" x14ac:dyDescent="0.4">
      <c r="A581" s="451" t="s">
        <v>23</v>
      </c>
      <c r="B581" s="452"/>
      <c r="C581" s="452"/>
      <c r="D581" s="452"/>
      <c r="E581" s="452"/>
      <c r="F581" s="453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5"/>
      <c r="F582" s="105"/>
      <c r="G582" s="96"/>
    </row>
    <row r="583" spans="1:7" ht="65.25" customHeight="1" x14ac:dyDescent="0.45">
      <c r="A583" s="184" t="s">
        <v>7</v>
      </c>
      <c r="B583" s="104">
        <v>0</v>
      </c>
      <c r="C583" s="118">
        <f>IF(B583=0, -10, "0")</f>
        <v>-10</v>
      </c>
      <c r="D583" s="141" t="s">
        <v>625</v>
      </c>
      <c r="E583" s="105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5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42" x14ac:dyDescent="0.4">
      <c r="A586" s="309" t="s">
        <v>88</v>
      </c>
      <c r="B586" s="104">
        <v>1</v>
      </c>
      <c r="C586" s="140" t="str">
        <f>IF(B586=0, -5, "0")</f>
        <v>0</v>
      </c>
      <c r="D586" s="212" t="s">
        <v>624</v>
      </c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5"/>
      <c r="F587" s="105"/>
      <c r="G587" s="96"/>
    </row>
    <row r="588" spans="1:7" s="332" customFormat="1" ht="39.75" customHeight="1" x14ac:dyDescent="0.3">
      <c r="A588" s="454" t="s">
        <v>370</v>
      </c>
      <c r="B588" s="455"/>
      <c r="C588" s="455"/>
      <c r="D588" s="455"/>
      <c r="E588" s="455"/>
      <c r="F588" s="455"/>
      <c r="G588" s="455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5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5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5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359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5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5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1</v>
      </c>
      <c r="C595" s="104"/>
      <c r="D595" s="319">
        <f>IFERROR(E595/F595,"N.A")</f>
        <v>0.33333333333333331</v>
      </c>
      <c r="E595" s="362">
        <f>COUNTIF('A3 Exploitation'!F569:F594,"ok")</f>
        <v>1</v>
      </c>
      <c r="F595" s="321">
        <f>COUNTA('A3 Exploitation'!F569:F594)</f>
        <v>3</v>
      </c>
      <c r="G595" s="96"/>
    </row>
    <row r="596" spans="1:7" ht="21" x14ac:dyDescent="0.4">
      <c r="A596" s="440" t="s">
        <v>34</v>
      </c>
      <c r="B596" s="440"/>
      <c r="C596" s="441"/>
      <c r="D596" s="345">
        <f>SUM(B589:C595,B582:C587)</f>
        <v>12</v>
      </c>
      <c r="E596" s="96"/>
      <c r="F596" s="96"/>
      <c r="G596" s="96"/>
    </row>
    <row r="597" spans="1:7" ht="21" x14ac:dyDescent="0.4">
      <c r="A597" s="440" t="s">
        <v>33</v>
      </c>
      <c r="B597" s="440"/>
      <c r="C597" s="440"/>
      <c r="D597" s="298">
        <f>D596/(COUNT(B582:C587,B589:C595)*2)</f>
        <v>0.42857142857142855</v>
      </c>
      <c r="E597" s="96"/>
      <c r="F597" s="96"/>
      <c r="G597" s="96"/>
    </row>
    <row r="598" spans="1:7" ht="21" x14ac:dyDescent="0.4">
      <c r="A598" s="299"/>
      <c r="B598" s="300"/>
      <c r="C598" s="302"/>
      <c r="D598" s="303"/>
      <c r="E598" s="96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28</v>
      </c>
      <c r="E599" s="239"/>
      <c r="F599" s="239"/>
      <c r="G599" s="96"/>
    </row>
    <row r="600" spans="1:7" ht="22.5" x14ac:dyDescent="0.45">
      <c r="A600" s="462" t="s">
        <v>168</v>
      </c>
      <c r="B600" s="463"/>
      <c r="C600" s="464"/>
      <c r="D600" s="127">
        <f>D599/(COUNT(B569:C577,B589:C595,B582:C587)*2)</f>
        <v>0.60869565217391308</v>
      </c>
      <c r="E600" s="96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56" t="s">
        <v>8</v>
      </c>
      <c r="B602" s="456"/>
      <c r="C602" s="456"/>
      <c r="D602" s="456"/>
      <c r="E602" s="456"/>
      <c r="F602" s="456"/>
      <c r="G602" s="96"/>
    </row>
    <row r="603" spans="1:7" ht="22.5" x14ac:dyDescent="0.4">
      <c r="A603" s="129">
        <f>B11</f>
        <v>43794</v>
      </c>
      <c r="B603" s="96"/>
      <c r="C603" s="96"/>
      <c r="D603" s="114"/>
      <c r="E603" s="114"/>
      <c r="F603" s="114"/>
      <c r="G603" s="96"/>
    </row>
    <row r="604" spans="1:7" ht="21" x14ac:dyDescent="0.4">
      <c r="A604" s="396" t="s">
        <v>28</v>
      </c>
      <c r="B604" s="397" t="s">
        <v>29</v>
      </c>
      <c r="C604" s="397"/>
      <c r="D604" s="397" t="s">
        <v>42</v>
      </c>
      <c r="E604" s="398" t="s">
        <v>264</v>
      </c>
      <c r="F604" s="398" t="s">
        <v>295</v>
      </c>
      <c r="G604" s="96"/>
    </row>
    <row r="605" spans="1:7" ht="18.75" customHeight="1" x14ac:dyDescent="0.4">
      <c r="A605" s="396"/>
      <c r="B605" s="100" t="s">
        <v>32</v>
      </c>
      <c r="C605" s="100" t="s">
        <v>31</v>
      </c>
      <c r="D605" s="397"/>
      <c r="E605" s="398"/>
      <c r="F605" s="398"/>
      <c r="G605" s="96"/>
    </row>
    <row r="606" spans="1:7" ht="18.75" customHeight="1" x14ac:dyDescent="0.4">
      <c r="A606" s="282"/>
      <c r="B606" s="283"/>
      <c r="C606" s="283"/>
      <c r="D606" s="283"/>
      <c r="E606" s="356"/>
      <c r="F606" s="346"/>
      <c r="G606" s="96"/>
    </row>
    <row r="607" spans="1:7" ht="24.75" x14ac:dyDescent="0.4">
      <c r="A607" s="284" t="s">
        <v>90</v>
      </c>
      <c r="B607" s="114"/>
      <c r="C607" s="457"/>
      <c r="D607" s="457"/>
      <c r="E607" s="457"/>
      <c r="F607" s="458"/>
      <c r="G607" s="96"/>
    </row>
    <row r="608" spans="1:7" ht="42" x14ac:dyDescent="0.4">
      <c r="A608" s="132" t="s">
        <v>89</v>
      </c>
      <c r="B608" s="104">
        <v>0</v>
      </c>
      <c r="C608" s="104"/>
      <c r="D608" s="105" t="s">
        <v>644</v>
      </c>
      <c r="E608" s="105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5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5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5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5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5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5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5"/>
      <c r="F615" s="105"/>
      <c r="G615" s="96"/>
    </row>
    <row r="616" spans="1:7" ht="21" x14ac:dyDescent="0.4">
      <c r="A616" s="440" t="s">
        <v>34</v>
      </c>
      <c r="B616" s="440"/>
      <c r="C616" s="440"/>
      <c r="D616" s="345">
        <f>SUM(B608:C615)</f>
        <v>14</v>
      </c>
      <c r="E616" s="459"/>
      <c r="F616" s="424"/>
      <c r="G616" s="96"/>
    </row>
    <row r="617" spans="1:7" ht="21" x14ac:dyDescent="0.4">
      <c r="A617" s="440" t="s">
        <v>33</v>
      </c>
      <c r="B617" s="440"/>
      <c r="C617" s="440"/>
      <c r="D617" s="298">
        <f>D616/(COUNT(B608:C615)*2)</f>
        <v>0.875</v>
      </c>
      <c r="E617" s="460"/>
      <c r="F617" s="430"/>
      <c r="G617" s="96"/>
    </row>
    <row r="618" spans="1:7" ht="21" x14ac:dyDescent="0.4">
      <c r="A618" s="128"/>
      <c r="B618" s="96"/>
      <c r="C618" s="461"/>
      <c r="D618" s="461"/>
      <c r="E618" s="461"/>
      <c r="F618" s="461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5"/>
      <c r="F620" s="105"/>
      <c r="G620" s="96"/>
    </row>
    <row r="621" spans="1:7" ht="128.25" customHeight="1" x14ac:dyDescent="0.45">
      <c r="A621" s="184" t="s">
        <v>50</v>
      </c>
      <c r="B621" s="104">
        <v>0</v>
      </c>
      <c r="C621" s="118">
        <f>IF(B621=0, -10, "0")</f>
        <v>-10</v>
      </c>
      <c r="D621" s="241" t="s">
        <v>627</v>
      </c>
      <c r="E621" s="105" t="s">
        <v>628</v>
      </c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5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5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5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5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5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5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5"/>
      <c r="F628" s="105"/>
      <c r="G628" s="96"/>
    </row>
    <row r="629" spans="1:16382" ht="22.5" x14ac:dyDescent="0.4">
      <c r="A629" s="417" t="s">
        <v>34</v>
      </c>
      <c r="B629" s="418"/>
      <c r="C629" s="419"/>
      <c r="D629" s="201">
        <f>SUM(B620:C628)</f>
        <v>6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0.3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57"/>
      <c r="D632" s="457"/>
      <c r="E632" s="457"/>
      <c r="F632" s="458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5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5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5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5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5"/>
      <c r="F638" s="105"/>
      <c r="G638" s="96"/>
    </row>
    <row r="639" spans="1:16382" ht="22.5" x14ac:dyDescent="0.4">
      <c r="A639" s="417" t="s">
        <v>34</v>
      </c>
      <c r="B639" s="418"/>
      <c r="C639" s="419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66"/>
      <c r="B641" s="466"/>
      <c r="C641" s="466"/>
      <c r="D641" s="466"/>
      <c r="E641" s="466"/>
      <c r="F641" s="466"/>
      <c r="G641" s="466"/>
    </row>
    <row r="642" spans="1:7" ht="24.75" x14ac:dyDescent="0.4">
      <c r="A642" s="284" t="s">
        <v>26</v>
      </c>
      <c r="B642" s="457"/>
      <c r="C642" s="457"/>
      <c r="D642" s="457"/>
      <c r="E642" s="457"/>
      <c r="F642" s="458"/>
      <c r="G642" s="90"/>
    </row>
    <row r="643" spans="1:7" ht="42" x14ac:dyDescent="0.4">
      <c r="A643" s="133" t="s">
        <v>221</v>
      </c>
      <c r="B643" s="104">
        <v>0</v>
      </c>
      <c r="C643" s="104"/>
      <c r="D643" s="135" t="s">
        <v>626</v>
      </c>
      <c r="E643" s="105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5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5"/>
      <c r="F645" s="105"/>
      <c r="G645" s="90"/>
    </row>
    <row r="646" spans="1:7" ht="126.75" x14ac:dyDescent="0.45">
      <c r="A646" s="184" t="s">
        <v>92</v>
      </c>
      <c r="B646" s="104">
        <v>0</v>
      </c>
      <c r="C646" s="118">
        <f>IF(B646=0, -10, "0")</f>
        <v>-10</v>
      </c>
      <c r="D646" s="135" t="s">
        <v>629</v>
      </c>
      <c r="E646" s="241"/>
      <c r="F646" s="105"/>
      <c r="G646" s="90"/>
    </row>
    <row r="647" spans="1:7" ht="63" x14ac:dyDescent="0.4">
      <c r="A647" s="103" t="s">
        <v>187</v>
      </c>
      <c r="B647" s="104">
        <v>0</v>
      </c>
      <c r="C647" s="104"/>
      <c r="D647" s="241" t="s">
        <v>630</v>
      </c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5"/>
      <c r="F649" s="105"/>
      <c r="G649" s="90"/>
    </row>
    <row r="650" spans="1:7" ht="21" x14ac:dyDescent="0.4">
      <c r="A650" s="467" t="s">
        <v>304</v>
      </c>
      <c r="B650" s="468"/>
      <c r="C650" s="468"/>
      <c r="D650" s="468"/>
      <c r="E650" s="468"/>
      <c r="F650" s="469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5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5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5"/>
      <c r="F653" s="105"/>
      <c r="G653" s="96"/>
    </row>
    <row r="654" spans="1:7" ht="84" x14ac:dyDescent="0.4">
      <c r="A654" s="310" t="s">
        <v>311</v>
      </c>
      <c r="B654" s="104">
        <v>0</v>
      </c>
      <c r="C654" s="118">
        <f>IF(B654=0, -5, "0")</f>
        <v>-5</v>
      </c>
      <c r="D654" s="121" t="s">
        <v>631</v>
      </c>
      <c r="E654" s="359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6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6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1</v>
      </c>
      <c r="C657" s="104"/>
      <c r="D657" s="319">
        <f>IFERROR(E657/F657,"N.A")</f>
        <v>0.8</v>
      </c>
      <c r="E657" s="362">
        <f>COUNTIF('A3 Exploitation'!F608:F656,"ok")</f>
        <v>4</v>
      </c>
      <c r="F657" s="321">
        <f>COUNTA('A3 Exploitation'!F608:F656)</f>
        <v>5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4</v>
      </c>
      <c r="E658" s="96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0.125</v>
      </c>
      <c r="E659" s="96"/>
      <c r="F659" s="96"/>
      <c r="G659" s="96"/>
    </row>
    <row r="660" spans="1:7" ht="21" x14ac:dyDescent="0.4">
      <c r="A660" s="112"/>
      <c r="B660" s="96"/>
      <c r="C660" s="96"/>
      <c r="D660" s="96"/>
      <c r="E660" s="96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36</v>
      </c>
      <c r="E661" s="96"/>
      <c r="F661" s="96"/>
      <c r="G661" s="96"/>
    </row>
    <row r="662" spans="1:7" ht="22.5" x14ac:dyDescent="0.45">
      <c r="A662" s="344" t="s">
        <v>169</v>
      </c>
      <c r="B662" s="153"/>
      <c r="C662" s="154"/>
      <c r="D662" s="127">
        <f>D661/(COUNT(B651:C657,B620:C628,B633:C638,B608:C615,B643:C649)*2)</f>
        <v>0.45</v>
      </c>
      <c r="G662" s="96"/>
    </row>
    <row r="663" spans="1:7" ht="21" x14ac:dyDescent="0.4">
      <c r="A663" s="112"/>
      <c r="B663" s="96"/>
      <c r="C663" s="96"/>
      <c r="D663" s="96"/>
      <c r="E663" s="96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56" t="s">
        <v>346</v>
      </c>
      <c r="B665" s="456"/>
      <c r="C665" s="456"/>
      <c r="D665" s="456"/>
      <c r="E665" s="456"/>
      <c r="F665" s="456"/>
      <c r="G665" s="96"/>
    </row>
    <row r="666" spans="1:7" ht="21" x14ac:dyDescent="0.4">
      <c r="A666" s="198">
        <f>B11</f>
        <v>43794</v>
      </c>
      <c r="B666" s="96"/>
      <c r="C666" s="96"/>
      <c r="D666" s="96"/>
      <c r="E666" s="96"/>
      <c r="F666" s="96"/>
      <c r="G666" s="96"/>
    </row>
    <row r="667" spans="1:7" ht="21.75" customHeight="1" x14ac:dyDescent="0.4">
      <c r="A667" s="396" t="s">
        <v>28</v>
      </c>
      <c r="B667" s="397" t="s">
        <v>29</v>
      </c>
      <c r="C667" s="397"/>
      <c r="D667" s="397" t="s">
        <v>42</v>
      </c>
      <c r="E667" s="398" t="s">
        <v>264</v>
      </c>
      <c r="F667" s="398" t="s">
        <v>295</v>
      </c>
      <c r="G667" s="96"/>
    </row>
    <row r="668" spans="1:7" ht="21" x14ac:dyDescent="0.4">
      <c r="A668" s="396"/>
      <c r="B668" s="100" t="s">
        <v>32</v>
      </c>
      <c r="C668" s="100" t="s">
        <v>31</v>
      </c>
      <c r="D668" s="397"/>
      <c r="E668" s="398"/>
      <c r="F668" s="398"/>
      <c r="G668" s="96"/>
    </row>
    <row r="669" spans="1:7" ht="22.5" x14ac:dyDescent="0.4">
      <c r="A669" s="282"/>
      <c r="B669" s="283"/>
      <c r="C669" s="283"/>
      <c r="D669" s="283"/>
      <c r="E669" s="356"/>
      <c r="F669" s="346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5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5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5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5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5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5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5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16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16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16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5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5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5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5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5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359"/>
      <c r="F685" s="105"/>
      <c r="G685" s="96"/>
    </row>
    <row r="686" spans="1:7" ht="42" x14ac:dyDescent="0.4">
      <c r="A686" s="208" t="s">
        <v>312</v>
      </c>
      <c r="B686" s="104">
        <v>0</v>
      </c>
      <c r="C686" s="118"/>
      <c r="D686" s="103" t="s">
        <v>632</v>
      </c>
      <c r="E686" s="105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5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5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1</v>
      </c>
      <c r="C689" s="104"/>
      <c r="D689" s="319">
        <f>IFERROR(E689/F689,"N.A")</f>
        <v>0.5</v>
      </c>
      <c r="E689" s="362">
        <f>COUNTIF('A3 Exploitation'!F670:F688,"ok")</f>
        <v>1</v>
      </c>
      <c r="F689" s="321">
        <f>COUNTA('A3 Exploitation'!F670:F688)</f>
        <v>2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35</v>
      </c>
      <c r="E690" s="96"/>
      <c r="F690" s="96"/>
      <c r="G690" s="96"/>
    </row>
    <row r="691" spans="1:7" ht="22.5" x14ac:dyDescent="0.45">
      <c r="A691" s="344" t="s">
        <v>408</v>
      </c>
      <c r="B691" s="153"/>
      <c r="C691" s="154"/>
      <c r="D691" s="127">
        <f>D690/(COUNT(B670:C689)*2)</f>
        <v>0.92105263157894735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65" t="s">
        <v>439</v>
      </c>
      <c r="B693" s="465"/>
      <c r="C693" s="465"/>
      <c r="D693" s="465"/>
      <c r="E693" s="465"/>
      <c r="F693" s="465"/>
      <c r="G693" s="215"/>
    </row>
    <row r="694" spans="1:7" ht="21" customHeight="1" x14ac:dyDescent="0.4">
      <c r="A694" s="198">
        <f>B11</f>
        <v>43794</v>
      </c>
      <c r="B694" s="96"/>
      <c r="C694" s="96"/>
      <c r="D694" s="214"/>
      <c r="E694" s="214"/>
      <c r="F694" s="214"/>
      <c r="G694" s="215"/>
    </row>
    <row r="695" spans="1:7" ht="21" x14ac:dyDescent="0.4">
      <c r="A695" s="475" t="s">
        <v>28</v>
      </c>
      <c r="B695" s="444" t="s">
        <v>29</v>
      </c>
      <c r="C695" s="444"/>
      <c r="D695" s="397" t="s">
        <v>42</v>
      </c>
      <c r="E695" s="398" t="s">
        <v>264</v>
      </c>
      <c r="F695" s="398" t="s">
        <v>295</v>
      </c>
      <c r="G695" s="215"/>
    </row>
    <row r="696" spans="1:7" ht="21" x14ac:dyDescent="0.4">
      <c r="A696" s="396"/>
      <c r="B696" s="100" t="s">
        <v>32</v>
      </c>
      <c r="C696" s="100" t="s">
        <v>31</v>
      </c>
      <c r="D696" s="397"/>
      <c r="E696" s="398"/>
      <c r="F696" s="398"/>
      <c r="G696" s="215"/>
    </row>
    <row r="697" spans="1:7" ht="22.5" x14ac:dyDescent="0.4">
      <c r="A697" s="282"/>
      <c r="B697" s="283"/>
      <c r="C697" s="283"/>
      <c r="D697" s="283"/>
      <c r="E697" s="356"/>
      <c r="F697" s="346"/>
      <c r="G697" s="96"/>
    </row>
    <row r="698" spans="1:7" ht="24.75" x14ac:dyDescent="0.4">
      <c r="A698" s="472" t="s">
        <v>299</v>
      </c>
      <c r="B698" s="473"/>
      <c r="C698" s="473"/>
      <c r="D698" s="473"/>
      <c r="E698" s="473"/>
      <c r="F698" s="474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16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16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16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16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70"/>
      <c r="C704" s="471"/>
      <c r="D704" s="201">
        <f>SUM(B699:C703)</f>
        <v>10</v>
      </c>
      <c r="E704" s="96"/>
      <c r="F704" s="96"/>
      <c r="G704" s="96"/>
    </row>
    <row r="705" spans="1:7" ht="21" x14ac:dyDescent="0.4">
      <c r="A705" s="108" t="s">
        <v>33</v>
      </c>
      <c r="B705" s="470"/>
      <c r="C705" s="471"/>
      <c r="D705" s="306">
        <f>D704/(COUNT(B699:C703)*2)</f>
        <v>1</v>
      </c>
      <c r="E705" s="96"/>
      <c r="F705" s="96"/>
      <c r="G705" s="96"/>
    </row>
    <row r="706" spans="1:7" ht="21" x14ac:dyDescent="0.4">
      <c r="A706" s="149"/>
      <c r="B706" s="294"/>
      <c r="C706" s="294"/>
      <c r="D706" s="204"/>
      <c r="E706" s="369"/>
      <c r="F706" s="305"/>
      <c r="G706" s="96"/>
    </row>
    <row r="707" spans="1:7" ht="24.75" x14ac:dyDescent="0.4">
      <c r="A707" s="472" t="s">
        <v>300</v>
      </c>
      <c r="B707" s="473"/>
      <c r="C707" s="473"/>
      <c r="D707" s="473"/>
      <c r="E707" s="473"/>
      <c r="F707" s="474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5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5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62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78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44" t="s">
        <v>410</v>
      </c>
      <c r="B715" s="153"/>
      <c r="C715" s="154"/>
      <c r="D715" s="127">
        <f>D714/(COUNT(B708:C710,B699:C703)*2)</f>
        <v>1</v>
      </c>
      <c r="E715" s="96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0.5143939393939394</v>
      </c>
      <c r="E717" s="370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531</v>
      </c>
      <c r="E718" s="80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0.73140495867768596</v>
      </c>
      <c r="E719" s="80"/>
      <c r="F719" s="3"/>
    </row>
  </sheetData>
  <sheetProtection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499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3:B171 B633:B638 B105:B108 B374:B384 B460:B466 B85:B100 B39:B42 B412:B419 B536:B545 B569:B577 B120:B126 B651:B657 B526:B531 B288:B295 B320:B338 B444:B458 B509:B515 B496:B498 B582:B587 B699:B703 B643:B649 B389:B409 B66:B82 B227:B231 B265:B285 B203:B222 B500:B506 B589:B595 B253:B260 B191:B198 B670:B689 B63 B620:B628 B432:B439 B518:B519 B30:B37 B548:B555 B354:B361 B113:B117 B233:B240 B308:B315 B479:B483 B485:B494 B608:B615 B343:B351 B56:B61 B103 B111 B145:B160 B174:B181 B708:B710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3" zoomScale="80" zoomScaleNormal="90" zoomScaleSheetLayoutView="80" workbookViewId="0">
      <selection activeCell="F209" sqref="F20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80" customWidth="1"/>
    <col min="5" max="5" width="23" style="80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.75" x14ac:dyDescent="0.5">
      <c r="A1" s="1"/>
      <c r="B1" s="8">
        <v>0</v>
      </c>
      <c r="D1" s="477"/>
      <c r="E1" s="477"/>
      <c r="F1" s="477"/>
      <c r="G1" s="477"/>
    </row>
    <row r="2" spans="1:7" s="2" customFormat="1" ht="24.75" x14ac:dyDescent="0.5">
      <c r="A2" s="1"/>
      <c r="B2" s="8">
        <v>1</v>
      </c>
      <c r="D2" s="79"/>
      <c r="E2" s="79"/>
      <c r="F2" s="331"/>
      <c r="G2" s="79"/>
    </row>
    <row r="3" spans="1:7" s="2" customFormat="1" ht="24.75" x14ac:dyDescent="0.5">
      <c r="A3" s="1"/>
      <c r="B3" s="8">
        <v>2</v>
      </c>
      <c r="D3" s="79"/>
      <c r="E3" s="79"/>
      <c r="F3" s="331"/>
      <c r="G3" s="79"/>
    </row>
    <row r="4" spans="1:7" s="2" customFormat="1" ht="16.5" customHeight="1" x14ac:dyDescent="0.5">
      <c r="A4" s="1"/>
      <c r="B4" s="8" t="s">
        <v>30</v>
      </c>
      <c r="D4" s="80"/>
      <c r="E4" s="79"/>
      <c r="F4" s="331"/>
      <c r="G4" s="79"/>
    </row>
    <row r="5" spans="1:7" s="2" customFormat="1" ht="16.5" customHeight="1" x14ac:dyDescent="0.5">
      <c r="A5" s="1"/>
      <c r="D5" s="79"/>
      <c r="E5" s="79"/>
      <c r="F5" s="331"/>
      <c r="G5" s="79"/>
    </row>
    <row r="6" spans="1:7" s="2" customFormat="1" ht="37.5" customHeight="1" x14ac:dyDescent="0.5">
      <c r="A6" s="478" t="s">
        <v>46</v>
      </c>
      <c r="B6" s="478"/>
      <c r="C6" s="478"/>
      <c r="D6" s="478"/>
      <c r="E6" s="478"/>
      <c r="F6" s="478"/>
      <c r="G6" s="79"/>
    </row>
    <row r="7" spans="1:7" s="2" customFormat="1" ht="21.75" customHeight="1" x14ac:dyDescent="0.5">
      <c r="A7" s="479" t="str">
        <f>'Page de garde'!D18</f>
        <v>Tozeur</v>
      </c>
      <c r="B7" s="479"/>
      <c r="C7" s="479"/>
      <c r="D7" s="479"/>
      <c r="E7" s="479"/>
      <c r="F7" s="479"/>
      <c r="G7" s="79"/>
    </row>
    <row r="8" spans="1:7" s="2" customFormat="1" ht="24.75" x14ac:dyDescent="0.5">
      <c r="A8" s="4" t="s">
        <v>39</v>
      </c>
      <c r="B8" s="480" t="str">
        <f>'A4 Exploitation'!B9:F9</f>
        <v>Dr Hatem KARAA</v>
      </c>
      <c r="C8" s="480"/>
      <c r="D8" s="480"/>
      <c r="E8" s="480"/>
      <c r="F8" s="480"/>
      <c r="G8" s="79"/>
    </row>
    <row r="9" spans="1:7" s="2" customFormat="1" ht="24.75" x14ac:dyDescent="0.5">
      <c r="A9" s="5" t="s">
        <v>41</v>
      </c>
      <c r="B9" s="481" t="str">
        <f>'A4 Exploitation'!B10:F10</f>
        <v>M Walid Kadri et chefs de rayons</v>
      </c>
      <c r="C9" s="481"/>
      <c r="D9" s="481"/>
      <c r="E9" s="481"/>
      <c r="F9" s="481"/>
      <c r="G9" s="79"/>
    </row>
    <row r="10" spans="1:7" s="2" customFormat="1" ht="24.75" x14ac:dyDescent="0.5">
      <c r="A10" s="4" t="s">
        <v>40</v>
      </c>
      <c r="B10" s="476">
        <f>'A4 Exploitation'!B11:F11</f>
        <v>43794</v>
      </c>
      <c r="C10" s="476"/>
      <c r="D10" s="476"/>
      <c r="E10" s="476"/>
      <c r="F10" s="476"/>
      <c r="G10" s="79"/>
    </row>
    <row r="11" spans="1:7" s="2" customFormat="1" ht="24.75" x14ac:dyDescent="0.5">
      <c r="A11" s="4" t="s">
        <v>248</v>
      </c>
      <c r="B11" s="485">
        <f>D215</f>
        <v>0.84375</v>
      </c>
      <c r="C11" s="485"/>
      <c r="D11" s="485"/>
      <c r="E11" s="485"/>
      <c r="F11" s="485"/>
      <c r="G11" s="79"/>
    </row>
    <row r="12" spans="1:7" s="2" customFormat="1" ht="22.5" x14ac:dyDescent="0.45">
      <c r="A12" s="1"/>
      <c r="D12" s="389"/>
      <c r="E12" s="389"/>
      <c r="F12" s="389"/>
      <c r="G12" s="389"/>
    </row>
    <row r="13" spans="1:7" s="2" customFormat="1" ht="11.25" customHeight="1" x14ac:dyDescent="0.3">
      <c r="A13" s="486" t="s">
        <v>28</v>
      </c>
      <c r="B13" s="487" t="s">
        <v>29</v>
      </c>
      <c r="C13" s="487"/>
      <c r="D13" s="510" t="s">
        <v>42</v>
      </c>
      <c r="E13" s="510" t="s">
        <v>158</v>
      </c>
      <c r="F13" s="487" t="s">
        <v>159</v>
      </c>
    </row>
    <row r="14" spans="1:7" s="2" customFormat="1" ht="12.75" customHeight="1" x14ac:dyDescent="0.3">
      <c r="A14" s="486"/>
      <c r="B14" s="18" t="s">
        <v>32</v>
      </c>
      <c r="C14" s="18" t="s">
        <v>31</v>
      </c>
      <c r="D14" s="510"/>
      <c r="E14" s="510"/>
      <c r="F14" s="487"/>
      <c r="G14" s="78"/>
    </row>
    <row r="15" spans="1:7" x14ac:dyDescent="0.3">
      <c r="A15" s="488"/>
      <c r="B15" s="489"/>
      <c r="C15" s="489"/>
      <c r="D15" s="489"/>
      <c r="E15" s="489"/>
      <c r="F15" s="489"/>
    </row>
    <row r="16" spans="1:7" ht="19.5" x14ac:dyDescent="0.4">
      <c r="A16" s="490" t="s">
        <v>0</v>
      </c>
      <c r="B16" s="491"/>
      <c r="C16" s="491"/>
      <c r="D16" s="491"/>
      <c r="E16" s="491"/>
      <c r="F16" s="491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6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6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6"/>
      <c r="F20" s="55"/>
    </row>
    <row r="21" spans="1:7" x14ac:dyDescent="0.3">
      <c r="A21" s="26" t="s">
        <v>440</v>
      </c>
      <c r="B21" s="55">
        <v>2</v>
      </c>
      <c r="C21" s="55"/>
      <c r="D21" s="57"/>
      <c r="E21" s="56"/>
      <c r="F21" s="55"/>
    </row>
    <row r="22" spans="1:7" x14ac:dyDescent="0.3">
      <c r="A22" s="492" t="s">
        <v>34</v>
      </c>
      <c r="B22" s="493"/>
      <c r="C22" s="494"/>
      <c r="D22" s="358">
        <f>SUM(B17:C21)</f>
        <v>10</v>
      </c>
    </row>
    <row r="23" spans="1:7" x14ac:dyDescent="0.3">
      <c r="A23" s="482" t="s">
        <v>249</v>
      </c>
      <c r="B23" s="483"/>
      <c r="C23" s="484"/>
      <c r="D23" s="16">
        <f>D22/(COUNT(B17:C21)*2)</f>
        <v>1</v>
      </c>
    </row>
    <row r="24" spans="1:7" x14ac:dyDescent="0.3">
      <c r="A24" s="10"/>
      <c r="B24" s="11"/>
      <c r="C24" s="11"/>
      <c r="D24" s="15"/>
    </row>
    <row r="25" spans="1:7" ht="19.5" x14ac:dyDescent="0.4">
      <c r="A25" s="495" t="s">
        <v>4</v>
      </c>
      <c r="B25" s="496"/>
      <c r="C25" s="496"/>
      <c r="D25" s="496"/>
      <c r="E25" s="496"/>
      <c r="F25" s="49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6"/>
      <c r="F27" s="55"/>
    </row>
    <row r="28" spans="1:7" x14ac:dyDescent="0.3">
      <c r="A28" s="26" t="s">
        <v>301</v>
      </c>
      <c r="B28" s="55">
        <v>2</v>
      </c>
      <c r="C28" s="55"/>
      <c r="D28" s="56"/>
      <c r="E28" s="56"/>
      <c r="F28" s="55"/>
    </row>
    <row r="29" spans="1:7" ht="54.75" customHeight="1" x14ac:dyDescent="0.3">
      <c r="A29" s="6" t="s">
        <v>234</v>
      </c>
      <c r="B29" s="55">
        <v>0</v>
      </c>
      <c r="C29" s="55"/>
      <c r="D29" s="56" t="s">
        <v>549</v>
      </c>
      <c r="E29" s="56" t="s">
        <v>551</v>
      </c>
      <c r="F29" s="55"/>
    </row>
    <row r="30" spans="1:7" x14ac:dyDescent="0.3">
      <c r="A30" s="6" t="s">
        <v>242</v>
      </c>
      <c r="B30" s="55">
        <v>2</v>
      </c>
      <c r="C30" s="55"/>
      <c r="D30" s="59"/>
      <c r="E30" s="56"/>
      <c r="F30" s="55"/>
    </row>
    <row r="31" spans="1:7" x14ac:dyDescent="0.3">
      <c r="A31" s="6" t="s">
        <v>69</v>
      </c>
      <c r="B31" s="55">
        <v>2</v>
      </c>
      <c r="C31" s="55"/>
      <c r="D31" s="59"/>
      <c r="E31" s="56"/>
      <c r="F31" s="55"/>
    </row>
    <row r="32" spans="1:7" x14ac:dyDescent="0.3">
      <c r="A32" s="6" t="s">
        <v>247</v>
      </c>
      <c r="B32" s="55">
        <v>2</v>
      </c>
      <c r="C32" s="55"/>
      <c r="D32" s="59"/>
      <c r="E32" s="56"/>
      <c r="F32" s="55"/>
    </row>
    <row r="33" spans="1:6" x14ac:dyDescent="0.3">
      <c r="A33" s="482" t="s">
        <v>34</v>
      </c>
      <c r="B33" s="483"/>
      <c r="C33" s="484"/>
      <c r="D33" s="357">
        <f>SUM(B26:C32)</f>
        <v>12</v>
      </c>
    </row>
    <row r="34" spans="1:6" x14ac:dyDescent="0.3">
      <c r="A34" s="482" t="s">
        <v>249</v>
      </c>
      <c r="B34" s="483"/>
      <c r="C34" s="484"/>
      <c r="D34" s="16">
        <f>D33/(COUNT(B26:C32)*2)</f>
        <v>0.8571428571428571</v>
      </c>
    </row>
    <row r="35" spans="1:6" x14ac:dyDescent="0.3">
      <c r="A35" s="10"/>
      <c r="B35" s="11"/>
      <c r="C35" s="11"/>
      <c r="D35" s="15"/>
    </row>
    <row r="36" spans="1:6" ht="19.5" x14ac:dyDescent="0.4">
      <c r="A36" s="495" t="s">
        <v>178</v>
      </c>
      <c r="B36" s="496"/>
      <c r="C36" s="496"/>
      <c r="D36" s="496"/>
      <c r="E36" s="496"/>
      <c r="F36" s="496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6"/>
      <c r="F37" s="55"/>
    </row>
    <row r="38" spans="1:6" x14ac:dyDescent="0.3">
      <c r="A38" s="6" t="s">
        <v>192</v>
      </c>
      <c r="B38" s="55">
        <v>2</v>
      </c>
      <c r="C38" s="55"/>
      <c r="D38" s="56"/>
      <c r="E38" s="56"/>
      <c r="F38" s="55"/>
    </row>
    <row r="39" spans="1:6" ht="33" x14ac:dyDescent="0.3">
      <c r="A39" s="6" t="s">
        <v>235</v>
      </c>
      <c r="B39" s="55">
        <v>0</v>
      </c>
      <c r="C39" s="55"/>
      <c r="D39" s="56" t="s">
        <v>550</v>
      </c>
      <c r="E39" s="56" t="s">
        <v>552</v>
      </c>
      <c r="F39" s="55"/>
    </row>
    <row r="40" spans="1:6" x14ac:dyDescent="0.3">
      <c r="A40" s="6" t="s">
        <v>69</v>
      </c>
      <c r="B40" s="55">
        <v>2</v>
      </c>
      <c r="C40" s="55"/>
      <c r="D40" s="59"/>
      <c r="E40" s="56"/>
      <c r="F40" s="55"/>
    </row>
    <row r="41" spans="1:6" x14ac:dyDescent="0.3">
      <c r="A41" s="6" t="s">
        <v>247</v>
      </c>
      <c r="B41" s="55">
        <v>2</v>
      </c>
      <c r="C41" s="55"/>
      <c r="D41" s="59"/>
      <c r="E41" s="56"/>
      <c r="F41" s="55"/>
    </row>
    <row r="42" spans="1:6" x14ac:dyDescent="0.3">
      <c r="A42" s="482" t="s">
        <v>34</v>
      </c>
      <c r="B42" s="483"/>
      <c r="C42" s="484"/>
      <c r="D42" s="357">
        <f>SUM(B37:C41)</f>
        <v>8</v>
      </c>
    </row>
    <row r="43" spans="1:6" x14ac:dyDescent="0.3">
      <c r="A43" s="482" t="s">
        <v>249</v>
      </c>
      <c r="B43" s="483"/>
      <c r="C43" s="484"/>
      <c r="D43" s="16">
        <f>D42/(COUNT(B37:C41)*2)</f>
        <v>0.8</v>
      </c>
    </row>
    <row r="44" spans="1:6" x14ac:dyDescent="0.3">
      <c r="A44" s="338"/>
      <c r="B44" s="339"/>
      <c r="C44" s="339"/>
      <c r="D44" s="373"/>
    </row>
    <row r="45" spans="1:6" ht="19.5" x14ac:dyDescent="0.4">
      <c r="A45" s="497" t="s">
        <v>405</v>
      </c>
      <c r="B45" s="498"/>
      <c r="C45" s="498"/>
      <c r="D45" s="498"/>
      <c r="E45" s="498"/>
      <c r="F45" s="49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82" t="s">
        <v>34</v>
      </c>
      <c r="B58" s="483"/>
      <c r="C58" s="484"/>
      <c r="D58" s="341">
        <f>SUM(B46:C57)</f>
        <v>0</v>
      </c>
    </row>
    <row r="59" spans="1:6" x14ac:dyDescent="0.3">
      <c r="A59" s="482" t="s">
        <v>249</v>
      </c>
      <c r="B59" s="483"/>
      <c r="C59" s="484"/>
      <c r="D59" s="16" t="e">
        <f>D58/(COUNT(B46:C57)*2)</f>
        <v>#DIV/0!</v>
      </c>
    </row>
    <row r="60" spans="1:6" x14ac:dyDescent="0.3">
      <c r="A60" s="29"/>
      <c r="B60" s="30"/>
      <c r="C60" s="30"/>
      <c r="D60" s="374"/>
    </row>
    <row r="61" spans="1:6" ht="19.5" x14ac:dyDescent="0.4">
      <c r="A61" s="500" t="s">
        <v>19</v>
      </c>
      <c r="B61" s="501"/>
      <c r="C61" s="501"/>
      <c r="D61" s="501"/>
      <c r="E61" s="501"/>
      <c r="F61" s="501"/>
    </row>
    <row r="62" spans="1:6" x14ac:dyDescent="0.3">
      <c r="A62" s="6" t="s">
        <v>224</v>
      </c>
      <c r="B62" s="55">
        <v>0</v>
      </c>
      <c r="C62" s="55"/>
      <c r="D62" s="56" t="s">
        <v>633</v>
      </c>
      <c r="E62" s="56" t="s">
        <v>554</v>
      </c>
      <c r="F62" s="55"/>
    </row>
    <row r="63" spans="1:6" x14ac:dyDescent="0.3">
      <c r="A63" s="6" t="s">
        <v>70</v>
      </c>
      <c r="B63" s="55">
        <v>2</v>
      </c>
      <c r="C63" s="55"/>
      <c r="D63" s="59"/>
      <c r="E63" s="56"/>
      <c r="F63" s="55"/>
    </row>
    <row r="64" spans="1:6" x14ac:dyDescent="0.3">
      <c r="A64" s="6" t="s">
        <v>190</v>
      </c>
      <c r="B64" s="55">
        <v>2</v>
      </c>
      <c r="C64" s="55"/>
      <c r="D64" s="56"/>
      <c r="E64" s="56"/>
      <c r="F64" s="55"/>
    </row>
    <row r="65" spans="1:6" x14ac:dyDescent="0.3">
      <c r="A65" s="6" t="s">
        <v>22</v>
      </c>
      <c r="B65" s="55">
        <v>2</v>
      </c>
      <c r="C65" s="55"/>
      <c r="D65" s="56"/>
      <c r="E65" s="56"/>
      <c r="F65" s="55"/>
    </row>
    <row r="66" spans="1:6" x14ac:dyDescent="0.3">
      <c r="A66" s="6" t="s">
        <v>71</v>
      </c>
      <c r="B66" s="55">
        <v>2</v>
      </c>
      <c r="C66" s="55"/>
      <c r="D66" s="88"/>
      <c r="E66" s="56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6"/>
      <c r="F67" s="55"/>
    </row>
    <row r="68" spans="1:6" x14ac:dyDescent="0.3">
      <c r="A68" s="482" t="s">
        <v>34</v>
      </c>
      <c r="B68" s="483"/>
      <c r="C68" s="484"/>
      <c r="D68" s="357">
        <f>SUM(B62:C67)</f>
        <v>10</v>
      </c>
    </row>
    <row r="69" spans="1:6" x14ac:dyDescent="0.3">
      <c r="A69" s="482" t="s">
        <v>249</v>
      </c>
      <c r="B69" s="483"/>
      <c r="C69" s="484"/>
      <c r="D69" s="16">
        <f>D68/(COUNT(B62:C67)*2)</f>
        <v>0.83333333333333337</v>
      </c>
    </row>
    <row r="70" spans="1:6" x14ac:dyDescent="0.3">
      <c r="A70" s="10"/>
      <c r="B70" s="11"/>
      <c r="C70" s="11"/>
      <c r="D70" s="15"/>
    </row>
    <row r="71" spans="1:6" ht="19.5" x14ac:dyDescent="0.4">
      <c r="A71" s="495" t="s">
        <v>8</v>
      </c>
      <c r="B71" s="496"/>
      <c r="C71" s="496"/>
      <c r="D71" s="496"/>
      <c r="E71" s="496"/>
      <c r="F71" s="496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6"/>
      <c r="F72" s="55"/>
    </row>
    <row r="73" spans="1:6" x14ac:dyDescent="0.3">
      <c r="A73" s="7" t="s">
        <v>139</v>
      </c>
      <c r="B73" s="55">
        <v>2</v>
      </c>
      <c r="C73" s="55"/>
      <c r="D73" s="56"/>
      <c r="E73" s="371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6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6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6"/>
      <c r="F77" s="55"/>
    </row>
    <row r="78" spans="1:6" x14ac:dyDescent="0.3">
      <c r="A78" s="6" t="s">
        <v>247</v>
      </c>
      <c r="B78" s="55">
        <v>2</v>
      </c>
      <c r="C78" s="55"/>
      <c r="D78" s="59"/>
      <c r="E78" s="56"/>
      <c r="F78" s="55"/>
    </row>
    <row r="79" spans="1:6" x14ac:dyDescent="0.3">
      <c r="A79" s="482" t="s">
        <v>34</v>
      </c>
      <c r="B79" s="483"/>
      <c r="C79" s="484"/>
      <c r="D79" s="357">
        <f>SUM(B72:C78)</f>
        <v>14</v>
      </c>
    </row>
    <row r="80" spans="1:6" x14ac:dyDescent="0.3">
      <c r="A80" s="482" t="s">
        <v>249</v>
      </c>
      <c r="B80" s="483"/>
      <c r="C80" s="484"/>
      <c r="D80" s="16">
        <f>D79/(COUNT(B72:C78)*2)</f>
        <v>1</v>
      </c>
    </row>
    <row r="81" spans="1:6" x14ac:dyDescent="0.3">
      <c r="A81" s="10"/>
      <c r="B81" s="11"/>
      <c r="C81" s="11"/>
      <c r="D81" s="15"/>
    </row>
    <row r="82" spans="1:6" ht="19.5" x14ac:dyDescent="0.4">
      <c r="A82" s="495" t="s">
        <v>463</v>
      </c>
      <c r="B82" s="496"/>
      <c r="C82" s="496"/>
      <c r="D82" s="496"/>
      <c r="E82" s="496"/>
      <c r="F82" s="496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371"/>
      <c r="E88" s="371"/>
      <c r="F88" s="55"/>
    </row>
    <row r="89" spans="1:6" ht="19.5" x14ac:dyDescent="0.4">
      <c r="A89" s="6" t="s">
        <v>81</v>
      </c>
      <c r="B89" s="61">
        <v>2</v>
      </c>
      <c r="C89" s="62"/>
      <c r="D89" s="56"/>
      <c r="E89" s="56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82" t="s">
        <v>34</v>
      </c>
      <c r="B100" s="483"/>
      <c r="C100" s="484"/>
      <c r="D100" s="357">
        <f>SUM(B83:C99)</f>
        <v>26</v>
      </c>
    </row>
    <row r="101" spans="1:6" x14ac:dyDescent="0.3">
      <c r="A101" s="482" t="s">
        <v>249</v>
      </c>
      <c r="B101" s="483"/>
      <c r="C101" s="484"/>
      <c r="D101" s="16">
        <f>D100/(COUNT(B83:C99)*2)</f>
        <v>1</v>
      </c>
    </row>
    <row r="102" spans="1:6" x14ac:dyDescent="0.3">
      <c r="A102" s="10"/>
      <c r="B102" s="11"/>
      <c r="C102" s="11"/>
      <c r="D102" s="15"/>
    </row>
    <row r="103" spans="1:6" ht="19.5" x14ac:dyDescent="0.4">
      <c r="A103" s="495" t="s">
        <v>170</v>
      </c>
      <c r="B103" s="496"/>
      <c r="C103" s="496"/>
      <c r="D103" s="496"/>
      <c r="E103" s="496"/>
      <c r="F103" s="496"/>
    </row>
    <row r="104" spans="1:6" ht="52.5" customHeight="1" x14ac:dyDescent="0.4">
      <c r="A104" s="32" t="s">
        <v>227</v>
      </c>
      <c r="B104" s="69">
        <v>0</v>
      </c>
      <c r="C104" s="62"/>
      <c r="D104" s="81" t="s">
        <v>634</v>
      </c>
      <c r="E104" s="56"/>
      <c r="F104" s="55"/>
    </row>
    <row r="105" spans="1:6" ht="34.5" x14ac:dyDescent="0.4">
      <c r="A105" s="6" t="s">
        <v>226</v>
      </c>
      <c r="B105" s="69">
        <v>1</v>
      </c>
      <c r="C105" s="62"/>
      <c r="D105" s="56" t="s">
        <v>558</v>
      </c>
      <c r="E105" s="56" t="s">
        <v>559</v>
      </c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6"/>
      <c r="F106" s="55"/>
    </row>
    <row r="107" spans="1:6" ht="51" x14ac:dyDescent="0.4">
      <c r="A107" s="7" t="s">
        <v>255</v>
      </c>
      <c r="B107" s="69">
        <v>0</v>
      </c>
      <c r="C107" s="62"/>
      <c r="D107" s="56" t="s">
        <v>635</v>
      </c>
      <c r="E107" s="56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6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78"/>
      <c r="E109" s="56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6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6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6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6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6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6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6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6"/>
      <c r="F117" s="55"/>
    </row>
    <row r="118" spans="1:6" x14ac:dyDescent="0.3">
      <c r="A118" s="482" t="s">
        <v>34</v>
      </c>
      <c r="B118" s="483"/>
      <c r="C118" s="484"/>
      <c r="D118" s="357">
        <f>SUM(B104:C117)</f>
        <v>21</v>
      </c>
    </row>
    <row r="119" spans="1:6" x14ac:dyDescent="0.3">
      <c r="A119" s="482" t="s">
        <v>249</v>
      </c>
      <c r="B119" s="483"/>
      <c r="C119" s="484"/>
      <c r="D119" s="16">
        <f>D118/(COUNT(B104:C117)*2)</f>
        <v>0.80769230769230771</v>
      </c>
    </row>
    <row r="120" spans="1:6" x14ac:dyDescent="0.3">
      <c r="A120" s="10"/>
      <c r="B120" s="11"/>
      <c r="C120" s="11"/>
      <c r="D120" s="15"/>
    </row>
    <row r="121" spans="1:6" x14ac:dyDescent="0.3">
      <c r="A121" s="29"/>
      <c r="B121" s="30"/>
      <c r="C121" s="30"/>
      <c r="D121" s="374"/>
    </row>
    <row r="122" spans="1:6" ht="19.5" x14ac:dyDescent="0.4">
      <c r="A122" s="495" t="s">
        <v>171</v>
      </c>
      <c r="B122" s="496"/>
      <c r="C122" s="496"/>
      <c r="D122" s="496"/>
      <c r="E122" s="496"/>
      <c r="F122" s="496"/>
    </row>
    <row r="123" spans="1:6" ht="34.5" x14ac:dyDescent="0.4">
      <c r="A123" s="32" t="s">
        <v>228</v>
      </c>
      <c r="B123" s="69">
        <v>2</v>
      </c>
      <c r="C123" s="62"/>
      <c r="D123" s="66"/>
      <c r="E123" s="56"/>
      <c r="F123" s="55"/>
    </row>
    <row r="124" spans="1:6" ht="51" x14ac:dyDescent="0.4">
      <c r="A124" s="6" t="s">
        <v>153</v>
      </c>
      <c r="B124" s="69">
        <v>0</v>
      </c>
      <c r="C124" s="62"/>
      <c r="D124" s="56" t="s">
        <v>560</v>
      </c>
      <c r="E124" s="56" t="s">
        <v>561</v>
      </c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6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6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6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78"/>
      <c r="E128" s="56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6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6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6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6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6"/>
      <c r="F133" s="55"/>
    </row>
    <row r="134" spans="1:6" x14ac:dyDescent="0.3">
      <c r="A134" s="482" t="s">
        <v>34</v>
      </c>
      <c r="B134" s="483"/>
      <c r="C134" s="484"/>
      <c r="D134" s="357">
        <f>SUM(B123:C133)</f>
        <v>20</v>
      </c>
    </row>
    <row r="135" spans="1:6" x14ac:dyDescent="0.3">
      <c r="A135" s="482" t="s">
        <v>249</v>
      </c>
      <c r="B135" s="483"/>
      <c r="C135" s="484"/>
      <c r="D135" s="16">
        <f>D134/(COUNT(B123:C133)*2)</f>
        <v>0.90909090909090906</v>
      </c>
    </row>
    <row r="136" spans="1:6" x14ac:dyDescent="0.3">
      <c r="A136" s="10"/>
      <c r="B136" s="11"/>
      <c r="C136" s="11"/>
      <c r="D136" s="15"/>
    </row>
    <row r="137" spans="1:6" ht="19.5" x14ac:dyDescent="0.4">
      <c r="A137" s="495" t="s">
        <v>154</v>
      </c>
      <c r="B137" s="496"/>
      <c r="C137" s="496"/>
      <c r="D137" s="496"/>
      <c r="E137" s="496"/>
      <c r="F137" s="496"/>
    </row>
    <row r="138" spans="1:6" ht="33" x14ac:dyDescent="0.3">
      <c r="A138" s="26" t="s">
        <v>229</v>
      </c>
      <c r="B138" s="70">
        <v>0</v>
      </c>
      <c r="C138" s="55"/>
      <c r="D138" s="71" t="s">
        <v>636</v>
      </c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34.5" x14ac:dyDescent="0.4">
      <c r="A140" s="6" t="s">
        <v>247</v>
      </c>
      <c r="B140" s="70">
        <v>0</v>
      </c>
      <c r="C140" s="62"/>
      <c r="D140" s="56" t="s">
        <v>637</v>
      </c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51" x14ac:dyDescent="0.4">
      <c r="A142" s="6" t="s">
        <v>246</v>
      </c>
      <c r="B142" s="70">
        <v>0</v>
      </c>
      <c r="C142" s="62"/>
      <c r="D142" s="56" t="s">
        <v>562</v>
      </c>
      <c r="E142" s="56" t="s">
        <v>563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82" t="s">
        <v>34</v>
      </c>
      <c r="B149" s="483"/>
      <c r="C149" s="484"/>
      <c r="D149" s="357">
        <f>SUM(B138:C148)</f>
        <v>16</v>
      </c>
    </row>
    <row r="150" spans="1:6" x14ac:dyDescent="0.3">
      <c r="A150" s="482" t="s">
        <v>249</v>
      </c>
      <c r="B150" s="483"/>
      <c r="C150" s="484"/>
      <c r="D150" s="16">
        <f>D149/(COUNT(B138:C148)*2)</f>
        <v>0.72727272727272729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95" t="s">
        <v>61</v>
      </c>
      <c r="B152" s="496"/>
      <c r="C152" s="496"/>
      <c r="D152" s="496"/>
      <c r="E152" s="496"/>
      <c r="F152" s="496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ht="33" x14ac:dyDescent="0.3">
      <c r="A155" s="7" t="s">
        <v>231</v>
      </c>
      <c r="B155" s="69">
        <v>0</v>
      </c>
      <c r="C155" s="56"/>
      <c r="D155" s="56" t="s">
        <v>564</v>
      </c>
      <c r="E155" s="55" t="s">
        <v>565</v>
      </c>
      <c r="F155" s="55"/>
    </row>
    <row r="156" spans="1:6" ht="33" x14ac:dyDescent="0.3">
      <c r="A156" s="26" t="s">
        <v>232</v>
      </c>
      <c r="B156" s="69">
        <v>0</v>
      </c>
      <c r="C156" s="56"/>
      <c r="D156" s="56" t="s">
        <v>566</v>
      </c>
      <c r="E156" s="55" t="s">
        <v>555</v>
      </c>
      <c r="F156" s="55"/>
    </row>
    <row r="157" spans="1:6" x14ac:dyDescent="0.3">
      <c r="A157" s="7" t="s">
        <v>257</v>
      </c>
      <c r="B157" s="69">
        <v>2</v>
      </c>
      <c r="C157" s="56"/>
      <c r="D157" s="56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56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6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56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56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6"/>
      <c r="E162" s="55"/>
      <c r="F162" s="55"/>
    </row>
    <row r="163" spans="1:6" ht="33" x14ac:dyDescent="0.3">
      <c r="A163" s="32" t="s">
        <v>173</v>
      </c>
      <c r="B163" s="69">
        <v>0</v>
      </c>
      <c r="C163" s="56"/>
      <c r="D163" s="56" t="s">
        <v>567</v>
      </c>
      <c r="E163" s="55" t="s">
        <v>555</v>
      </c>
      <c r="F163" s="55"/>
    </row>
    <row r="164" spans="1:6" x14ac:dyDescent="0.3">
      <c r="A164" s="6" t="s">
        <v>259</v>
      </c>
      <c r="B164" s="69">
        <v>2</v>
      </c>
      <c r="C164" s="56"/>
      <c r="D164" s="375"/>
      <c r="E164" s="56"/>
      <c r="F164" s="55"/>
    </row>
    <row r="165" spans="1:6" x14ac:dyDescent="0.3">
      <c r="A165" s="482" t="s">
        <v>34</v>
      </c>
      <c r="B165" s="483"/>
      <c r="C165" s="484"/>
      <c r="D165" s="357">
        <f>SUM(B153:C164)</f>
        <v>16</v>
      </c>
    </row>
    <row r="166" spans="1:6" x14ac:dyDescent="0.3">
      <c r="A166" s="482" t="s">
        <v>249</v>
      </c>
      <c r="B166" s="483"/>
      <c r="C166" s="484"/>
      <c r="D166" s="16">
        <f>D165/(COUNT(B153:C164)*2)</f>
        <v>0.72727272727272729</v>
      </c>
    </row>
    <row r="167" spans="1:6" x14ac:dyDescent="0.3">
      <c r="A167" s="10"/>
      <c r="B167" s="11"/>
      <c r="C167" s="11"/>
      <c r="D167" s="15"/>
    </row>
    <row r="168" spans="1:6" ht="19.5" x14ac:dyDescent="0.4">
      <c r="A168" s="495" t="s">
        <v>176</v>
      </c>
      <c r="B168" s="496"/>
      <c r="C168" s="496"/>
      <c r="D168" s="496"/>
      <c r="E168" s="496"/>
      <c r="F168" s="496"/>
    </row>
    <row r="169" spans="1:6" x14ac:dyDescent="0.3">
      <c r="A169" s="32" t="s">
        <v>233</v>
      </c>
      <c r="B169" s="55">
        <v>2</v>
      </c>
      <c r="C169" s="55"/>
      <c r="D169" s="56"/>
      <c r="E169" s="56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6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6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6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6"/>
      <c r="F173" s="55"/>
    </row>
    <row r="174" spans="1:6" ht="33" x14ac:dyDescent="0.3">
      <c r="A174" s="41" t="s">
        <v>164</v>
      </c>
      <c r="B174" s="55">
        <v>2</v>
      </c>
      <c r="C174" s="55"/>
      <c r="D174" s="81"/>
      <c r="E174" s="56"/>
      <c r="F174" s="55"/>
    </row>
    <row r="175" spans="1:6" x14ac:dyDescent="0.3">
      <c r="A175" s="40" t="s">
        <v>273</v>
      </c>
      <c r="B175" s="55">
        <v>2</v>
      </c>
      <c r="C175" s="55"/>
      <c r="D175" s="376"/>
      <c r="E175" s="56"/>
      <c r="F175" s="55"/>
    </row>
    <row r="176" spans="1:6" x14ac:dyDescent="0.3">
      <c r="A176" s="40" t="s">
        <v>135</v>
      </c>
      <c r="B176" s="55">
        <v>2</v>
      </c>
      <c r="C176" s="55"/>
      <c r="D176" s="376"/>
      <c r="E176" s="56"/>
      <c r="F176" s="55"/>
    </row>
    <row r="177" spans="1:6" x14ac:dyDescent="0.3">
      <c r="A177" s="482" t="s">
        <v>34</v>
      </c>
      <c r="B177" s="493"/>
      <c r="C177" s="494"/>
      <c r="D177" s="358">
        <f>SUM(B169:C176)</f>
        <v>16</v>
      </c>
    </row>
    <row r="178" spans="1:6" x14ac:dyDescent="0.3">
      <c r="A178" s="482" t="s">
        <v>249</v>
      </c>
      <c r="B178" s="483"/>
      <c r="C178" s="484"/>
      <c r="D178" s="16">
        <f>D177/(COUNT(B169:C176)*2)</f>
        <v>1</v>
      </c>
    </row>
    <row r="179" spans="1:6" x14ac:dyDescent="0.3">
      <c r="A179" s="10"/>
      <c r="B179" s="11"/>
      <c r="C179" s="13"/>
      <c r="D179" s="377"/>
    </row>
    <row r="180" spans="1:6" ht="19.5" x14ac:dyDescent="0.4">
      <c r="A180" s="495" t="s">
        <v>64</v>
      </c>
      <c r="B180" s="496"/>
      <c r="C180" s="496"/>
      <c r="D180" s="496"/>
      <c r="E180" s="496"/>
      <c r="F180" s="496"/>
    </row>
    <row r="181" spans="1:6" ht="33.7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639</v>
      </c>
      <c r="E181" s="56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6"/>
      <c r="F182" s="55"/>
    </row>
    <row r="183" spans="1:6" ht="33" x14ac:dyDescent="0.3">
      <c r="A183" s="26" t="s">
        <v>174</v>
      </c>
      <c r="B183" s="55">
        <v>0</v>
      </c>
      <c r="C183" s="55"/>
      <c r="D183" s="56" t="s">
        <v>638</v>
      </c>
      <c r="E183" s="56"/>
      <c r="F183" s="55"/>
    </row>
    <row r="184" spans="1:6" x14ac:dyDescent="0.3">
      <c r="A184" s="6" t="s">
        <v>73</v>
      </c>
      <c r="B184" s="55">
        <v>2</v>
      </c>
      <c r="C184" s="55"/>
      <c r="D184" s="56"/>
      <c r="E184" s="56"/>
      <c r="F184" s="55"/>
    </row>
    <row r="185" spans="1:6" x14ac:dyDescent="0.3">
      <c r="A185" s="482" t="s">
        <v>34</v>
      </c>
      <c r="B185" s="483"/>
      <c r="C185" s="484"/>
      <c r="D185" s="357">
        <f>SUM(B181:C184)</f>
        <v>5</v>
      </c>
    </row>
    <row r="186" spans="1:6" x14ac:dyDescent="0.3">
      <c r="A186" s="482" t="s">
        <v>249</v>
      </c>
      <c r="B186" s="483"/>
      <c r="C186" s="484"/>
      <c r="D186" s="16">
        <f>D185/(COUNT(B181:C184)*2)</f>
        <v>0.625</v>
      </c>
    </row>
    <row r="187" spans="1:6" x14ac:dyDescent="0.3">
      <c r="A187" s="10"/>
      <c r="B187" s="11"/>
      <c r="C187" s="11"/>
      <c r="D187" s="15"/>
    </row>
    <row r="188" spans="1:6" ht="19.5" x14ac:dyDescent="0.4">
      <c r="A188" s="502" t="s">
        <v>15</v>
      </c>
      <c r="B188" s="503"/>
      <c r="C188" s="503"/>
      <c r="D188" s="503"/>
      <c r="E188" s="503"/>
      <c r="F188" s="503"/>
    </row>
    <row r="189" spans="1:6" ht="66" x14ac:dyDescent="0.3">
      <c r="A189" s="6" t="s">
        <v>150</v>
      </c>
      <c r="B189" s="55">
        <v>1</v>
      </c>
      <c r="C189" s="55"/>
      <c r="D189" s="76" t="s">
        <v>570</v>
      </c>
      <c r="E189" s="56" t="s">
        <v>571</v>
      </c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6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6"/>
      <c r="F191" s="55"/>
    </row>
    <row r="192" spans="1:6" x14ac:dyDescent="0.3">
      <c r="A192" s="6" t="s">
        <v>127</v>
      </c>
      <c r="B192" s="55">
        <v>0</v>
      </c>
      <c r="C192" s="55"/>
      <c r="D192" s="56" t="s">
        <v>641</v>
      </c>
      <c r="E192" s="56"/>
      <c r="F192" s="55"/>
    </row>
    <row r="193" spans="1:7" x14ac:dyDescent="0.3">
      <c r="A193" s="482" t="s">
        <v>34</v>
      </c>
      <c r="B193" s="483"/>
      <c r="C193" s="484"/>
      <c r="D193" s="357">
        <f>SUM(B189:C192)</f>
        <v>5</v>
      </c>
    </row>
    <row r="194" spans="1:7" x14ac:dyDescent="0.3">
      <c r="A194" s="482" t="s">
        <v>249</v>
      </c>
      <c r="B194" s="483"/>
      <c r="C194" s="484"/>
      <c r="D194" s="16">
        <f>D193/(COUNT(B189:C192)*2)</f>
        <v>0.625</v>
      </c>
    </row>
    <row r="195" spans="1:7" x14ac:dyDescent="0.3">
      <c r="A195" s="10"/>
      <c r="B195" s="11"/>
      <c r="C195" s="11"/>
      <c r="D195" s="15"/>
    </row>
    <row r="196" spans="1:7" ht="19.5" x14ac:dyDescent="0.4">
      <c r="A196" s="495" t="s">
        <v>65</v>
      </c>
      <c r="B196" s="496"/>
      <c r="C196" s="496"/>
      <c r="D196" s="496"/>
      <c r="E196" s="496"/>
      <c r="F196" s="496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6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6"/>
      <c r="F200" s="55"/>
    </row>
    <row r="201" spans="1:7" ht="49.5" x14ac:dyDescent="0.3">
      <c r="A201" s="6" t="s">
        <v>263</v>
      </c>
      <c r="B201" s="55">
        <v>0</v>
      </c>
      <c r="C201" s="55"/>
      <c r="D201" s="56" t="s">
        <v>573</v>
      </c>
      <c r="E201" s="56" t="s">
        <v>574</v>
      </c>
      <c r="F201" s="55"/>
    </row>
    <row r="202" spans="1:7" x14ac:dyDescent="0.3">
      <c r="A202" s="482" t="s">
        <v>34</v>
      </c>
      <c r="B202" s="483"/>
      <c r="C202" s="484"/>
      <c r="D202" s="357">
        <f>SUM(B197:C201)</f>
        <v>8</v>
      </c>
    </row>
    <row r="203" spans="1:7" x14ac:dyDescent="0.3">
      <c r="A203" s="482" t="s">
        <v>249</v>
      </c>
      <c r="B203" s="483"/>
      <c r="C203" s="484"/>
      <c r="D203" s="16">
        <f>D202/(COUNT(B197:C201)*2)</f>
        <v>0.8</v>
      </c>
    </row>
    <row r="204" spans="1:7" x14ac:dyDescent="0.3">
      <c r="A204" s="10"/>
      <c r="B204" s="11"/>
      <c r="C204" s="11"/>
      <c r="D204" s="15"/>
    </row>
    <row r="205" spans="1:7" ht="19.5" x14ac:dyDescent="0.4">
      <c r="A205" s="495" t="s">
        <v>175</v>
      </c>
      <c r="B205" s="496"/>
      <c r="C205" s="496"/>
      <c r="D205" s="496"/>
      <c r="E205" s="496"/>
      <c r="F205" s="496"/>
    </row>
    <row r="206" spans="1:7" x14ac:dyDescent="0.3">
      <c r="A206" s="26" t="s">
        <v>302</v>
      </c>
      <c r="B206" s="55">
        <v>1</v>
      </c>
      <c r="C206" s="55"/>
      <c r="D206" s="56" t="s">
        <v>577</v>
      </c>
      <c r="E206" s="56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6"/>
      <c r="E207" s="56"/>
      <c r="F207" s="55"/>
    </row>
    <row r="208" spans="1:7" ht="33" x14ac:dyDescent="0.3">
      <c r="A208" s="6" t="s">
        <v>265</v>
      </c>
      <c r="B208" s="55">
        <v>1</v>
      </c>
      <c r="C208" s="55"/>
      <c r="D208" s="56" t="s">
        <v>640</v>
      </c>
      <c r="E208" s="56"/>
      <c r="F208" s="55"/>
    </row>
    <row r="209" spans="1:6" x14ac:dyDescent="0.3">
      <c r="A209" s="33" t="s">
        <v>157</v>
      </c>
      <c r="B209" s="55" t="s">
        <v>30</v>
      </c>
      <c r="C209" s="55"/>
      <c r="D209" s="56"/>
      <c r="E209" s="56"/>
      <c r="F209" s="55"/>
    </row>
    <row r="210" spans="1:6" x14ac:dyDescent="0.3">
      <c r="A210" s="482" t="s">
        <v>34</v>
      </c>
      <c r="B210" s="483"/>
      <c r="C210" s="484"/>
      <c r="D210" s="34">
        <f>SUM(B206:C209)</f>
        <v>2</v>
      </c>
    </row>
    <row r="211" spans="1:6" x14ac:dyDescent="0.3">
      <c r="A211" s="482" t="s">
        <v>249</v>
      </c>
      <c r="B211" s="483"/>
      <c r="C211" s="484"/>
      <c r="D211" s="16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378">
        <f>E213/F213</f>
        <v>0.23529411764705882</v>
      </c>
      <c r="E213" s="372">
        <f>COUNTIF('A3 Technique'!F17:F209,"ok")</f>
        <v>4</v>
      </c>
      <c r="F213" s="323">
        <f>COUNTA('A3 Technique'!F17:F209)</f>
        <v>17</v>
      </c>
    </row>
    <row r="214" spans="1:6" ht="22.5" x14ac:dyDescent="0.3">
      <c r="A214" s="19" t="s">
        <v>403</v>
      </c>
      <c r="B214" s="20"/>
      <c r="C214" s="21"/>
      <c r="D214" s="379">
        <f>SUM(D210,D202,D193,D185,D177,D79,D68,D33,D22,D134,D165,D149,D118,D100,D42,D58)</f>
        <v>189</v>
      </c>
    </row>
    <row r="215" spans="1:6" ht="22.5" x14ac:dyDescent="0.3">
      <c r="A215" s="19" t="s">
        <v>274</v>
      </c>
      <c r="B215" s="20"/>
      <c r="C215" s="21"/>
      <c r="D215" s="380">
        <f>D214/(COUNT(B206:C209,B197:C201,B189:C192,B181:C184,B169:C176,B72:C78,B62:C67,B26:C32,B17:C21,B123:C133,B153:C164,B138:C148,B104:C117,B83:C99,B37:C41,B46:C57)*2)</f>
        <v>0.84375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48" orientation="portrait" r:id="rId1"/>
  <rowBreaks count="1" manualBreakCount="1">
    <brk id="139" max="5" man="1"/>
  </rowBreaks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2019-11-27T11:26:19Z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