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Tozeur\2019\8\"/>
    </mc:Choice>
  </mc:AlternateContent>
  <bookViews>
    <workbookView xWindow="-120" yWindow="-120" windowWidth="20730" windowHeight="11160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99" i="44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213" i="45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385" i="44"/>
  <c r="D386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600" i="44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B106" i="29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<sst xmlns="http://schemas.openxmlformats.org/spreadsheetml/2006/main" count="2700" uniqueCount="582">
  <si>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</si>
  <si>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</si>
  <si>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</si>
  <si>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</si>
  <si>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</si>
  <si>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</si>
  <si>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</si>
  <si>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</si>
  <si>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</si>
  <si>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</si>
  <si>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</si>
  <si>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</si>
  <si>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</si>
  <si>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</si>
  <si>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</si>
  <si>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</si>
  <si>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</si>
  <si>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</si>
  <si>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</si>
  <si>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</si>
  <si>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</si>
  <si>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</si>
  <si>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</si>
  <si>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</si>
  <si>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</si>
  <si>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</si>
  <si>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</si>
  <si>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</si>
  <si>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</si>
  <si>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</si>
  <si>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</si>
  <si>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</si>
  <si>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</si>
  <si>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</si>
  <si>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</si>
  <si>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</si>
  <si>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</si>
  <si>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</si>
  <si>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</si>
  <si>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</si>
  <si>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</si>
  <si>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</si>
  <si>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</si>
  <si>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</si>
  <si>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</si>
  <si>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</si>
  <si>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</si>
  <si>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</si>
  <si>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</si>
  <si>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</si>
  <si>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</si>
  <si>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</si>
  <si>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</si>
  <si>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</si>
  <si>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</si>
  <si>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</si>
  <si>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</si>
  <si>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</si>
  <si>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</si>
  <si>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</si>
  <si>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</si>
  <si>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</si>
  <si>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</si>
  <si>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</si>
  <si>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</si>
  <si>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</si>
  <si>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</si>
  <si>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</si>
  <si>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</si>
  <si>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</si>
  <si>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</si>
  <si>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</si>
  <si>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</si>
  <si>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</si>
  <si>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</si>
  <si>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</si>
  <si>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</si>
  <si>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</si>
  <si>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</si>
  <si>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</si>
  <si>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</si>
  <si>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</si>
  <si>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</si>
  <si>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</si>
  <si>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</si>
  <si>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</si>
  <si>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</si>
  <si>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</si>
  <si>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</si>
  <si>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</si>
  <si>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</si>
  <si>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</si>
  <si>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</si>
  <si>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</si>
  <si>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</si>
  <si>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</si>
  <si>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</si>
  <si>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</si>
  <si>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</si>
  <si>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</si>
  <si>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</si>
  <si>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</si>
  <si>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</si>
  <si>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</si>
  <si>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</si>
  <si>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</si>
  <si>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</si>
  <si>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</si>
  <si>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</si>
  <si>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</si>
  <si>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</si>
  <si>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</si>
  <si>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</si>
  <si>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</si>
  <si>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</si>
  <si>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</si>
  <si>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</si>
  <si>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</si>
  <si>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</si>
  <si>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</si>
  <si>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</si>
  <si>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</si>
  <si>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</si>
  <si>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</si>
  <si>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</si>
  <si>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</si>
  <si>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</si>
  <si>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</si>
  <si>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</si>
  <si>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</si>
  <si>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</si>
  <si>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</si>
  <si>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</si>
  <si>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</si>
  <si>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</si>
  <si>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</si>
  <si>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</si>
  <si>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</si>
  <si>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</si>
  <si>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</si>
  <si>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</si>
  <si>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</si>
  <si>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</si>
  <si>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</si>
  <si>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</si>
  <si>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</si>
  <si>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</si>
  <si>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</si>
  <si>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</si>
  <si>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</si>
  <si>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</si>
  <si>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</si>
  <si>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</si>
  <si>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</si>
  <si>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</si>
  <si>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</si>
  <si>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</si>
  <si>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</si>
  <si>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</si>
  <si>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</si>
  <si>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</si>
  <si>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</si>
  <si>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</si>
  <si>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</si>
  <si>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</si>
  <si>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</si>
  <si>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</si>
  <si>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</si>
  <si>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</si>
  <si>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</si>
  <si>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</si>
  <si>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</si>
  <si>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</si>
  <si>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</si>
  <si>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</si>
  <si>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</si>
  <si>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</si>
  <si>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</si>
  <si>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</si>
  <si>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</si>
  <si>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</si>
  <si>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</si>
  <si>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</si>
  <si>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</si>
  <si>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</si>
  <si>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</si>
  <si>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</si>
  <si>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</si>
  <si>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</si>
  <si>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</si>
  <si>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</si>
  <si>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</si>
  <si>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</si>
  <si>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</si>
  <si>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</si>
  <si>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</si>
  <si>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</si>
  <si>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</si>
  <si>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</si>
  <si>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</si>
  <si>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</si>
  <si>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</si>
  <si>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</si>
  <si>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</si>
  <si>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</si>
  <si>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</si>
  <si>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</si>
  <si>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</si>
  <si>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</si>
  <si>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</si>
  <si>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</si>
  <si>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</si>
  <si>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</si>
  <si>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</si>
  <si>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</si>
  <si>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</si>
  <si>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</si>
  <si>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</si>
  <si>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</si>
  <si>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</si>
  <si>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</si>
  <si>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</si>
  <si>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</si>
  <si>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</si>
  <si>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</si>
  <si>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</si>
  <si>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</si>
  <si>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</si>
  <si>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</si>
  <si>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</si>
  <si>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</si>
  <si>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</si>
  <si>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</si>
  <si>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</si>
  <si>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</si>
  <si>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</si>
  <si>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</si>
  <si>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</si>
  <si>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</si>
  <si>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</si>
  <si>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</si>
  <si>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</si>
  <si>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</si>
  <si>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</si>
  <si>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</si>
  <si>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</si>
  <si>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</si>
  <si>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</si>
  <si>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</si>
  <si>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</si>
  <si>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</si>
  <si>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</si>
  <si>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</si>
  <si>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</si>
  <si>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</si>
  <si>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</si>
  <si>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</si>
  <si>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</si>
  <si>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</si>
  <si>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</si>
  <si>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</si>
  <si>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</si>
  <si>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</si>
  <si>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</si>
  <si>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</si>
  <si>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</si>
  <si>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</si>
  <si>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</si>
  <si>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</si>
  <si>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</si>
  <si>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</si>
  <si>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</si>
  <si>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</si>
  <si>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</si>
  <si>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</si>
  <si>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</si>
  <si>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</si>
  <si>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</si>
  <si>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</si>
  <si>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</si>
  <si>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</si>
  <si>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</si>
  <si>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</si>
  <si>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</si>
  <si>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</si>
  <si>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</si>
  <si>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</si>
  <si>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</si>
  <si>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</si>
  <si>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</si>
  <si>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</si>
  <si>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</si>
  <si>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</si>
  <si>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</si>
  <si>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</si>
  <si>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</si>
  <si>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</si>
  <si>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</si>
  <si>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</si>
  <si>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</si>
  <si>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</si>
  <si>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</si>
  <si>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</si>
  <si>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</si>
  <si>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</si>
  <si>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</si>
  <si>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</si>
  <si>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</si>
  <si>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</si>
  <si>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</si>
  <si>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</si>
  <si>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</si>
  <si>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</si>
  <si>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</si>
  <si>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</si>
  <si>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</si>
  <si>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</si>
  <si>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</si>
  <si>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</si>
  <si>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</si>
  <si>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</si>
  <si>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</si>
  <si>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</si>
  <si>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</si>
  <si>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</si>
  <si>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</si>
  <si>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</si>
  <si>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</si>
  <si>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</si>
  <si>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</si>
  <si>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</si>
  <si>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</si>
  <si>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</si>
  <si>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</si>
  <si>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</si>
  <si>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</si>
  <si>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</si>
  <si>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</si>
  <si>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</si>
  <si>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</si>
  <si>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</si>
  <si>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</si>
  <si>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</si>
  <si>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</si>
  <si>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</si>
  <si>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</si>
  <si>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</si>
  <si>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</si>
  <si>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</si>
  <si>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</si>
  <si>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</si>
  <si>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</si>
  <si>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</si>
  <si>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</si>
  <si>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</si>
  <si>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</si>
  <si>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</si>
  <si>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</si>
  <si>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</si>
  <si>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</si>
  <si>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</si>
  <si>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</si>
  <si>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</si>
  <si>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</si>
  <si>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</si>
  <si>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</si>
  <si>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</si>
  <si>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</si>
  <si>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</si>
  <si>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</si>
  <si>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</si>
  <si>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</si>
  <si>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</si>
  <si>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</si>
  <si>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</si>
  <si>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</si>
  <si>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</si>
  <si>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</si>
  <si>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</si>
  <si>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</si>
  <si>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</si>
  <si>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</si>
  <si>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</si>
  <si>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</si>
  <si>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</si>
  <si>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</si>
  <si>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</si>
  <si>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</si>
  <si>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</si>
  <si>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</si>
  <si>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</si>
  <si>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</si>
  <si>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</si>
  <si>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</si>
  <si>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</si>
  <si>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</si>
  <si>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</si>
  <si>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</si>
  <si>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</si>
  <si>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</si>
  <si>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</si>
  <si>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</si>
  <si>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</si>
  <si>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</si>
  <si>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</si>
  <si>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</si>
  <si>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</si>
  <si>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</si>
  <si>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</si>
  <si>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</si>
  <si>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</si>
  <si>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</si>
  <si>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</si>
  <si>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</si>
  <si>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</si>
  <si>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</si>
  <si>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</si>
  <si>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</si>
  <si>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</si>
  <si>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</si>
  <si>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</si>
  <si>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</si>
  <si>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</si>
  <si>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</si>
  <si>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</si>
  <si>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</si>
  <si>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</si>
  <si>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</si>
  <si>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</si>
  <si>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</si>
  <si>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</si>
  <si>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</si>
  <si>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</si>
  <si>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</si>
  <si>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</si>
  <si>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</si>
  <si>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</si>
  <si>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</si>
  <si>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</si>
  <si>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</si>
  <si>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</si>
  <si>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</si>
  <si>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</si>
  <si>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</si>
  <si>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</si>
  <si>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</si>
  <si>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</si>
  <si>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</si>
  <si>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</si>
  <si>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</si>
  <si>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</si>
  <si>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</si>
  <si>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</si>
  <si>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</si>
  <si>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</si>
  <si>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</si>
  <si>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</si>
  <si>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</si>
  <si>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</si>
  <si>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</si>
  <si>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</si>
  <si>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</si>
  <si>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</si>
  <si>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</si>
  <si>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</si>
  <si>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</si>
  <si>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Tozeur</t>
  </si>
  <si>
    <t>Dr Mejed Heni</t>
  </si>
  <si>
    <t>M. Welid KADRI</t>
  </si>
  <si>
    <t>Le nettoyage est à renforcer</t>
  </si>
  <si>
    <t>Interdiction de fumer et de jeter les mégots de cigarettes par terre</t>
  </si>
  <si>
    <t>Absences des AMC pour tous les produits d'origine animale importés</t>
  </si>
  <si>
    <t>Exiger les AMC de la part des fournisseurs de produits d'origine animale importés</t>
  </si>
  <si>
    <t>Absence du plan d'action</t>
  </si>
  <si>
    <t>Afficher les actions entreprises pour remédier aux écarts</t>
  </si>
  <si>
    <t>Absence de zone casse dans la chambre froide négative
Les produits destinés au retour n'étaient pas identifiés</t>
  </si>
  <si>
    <t>Renforcer le nettoyage des rails des meubles neutres</t>
  </si>
  <si>
    <t>Les rails des portières des meubles neutres n'étaient pas propres</t>
  </si>
  <si>
    <t>Prévoir des caisses en plastiques à laver régulièrement</t>
  </si>
  <si>
    <t>Les poids des produits nouvellement introduits dans la gamme ne sont pas contrôlés (pain allégé, pains à l'ancienne)</t>
  </si>
  <si>
    <t>Mettre à jour la liste</t>
  </si>
  <si>
    <t>Respecter le remplissage des données dans le tableaux de traçabilité</t>
  </si>
  <si>
    <t xml:space="preserve">Les étiquettes des pains grillés ne précisent pas la présence de la farine de pain complet. </t>
  </si>
  <si>
    <t>Tarte 6/8 amandine: 3 tracés, 2 vendues correspondant au stock.
Tartes 6/8 aus fruits, 3 tracés et 6 vendus.</t>
  </si>
  <si>
    <t>Des pains avec des DLC dépassées ont été constatés dans la chambre froide, ces pains sont destinés à être découpés et grillés pour être emballés et commercialiés. Pratique totalement interdite.</t>
  </si>
  <si>
    <t>Ne retransfomer que les pains dont la DLC n'a pas encore été dépassée, Contacter la qualité pour plus de détails.</t>
  </si>
  <si>
    <t>Les poids n'étaient pas conformes pour plusieurs unités (pain ancien 258&lt;280, et pain allégé 162&lt;180)</t>
  </si>
  <si>
    <t>Réclamer sur ce point</t>
  </si>
  <si>
    <t>Les pains fournis par le boulanger sont transférés dans des cartons ayant servis pour les gâteaux.</t>
  </si>
  <si>
    <t>Prévoir une zone casse et y entreposer les produits correspondants</t>
  </si>
  <si>
    <t>L'huile était brunâtre, elle était mélangée à un produit pour nettoyer la friteuse le matin du jour de l'audit.</t>
  </si>
  <si>
    <t>Respecter les horaires de nettoyage des équipments</t>
  </si>
  <si>
    <t>Poulet rôti: le 04/08, 12 tracés, 21 et 5 moitiés vendus et 23 enregistrés
Poulet le 04/08: 5 vendus, 8 tracés et 4 enregistrés
Absence de traçabilité des MP (exemple poulet lot 21419)</t>
  </si>
  <si>
    <t>Respecter le remplissage des données</t>
  </si>
  <si>
    <t>La hotte n'était pas propre</t>
  </si>
  <si>
    <t>Renforcer le nettoyage</t>
  </si>
  <si>
    <t>Un boudin de jambon était ouvert le 06/07, les 15 jours ont été dépassés</t>
  </si>
  <si>
    <t>Le thermomètre n'était pas vérifié</t>
  </si>
  <si>
    <t>Respecter les durées des vies</t>
  </si>
  <si>
    <t>Vérifier le thermomètre</t>
  </si>
  <si>
    <t>Le 21, le 22 et e 23/07, vente de saucisson traditionnel sans traçabilité enregidtrée</t>
  </si>
  <si>
    <t>Le 19/07 et le 26/07, absence d'enregistrement de la traçabilité</t>
  </si>
  <si>
    <t>Enregistrer les données tous les jours</t>
  </si>
  <si>
    <t xml:space="preserve">La caisse de volailles n'était pas identifiée. </t>
  </si>
  <si>
    <t>Tous les produits en stock doivent être idenifiés. Les étiquettes pour la traçabilité seront récupérées après fin d'utilisation.</t>
  </si>
  <si>
    <t>Respecter la durée de vie des viandes fraîches.</t>
  </si>
  <si>
    <t>Les billots manquaient de propreté</t>
  </si>
  <si>
    <t>Renforcer le nettoyage approfondi</t>
  </si>
  <si>
    <t>Les poulets présentaient une T° à cœur &gt;8°C</t>
  </si>
  <si>
    <t>Respecter les températures d'exposition</t>
  </si>
  <si>
    <t>Un foie était exposé avec la vésicule biliaire.
Les foies baignaient dans leurs sérosités</t>
  </si>
  <si>
    <t>Renforcer les contrôles avant exposition et prévoir es égouttoires.</t>
  </si>
  <si>
    <t>100 kg de viandes d'agneau réceptionnés le 06/08, 35,707kg non tracés.
Pilon de poulet trad le 31/07, Exposés 12,620, vendus 8,169. Absence de traçabilité sur le reste.
Lapins entiers exposés le 29/07 et 30/07, 10 kg non tracés.</t>
  </si>
  <si>
    <t>Selon les données de la traçabilité sur les 100kg d'agneau réceptionnés le 06/08 et abattus le 04/08, ils ont été commercialisés le 10/08 et même le 12/08 alors la durée de vie était au 10/08.
Les lapins exposés à partir du 30/07 étaient aussi exposés jusqu'au 02/08 alors qu'ils étaient périmés le 01/08.</t>
  </si>
  <si>
    <t>Assurer un contrôle rigoureux des données enregistrées.</t>
  </si>
  <si>
    <t>Renforcer le nettoyage des bacs</t>
  </si>
  <si>
    <t>Les bacs n'étaient pas propres</t>
  </si>
  <si>
    <t>Le nettoyage n'était pas satisfaisant</t>
  </si>
  <si>
    <t>Renforcer le nettoyage des éléments en inox, et du mur en face de la table de travail.</t>
  </si>
  <si>
    <t>Barbe mal rasée</t>
  </si>
  <si>
    <t>Rasage obligatoire</t>
  </si>
  <si>
    <t>Les températures du meuble froid ne sont pas enregistrées</t>
  </si>
  <si>
    <t>Enregistrer les températures du meuble froid</t>
  </si>
  <si>
    <t>Les températures du meuble des pommes ne sont pas notées</t>
  </si>
  <si>
    <t>Enregistrer toutes les températures des meubles</t>
  </si>
  <si>
    <t>Nettoyage insatisfaisant</t>
  </si>
  <si>
    <t>Contrôle rigoureux et nettoyage approfondi</t>
  </si>
  <si>
    <t>Dépoussiérage nécessaire</t>
  </si>
  <si>
    <t>Renforcer le nettoyage du rayon des semoules et des couscous</t>
  </si>
  <si>
    <t>Accumulation de poussières par terre et entre les palettes</t>
  </si>
  <si>
    <t>La contamination croisée est risquée avec l'emplacement du billot de la boucherie.
Aussi la contamination croisée a été constatée lors de l'emballage des volailles en attente sur le planche des fromages</t>
  </si>
  <si>
    <t>Déplacer cet élément et séparer totalement les flux.</t>
  </si>
  <si>
    <t>Accumulation de givre dans le meuble des fromages (photo)</t>
  </si>
  <si>
    <t>Accumulation de déchets entre les éléments des meubles promotion</t>
  </si>
  <si>
    <t>Démonter le meuble pour un nettoyage approfondi</t>
  </si>
  <si>
    <t>Nettoyage insuffisant</t>
  </si>
  <si>
    <t>Renforcer le nettoyage au niveau des couvercles et en profondeur</t>
  </si>
  <si>
    <t>Plusieurs cornets de glace étaient abîmés</t>
  </si>
  <si>
    <t>Renforcer les contrôles</t>
  </si>
  <si>
    <t>Les meubles froids négatifs devant les chambres froides n'étaient pas propres. Un gobelet de crèmes glacée y a été constaté</t>
  </si>
  <si>
    <t>Assurer le nettoyage et les contrôles</t>
  </si>
  <si>
    <t>Plusieurs boîtes de conserves étaient caossées et exposées</t>
  </si>
  <si>
    <t>Eliminer ces produits</t>
  </si>
  <si>
    <t>Noter toutes les températures de tous les meubles utilisés</t>
  </si>
  <si>
    <t>Les températures des 2 meubles de promotion n'étaient pas enregistrées</t>
  </si>
  <si>
    <t>Renforcer les contrôles et les nettoyage</t>
  </si>
  <si>
    <t>Plusieurs cadavres d'insectes volants étaient constatés au niveau des meubles de promotion PLS.
Aussi des cadavres d'insectes rampants ont été constatés à l'entrée de la réception (photos)</t>
  </si>
  <si>
    <t>Des produits alimentaires étaient rejetés à la poubelle sans destruction (photo)</t>
  </si>
  <si>
    <t>Appliquer la procédure à la lettre</t>
  </si>
  <si>
    <t>Le meuble d'exposition des pommes n'était pas doté d'afficheur</t>
  </si>
  <si>
    <t>Plusieurs couvercles de produits secs étaient abîmés</t>
  </si>
  <si>
    <t>Installation nécessaire</t>
  </si>
  <si>
    <t>Remplacer ces éléments</t>
  </si>
  <si>
    <t>Le sol est rugueux</t>
  </si>
  <si>
    <t>Entretenir la surface</t>
  </si>
  <si>
    <t>Les upports des étiquettes prix étaient démontées à plusieurs niveau (yaourts)
Les meubles des promotions présentaient des vitres fissurées</t>
  </si>
  <si>
    <t>Entretien nécessaire</t>
  </si>
  <si>
    <t>La planche de découpe était jaune, elle est destinée au traitement des volailles</t>
  </si>
  <si>
    <t>Prévoir une planche blanche</t>
  </si>
  <si>
    <t>Décollement de la chambranle à l'entrée du laboratoire.</t>
  </si>
  <si>
    <t>Entretenir cette zone</t>
  </si>
  <si>
    <t>La conception ne permet pas une séparation totale du flux de celui de la boucherie</t>
  </si>
  <si>
    <t>Conception à reprendre</t>
  </si>
  <si>
    <t>Les billots deviennent usées</t>
  </si>
  <si>
    <t>Rabotage ou remplacement nécessaire</t>
  </si>
  <si>
    <t>Des trous ont été constatés au mur du stand</t>
  </si>
  <si>
    <t>Colmatage nécessaire</t>
  </si>
  <si>
    <t>Le sol de la chambre froide est usé, décollé et noirci.</t>
  </si>
  <si>
    <t>Développement de rouille sur la machine à glace</t>
  </si>
  <si>
    <t>Le lave-mains du traiteur n'est pas muni de distributeur de papier</t>
  </si>
  <si>
    <t>Installation d'un distributeur nécessaire</t>
  </si>
  <si>
    <t>Le DEIV au dessus du stnad boucherie est trop haut. Les mouches persistent</t>
  </si>
  <si>
    <t>Déplacer l'appareil en prenant en compte la distance par rapport au meuble</t>
  </si>
  <si>
    <t>Renforcer la lutte</t>
  </si>
  <si>
    <t>Un tube d'ancienne canalisation derrière les chambre froides n'était pas protégé</t>
  </si>
  <si>
    <t>Protéger cet élément</t>
  </si>
  <si>
    <t>Les femmes de ménage ouvrent le regard d'égoût pour y jeter les déchets de nettoyage liquides, cette pratique est interdite.</t>
  </si>
  <si>
    <t>Maintenir les canivaux fermés</t>
  </si>
  <si>
    <t>Mise en œuvre partielle</t>
  </si>
  <si>
    <t>Renforcer les suivis</t>
  </si>
  <si>
    <t>Présence de mouches et de moustiques dans tous le magasin
Présence d'oiseuax dans la surface de vente et la réception</t>
  </si>
  <si>
    <t>Lancer la qualité sur ce sujet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</si>
</sst>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left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166" fontId="37" fillId="0" borderId="1" xfId="0" applyNumberFormat="1" applyFont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center"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0.63888888888888884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9486192"/>
        <c:axId val="1879491632"/>
      </c:barChart>
      <c:catAx>
        <c:axId val="18794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9491632"/>
        <c:crosses val="autoZero"/>
        <c:auto val="1"/>
        <c:lblAlgn val="ctr"/>
        <c:lblOffset val="100"/>
        <c:noMultiLvlLbl val="0"/>
      </c:catAx>
      <c:valAx>
        <c:axId val="187949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948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949632"/>
        <c:axId val="1620948000"/>
      </c:barChart>
      <c:catAx>
        <c:axId val="162094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948000"/>
        <c:crosses val="autoZero"/>
        <c:auto val="1"/>
        <c:lblAlgn val="ctr"/>
        <c:lblOffset val="100"/>
        <c:noMultiLvlLbl val="0"/>
      </c:catAx>
      <c:valAx>
        <c:axId val="162094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94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6447808"/>
        <c:axId val="1766457056"/>
      </c:barChart>
      <c:catAx>
        <c:axId val="176644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6457056"/>
        <c:crosses val="autoZero"/>
        <c:auto val="1"/>
        <c:lblAlgn val="ctr"/>
        <c:lblOffset val="100"/>
        <c:noMultiLvlLbl val="0"/>
      </c:catAx>
      <c:valAx>
        <c:axId val="176645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644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0.77027027027027029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76195968"/>
        <c:axId val="1877819824"/>
      </c:barChart>
      <c:catAx>
        <c:axId val="167619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19824"/>
        <c:crosses val="autoZero"/>
        <c:auto val="1"/>
        <c:lblAlgn val="ctr"/>
        <c:lblOffset val="100"/>
        <c:noMultiLvlLbl val="0"/>
      </c:catAx>
      <c:valAx>
        <c:axId val="187781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7619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0.8529411764705882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7825264"/>
        <c:axId val="1877826896"/>
      </c:barChart>
      <c:catAx>
        <c:axId val="187782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26896"/>
        <c:crosses val="autoZero"/>
        <c:auto val="1"/>
        <c:lblAlgn val="ctr"/>
        <c:lblOffset val="100"/>
        <c:noMultiLvlLbl val="0"/>
      </c:catAx>
      <c:valAx>
        <c:axId val="187782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782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7813840"/>
        <c:axId val="1877823632"/>
      </c:barChart>
      <c:catAx>
        <c:axId val="187781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23632"/>
        <c:crosses val="autoZero"/>
        <c:auto val="1"/>
        <c:lblAlgn val="ctr"/>
        <c:lblOffset val="100"/>
        <c:noMultiLvlLbl val="0"/>
      </c:catAx>
      <c:valAx>
        <c:axId val="1877823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781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7815472"/>
        <c:axId val="1877816016"/>
      </c:barChart>
      <c:catAx>
        <c:axId val="187781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16016"/>
        <c:crosses val="autoZero"/>
        <c:auto val="1"/>
        <c:lblAlgn val="ctr"/>
        <c:lblOffset val="100"/>
        <c:noMultiLvlLbl val="0"/>
      </c:catAx>
      <c:valAx>
        <c:axId val="187781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781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0.76268656716417915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7820912"/>
        <c:axId val="1877822544"/>
      </c:barChart>
      <c:catAx>
        <c:axId val="187782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22544"/>
        <c:crosses val="autoZero"/>
        <c:auto val="1"/>
        <c:lblAlgn val="ctr"/>
        <c:lblOffset val="100"/>
        <c:noMultiLvlLbl val="0"/>
      </c:catAx>
      <c:valAx>
        <c:axId val="187782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782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0.80179782903663499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77816560"/>
        <c:axId val="1877824176"/>
        <c:extLst xmlns:c16r2="http://schemas.microsoft.com/office/drawing/2015/06/chart"/>
      </c:barChart>
      <c:catAx>
        <c:axId val="1877816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24176"/>
        <c:crosses val="autoZero"/>
        <c:auto val="1"/>
        <c:lblAlgn val="ctr"/>
        <c:lblOffset val="100"/>
        <c:noMultiLvlLbl val="0"/>
      </c:catAx>
      <c:valAx>
        <c:axId val="18778241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1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0.36805555555555558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77812208"/>
        <c:axId val="1877813296"/>
        <c:extLst xmlns:c16r2="http://schemas.microsoft.com/office/drawing/2015/06/chart"/>
      </c:barChart>
      <c:catAx>
        <c:axId val="187781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13296"/>
        <c:crosses val="autoZero"/>
        <c:auto val="1"/>
        <c:lblAlgn val="ctr"/>
        <c:lblOffset val="100"/>
        <c:noMultiLvlLbl val="0"/>
      </c:catAx>
      <c:valAx>
        <c:axId val="187781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81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9499248"/>
        <c:axId val="1879499792"/>
      </c:barChart>
      <c:catAx>
        <c:axId val="187949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9499792"/>
        <c:crosses val="autoZero"/>
        <c:auto val="1"/>
        <c:lblAlgn val="ctr"/>
        <c:lblOffset val="100"/>
        <c:noMultiLvlLbl val="0"/>
      </c:catAx>
      <c:valAx>
        <c:axId val="187949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949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0.67567567567567566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591008"/>
        <c:axId val="1825596448"/>
      </c:barChart>
      <c:catAx>
        <c:axId val="182559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596448"/>
        <c:crosses val="autoZero"/>
        <c:auto val="1"/>
        <c:lblAlgn val="ctr"/>
        <c:lblOffset val="100"/>
        <c:noMultiLvlLbl val="0"/>
      </c:catAx>
      <c:valAx>
        <c:axId val="182559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59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0.72972972972972971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592640"/>
        <c:axId val="1825591552"/>
      </c:barChart>
      <c:catAx>
        <c:axId val="182559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591552"/>
        <c:crosses val="autoZero"/>
        <c:auto val="1"/>
        <c:lblAlgn val="ctr"/>
        <c:lblOffset val="100"/>
        <c:noMultiLvlLbl val="0"/>
      </c:catAx>
      <c:valAx>
        <c:axId val="182559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592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0.55555555555555558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585024"/>
        <c:axId val="1825582304"/>
      </c:barChart>
      <c:catAx>
        <c:axId val="182558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582304"/>
        <c:crosses val="autoZero"/>
        <c:auto val="1"/>
        <c:lblAlgn val="ctr"/>
        <c:lblOffset val="100"/>
        <c:noMultiLvlLbl val="0"/>
      </c:catAx>
      <c:valAx>
        <c:axId val="182558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58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0.68181818181818177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583392"/>
        <c:axId val="1825581216"/>
      </c:barChart>
      <c:catAx>
        <c:axId val="182558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581216"/>
        <c:crosses val="autoZero"/>
        <c:auto val="1"/>
        <c:lblAlgn val="ctr"/>
        <c:lblOffset val="100"/>
        <c:noMultiLvlLbl val="0"/>
      </c:catAx>
      <c:valAx>
        <c:axId val="182558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58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0.92647058823529416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581760"/>
        <c:axId val="1825582848"/>
      </c:barChart>
      <c:catAx>
        <c:axId val="182558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582848"/>
        <c:crosses val="autoZero"/>
        <c:auto val="1"/>
        <c:lblAlgn val="ctr"/>
        <c:lblOffset val="100"/>
        <c:noMultiLvlLbl val="0"/>
      </c:catAx>
      <c:valAx>
        <c:axId val="182558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58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0.98148148148148151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589376"/>
        <c:axId val="1825584480"/>
      </c:barChart>
      <c:catAx>
        <c:axId val="182558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5584480"/>
        <c:crosses val="autoZero"/>
        <c:auto val="1"/>
        <c:lblAlgn val="ctr"/>
        <c:lblOffset val="100"/>
        <c:noMultiLvlLbl val="0"/>
      </c:catAx>
      <c:valAx>
        <c:axId val="182558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58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952896"/>
        <c:axId val="1620953984"/>
      </c:barChart>
      <c:catAx>
        <c:axId val="162095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953984"/>
        <c:crosses val="autoZero"/>
        <c:auto val="1"/>
        <c:lblAlgn val="ctr"/>
        <c:lblOffset val="100"/>
        <c:noMultiLvlLbl val="0"/>
      </c:catAx>
      <c:valAx>
        <c:axId val="162095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95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2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6" t="s">
        <v>275</v>
      </c>
      <c r="B18" s="356"/>
      <c r="C18" s="356"/>
      <c r="D18" s="357" t="s">
        <v>466</v>
      </c>
      <c r="E18" s="357"/>
      <c r="F18" s="357"/>
      <c r="G18" s="357"/>
      <c r="H18" s="357"/>
      <c r="I18" s="357"/>
      <c r="J18" s="357"/>
      <c r="K18" s="35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8" t="s">
        <v>276</v>
      </c>
      <c r="B21" s="358"/>
      <c r="C21" s="358"/>
      <c r="D21" s="358"/>
      <c r="E21" s="358"/>
      <c r="F21" s="358"/>
      <c r="G21" s="358"/>
      <c r="H21" s="358"/>
      <c r="I21" s="358"/>
      <c r="J21" s="358"/>
      <c r="K21" s="35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9" t="s">
        <v>278</v>
      </c>
      <c r="C23" s="359"/>
      <c r="D23" s="42"/>
      <c r="E23" s="42"/>
      <c r="F23" s="42"/>
      <c r="G23" s="42"/>
      <c r="H23" s="42"/>
      <c r="I23" s="42"/>
      <c r="J23" t="str">
        <f>D18</f>
        <v>Tozeur</v>
      </c>
    </row>
    <row r="24" spans="1:11" ht="33" customHeight="1" x14ac:dyDescent="0.25">
      <c r="A24" s="50" t="s">
        <v>279</v>
      </c>
      <c r="B24" s="360">
        <f>AVERAGE('A3 Exploitation'!D719,'A3 Technique'!D215)</f>
        <v>0.80179782903663499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0" t="e">
        <f>AVERAGE('A4 Exploitation'!D719,'A4 Technique'!D215)</f>
        <v>#DIV/0!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9" t="s">
        <v>281</v>
      </c>
      <c r="C29" s="359"/>
      <c r="D29" s="42"/>
      <c r="E29" s="42"/>
      <c r="F29" s="42"/>
      <c r="G29" s="42"/>
      <c r="H29" s="42"/>
      <c r="I29" s="42"/>
      <c r="J29" t="str">
        <f>D18</f>
        <v>Tozeur</v>
      </c>
    </row>
    <row r="30" spans="1:11" ht="33" customHeight="1" x14ac:dyDescent="0.25">
      <c r="A30" s="50" t="s">
        <v>279</v>
      </c>
      <c r="B30" s="360">
        <f>'A3 Exploitation'!D719</f>
        <v>0.76268656716417915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0" t="e">
        <f>'A4 Exploitation'!D719</f>
        <v>#DIV/0!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282</v>
      </c>
      <c r="C34" s="361"/>
      <c r="D34" s="42"/>
      <c r="E34" s="42"/>
      <c r="F34" s="42"/>
      <c r="G34" s="42"/>
      <c r="H34" s="42"/>
      <c r="I34" s="42"/>
      <c r="J34" t="str">
        <f>D18</f>
        <v>Tozeur</v>
      </c>
    </row>
    <row r="35" spans="1:10" ht="33" customHeight="1" x14ac:dyDescent="0.25">
      <c r="A35" s="50" t="s">
        <v>279</v>
      </c>
      <c r="B35" s="360">
        <f>AVERAGE('A3 Exploitation'!D717, 'A3 Technique'!D213)</f>
        <v>0.36805555555555558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0" t="e">
        <f>AVERAGE('A4 Exploitation'!D717, 'A4 Technique'!D213)</f>
        <v>#DIV/0!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9" t="s">
        <v>283</v>
      </c>
      <c r="C39" s="359"/>
      <c r="D39" s="42"/>
      <c r="E39" s="42"/>
      <c r="F39" s="42"/>
      <c r="G39" s="42"/>
      <c r="H39" s="42"/>
      <c r="I39" s="42"/>
      <c r="J39" t="str">
        <f>D18</f>
        <v>Tozeur</v>
      </c>
    </row>
    <row r="40" spans="1:10" ht="33" customHeight="1" x14ac:dyDescent="0.25">
      <c r="A40" s="50" t="s">
        <v>279</v>
      </c>
      <c r="B40" s="362">
        <f>'A3 Exploitation'!D48</f>
        <v>0.63888888888888884</v>
      </c>
      <c r="C40" s="362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2" t="e">
        <f>'A4 Exploitation'!D48</f>
        <v>#DIV/0!</v>
      </c>
      <c r="C41" s="362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9" t="s">
        <v>284</v>
      </c>
      <c r="C44" s="359"/>
      <c r="D44" s="42"/>
      <c r="E44" s="42"/>
      <c r="F44" s="42"/>
      <c r="G44" s="42"/>
      <c r="H44" s="42"/>
      <c r="I44" s="42"/>
      <c r="J44" t="str">
        <f>D18</f>
        <v>Tozeur</v>
      </c>
    </row>
    <row r="45" spans="1:10" ht="33" customHeight="1" x14ac:dyDescent="0.25">
      <c r="A45" s="50" t="s">
        <v>279</v>
      </c>
      <c r="B45" s="362" t="e">
        <f>'A3 Exploitation'!D129</f>
        <v>#DIV/0!</v>
      </c>
      <c r="C45" s="362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2" t="e">
        <f>'A4 Exploitation'!D129</f>
        <v>#DIV/0!</v>
      </c>
      <c r="C46" s="362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9" t="s">
        <v>444</v>
      </c>
      <c r="C49" s="359"/>
      <c r="D49" s="42"/>
      <c r="E49" s="42"/>
      <c r="F49" s="42"/>
      <c r="G49" s="42"/>
      <c r="H49" s="42"/>
      <c r="I49" s="42"/>
      <c r="J49" t="str">
        <f>D18</f>
        <v>Tozeur</v>
      </c>
    </row>
    <row r="50" spans="1:10" ht="33" customHeight="1" x14ac:dyDescent="0.25">
      <c r="A50" s="50" t="s">
        <v>279</v>
      </c>
      <c r="B50" s="362">
        <f>'A3 Exploitation'!D183</f>
        <v>0.67567567567567566</v>
      </c>
      <c r="C50" s="362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2" t="e">
        <f>'A4 Exploitation'!D183</f>
        <v>#DIV/0!</v>
      </c>
      <c r="C51" s="362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9" t="s">
        <v>445</v>
      </c>
      <c r="C54" s="359"/>
      <c r="D54" s="42"/>
      <c r="E54" s="42"/>
      <c r="F54" s="42"/>
      <c r="G54" s="42"/>
      <c r="H54" s="42"/>
      <c r="I54" s="42"/>
      <c r="J54" t="str">
        <f>D18</f>
        <v>Tozeur</v>
      </c>
    </row>
    <row r="55" spans="1:10" ht="33" customHeight="1" x14ac:dyDescent="0.25">
      <c r="A55" s="50" t="s">
        <v>279</v>
      </c>
      <c r="B55" s="362">
        <f>'A3 Exploitation'!D245</f>
        <v>0.72972972972972971</v>
      </c>
      <c r="C55" s="362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2" t="e">
        <f>'A4 Exploitation'!D245</f>
        <v>#DIV/0!</v>
      </c>
      <c r="C56" s="362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9" t="s">
        <v>446</v>
      </c>
      <c r="C59" s="359"/>
      <c r="D59" s="42"/>
      <c r="E59" s="42"/>
      <c r="F59" s="42"/>
      <c r="G59" s="42"/>
      <c r="H59" s="42"/>
      <c r="I59" s="42"/>
      <c r="J59" t="str">
        <f>D18</f>
        <v>Tozeur</v>
      </c>
    </row>
    <row r="60" spans="1:10" ht="33" customHeight="1" x14ac:dyDescent="0.25">
      <c r="A60" s="50" t="s">
        <v>279</v>
      </c>
      <c r="B60" s="362">
        <f>'A3 Exploitation'!D300</f>
        <v>0.55555555555555558</v>
      </c>
      <c r="C60" s="362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2" t="e">
        <f>'A4 Exploitation'!D300</f>
        <v>#DIV/0!</v>
      </c>
      <c r="C61" s="362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9" t="s">
        <v>447</v>
      </c>
      <c r="C64" s="359"/>
      <c r="D64" s="42"/>
      <c r="E64" s="42"/>
      <c r="F64" s="42"/>
      <c r="G64" s="42"/>
      <c r="H64" s="42"/>
      <c r="I64" s="42"/>
      <c r="J64" t="str">
        <f>D18</f>
        <v>Tozeur</v>
      </c>
    </row>
    <row r="65" spans="1:10" ht="33" customHeight="1" x14ac:dyDescent="0.25">
      <c r="A65" s="50" t="s">
        <v>279</v>
      </c>
      <c r="B65" s="362">
        <f>'A3 Exploitation'!D366</f>
        <v>0.68181818181818177</v>
      </c>
      <c r="C65" s="362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2" t="e">
        <f>'A4 Exploitation'!D366</f>
        <v>#DIV/0!</v>
      </c>
      <c r="C66" s="362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9" t="s">
        <v>448</v>
      </c>
      <c r="C69" s="359"/>
      <c r="D69" s="42"/>
      <c r="E69" s="42"/>
      <c r="F69" s="42"/>
      <c r="G69" s="42"/>
      <c r="H69" s="42"/>
      <c r="I69" s="42"/>
      <c r="J69" t="str">
        <f>D18</f>
        <v>Tozeur</v>
      </c>
    </row>
    <row r="70" spans="1:10" ht="33" customHeight="1" x14ac:dyDescent="0.25">
      <c r="A70" s="50" t="s">
        <v>279</v>
      </c>
      <c r="B70" s="362">
        <f>'A3 Exploitation'!D424</f>
        <v>0.92647058823529416</v>
      </c>
      <c r="C70" s="362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2" t="e">
        <f>'A4 Exploitation'!D424</f>
        <v>#DIV/0!</v>
      </c>
      <c r="C71" s="362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9" t="s">
        <v>449</v>
      </c>
      <c r="C74" s="359"/>
      <c r="D74" s="42"/>
      <c r="E74" s="42"/>
      <c r="F74" s="42"/>
      <c r="G74" s="42"/>
      <c r="H74" s="42"/>
      <c r="I74" s="42"/>
      <c r="J74" t="str">
        <f>D18</f>
        <v>Tozeur</v>
      </c>
    </row>
    <row r="75" spans="1:10" ht="33" customHeight="1" x14ac:dyDescent="0.25">
      <c r="A75" s="50" t="s">
        <v>279</v>
      </c>
      <c r="B75" s="362">
        <f>'A3 Exploitation'!D471</f>
        <v>0.98148148148148151</v>
      </c>
      <c r="C75" s="362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2" t="e">
        <f>'A4 Exploitation'!D471</f>
        <v>#DIV/0!</v>
      </c>
      <c r="C76" s="362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9" t="s">
        <v>450</v>
      </c>
      <c r="C79" s="359"/>
      <c r="D79" s="42"/>
      <c r="E79" s="42"/>
      <c r="F79" s="42"/>
      <c r="G79" s="42"/>
      <c r="H79" s="42"/>
      <c r="I79" s="42"/>
      <c r="J79" t="str">
        <f>D18</f>
        <v>Tozeur</v>
      </c>
    </row>
    <row r="80" spans="1:10" ht="33" customHeight="1" x14ac:dyDescent="0.25">
      <c r="A80" s="50" t="s">
        <v>279</v>
      </c>
      <c r="B80" s="362" t="e">
        <f>'A3 Exploitation'!D517</f>
        <v>#DIV/0!</v>
      </c>
      <c r="C80" s="362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2" t="e">
        <f>'A4 Exploitation'!D517</f>
        <v>#DIV/0!</v>
      </c>
      <c r="C81" s="362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9" t="s">
        <v>451</v>
      </c>
      <c r="C84" s="359"/>
      <c r="D84" s="42"/>
      <c r="E84" s="42"/>
      <c r="F84" s="42"/>
      <c r="G84" s="42"/>
      <c r="H84" s="42"/>
      <c r="I84" s="42"/>
      <c r="J84" t="str">
        <f>D18</f>
        <v>Tozeur</v>
      </c>
    </row>
    <row r="85" spans="1:10" ht="33" customHeight="1" x14ac:dyDescent="0.25">
      <c r="A85" s="50" t="s">
        <v>279</v>
      </c>
      <c r="B85" s="362">
        <f>'A3 Exploitation'!D560</f>
        <v>0.95</v>
      </c>
      <c r="C85" s="362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2" t="e">
        <f>'A4 Exploitation'!D560</f>
        <v>#DIV/0!</v>
      </c>
      <c r="C86" s="362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9" t="s">
        <v>285</v>
      </c>
      <c r="C89" s="359"/>
      <c r="D89" s="42"/>
      <c r="E89" s="42"/>
      <c r="F89" s="42"/>
      <c r="G89" s="42"/>
      <c r="H89" s="42"/>
      <c r="I89" s="42"/>
      <c r="J89" t="str">
        <f>D18</f>
        <v>Tozeur</v>
      </c>
    </row>
    <row r="90" spans="1:10" ht="33" customHeight="1" x14ac:dyDescent="0.25">
      <c r="A90" s="50" t="s">
        <v>279</v>
      </c>
      <c r="B90" s="362">
        <f>'A3 Exploitation'!D600</f>
        <v>0.7</v>
      </c>
      <c r="C90" s="362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2" t="e">
        <f>'A4 Exploitation'!D600</f>
        <v>#DIV/0!</v>
      </c>
      <c r="C91" s="362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9" t="s">
        <v>286</v>
      </c>
      <c r="C94" s="359"/>
      <c r="D94" s="42"/>
      <c r="E94" s="42"/>
      <c r="F94" s="42"/>
      <c r="G94" s="42"/>
      <c r="H94" s="42"/>
      <c r="I94" s="42"/>
      <c r="J94" t="str">
        <f>D18</f>
        <v>Tozeur</v>
      </c>
    </row>
    <row r="95" spans="1:10" ht="33" customHeight="1" x14ac:dyDescent="0.25">
      <c r="A95" s="50" t="s">
        <v>279</v>
      </c>
      <c r="B95" s="362">
        <f>'A3 Exploitation'!D662</f>
        <v>0.77027027027027029</v>
      </c>
      <c r="C95" s="362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2" t="e">
        <f>'A4 Exploitation'!D662</f>
        <v>#DIV/0!</v>
      </c>
      <c r="C96" s="362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3"/>
      <c r="C99" s="36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9" t="s">
        <v>452</v>
      </c>
      <c r="C100" s="359"/>
      <c r="D100" s="42"/>
      <c r="E100" s="42"/>
      <c r="F100" s="42"/>
      <c r="G100" s="42"/>
      <c r="H100" s="42"/>
      <c r="I100" s="42"/>
      <c r="J100" t="str">
        <f>D18</f>
        <v>Tozeur</v>
      </c>
    </row>
    <row r="101" spans="1:10" ht="33" customHeight="1" x14ac:dyDescent="0.25">
      <c r="A101" s="50" t="s">
        <v>279</v>
      </c>
      <c r="B101" s="362">
        <f>'A3 Exploitation'!D691</f>
        <v>0.8529411764705882</v>
      </c>
      <c r="C101" s="362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2" t="e">
        <f>'A4 Exploitation'!D691</f>
        <v>#DIV/0!</v>
      </c>
      <c r="C102" s="362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9" t="s">
        <v>453</v>
      </c>
      <c r="C105" s="359"/>
      <c r="J105" t="str">
        <f>D18</f>
        <v>Tozeur</v>
      </c>
    </row>
    <row r="106" spans="1:10" ht="33" customHeight="1" x14ac:dyDescent="0.25">
      <c r="A106" s="50" t="s">
        <v>279</v>
      </c>
      <c r="B106" s="362">
        <f>'A3 Exploitation'!D715</f>
        <v>1</v>
      </c>
      <c r="C106" s="362"/>
    </row>
    <row r="107" spans="1:10" ht="33" customHeight="1" x14ac:dyDescent="0.25">
      <c r="A107" s="50" t="s">
        <v>280</v>
      </c>
      <c r="B107" s="362" t="e">
        <f>'A4 Exploitation'!D715</f>
        <v>#DIV/0!</v>
      </c>
      <c r="C107" s="362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9" t="s">
        <v>287</v>
      </c>
      <c r="C110" s="359"/>
      <c r="J110" t="str">
        <f>D18</f>
        <v>Tozeur</v>
      </c>
    </row>
    <row r="111" spans="1:10" ht="33" customHeight="1" x14ac:dyDescent="0.25">
      <c r="A111" s="50" t="s">
        <v>279</v>
      </c>
      <c r="B111" s="362" t="str">
        <f>'A3 Exploitation'!D215</f>
        <v>Poulet rôti: le 04/08, 12 tracés, 21 et 5 moitiés vendus et 23 enregistrés
Poulet le 04/08: 5 vendus, 8 tracés et 4 enregistrés
Absence de traçabilité des MP (exemple poulet lot 21419)</v>
      </c>
      <c r="C111" s="362"/>
    </row>
    <row r="112" spans="1:10" ht="33" customHeight="1" x14ac:dyDescent="0.25">
      <c r="A112" s="50" t="s">
        <v>280</v>
      </c>
      <c r="B112" s="362">
        <f>'A4 Exploitation'!D215</f>
        <v>0</v>
      </c>
      <c r="C112" s="362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135" zoomScale="70" zoomScaleNormal="100" zoomScaleSheetLayoutView="70" workbookViewId="0">
      <selection activeCell="D138" sqref="D13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4"/>
      <c r="E1" s="364"/>
      <c r="F1" s="364"/>
      <c r="G1" s="364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5" t="s">
        <v>149</v>
      </c>
      <c r="B7" s="365"/>
      <c r="C7" s="365"/>
      <c r="D7" s="365"/>
      <c r="E7" s="365"/>
      <c r="F7" s="365"/>
      <c r="G7" s="93"/>
    </row>
    <row r="8" spans="1:7" ht="22.5" x14ac:dyDescent="0.45">
      <c r="A8" s="366" t="str">
        <f>'Page de garde'!D18</f>
        <v>Tozeur</v>
      </c>
      <c r="B8" s="366"/>
      <c r="C8" s="366"/>
      <c r="D8" s="366"/>
      <c r="E8" s="366"/>
      <c r="F8" s="366"/>
      <c r="G8" s="93"/>
    </row>
    <row r="9" spans="1:7" ht="22.5" x14ac:dyDescent="0.45">
      <c r="A9" s="94" t="s">
        <v>39</v>
      </c>
      <c r="B9" s="367" t="s">
        <v>467</v>
      </c>
      <c r="C9" s="367"/>
      <c r="D9" s="367"/>
      <c r="E9" s="367"/>
      <c r="F9" s="367"/>
      <c r="G9" s="93"/>
    </row>
    <row r="10" spans="1:7" ht="22.5" x14ac:dyDescent="0.45">
      <c r="A10" s="95" t="s">
        <v>41</v>
      </c>
      <c r="B10" s="368" t="s">
        <v>468</v>
      </c>
      <c r="C10" s="368"/>
      <c r="D10" s="368"/>
      <c r="E10" s="368"/>
      <c r="F10" s="368"/>
      <c r="G10" s="93"/>
    </row>
    <row r="11" spans="1:7" ht="22.5" x14ac:dyDescent="0.45">
      <c r="A11" s="94" t="s">
        <v>40</v>
      </c>
      <c r="B11" s="369">
        <v>43692</v>
      </c>
      <c r="C11" s="369"/>
      <c r="D11" s="369"/>
      <c r="E11" s="369"/>
      <c r="F11" s="369"/>
      <c r="G11" s="93"/>
    </row>
    <row r="12" spans="1:7" ht="22.5" x14ac:dyDescent="0.45">
      <c r="A12" s="94" t="s">
        <v>198</v>
      </c>
      <c r="B12" s="374">
        <f>D719</f>
        <v>0.76268656716417915</v>
      </c>
      <c r="C12" s="374"/>
      <c r="D12" s="374"/>
      <c r="E12" s="374"/>
      <c r="F12" s="374"/>
      <c r="G12" s="93"/>
    </row>
    <row r="13" spans="1:7" ht="22.5" x14ac:dyDescent="0.45">
      <c r="A13" s="92"/>
      <c r="B13" s="90"/>
      <c r="C13" s="90"/>
      <c r="D13" s="364"/>
      <c r="E13" s="364"/>
      <c r="F13" s="364"/>
      <c r="G13" s="36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43692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1</v>
      </c>
      <c r="C21" s="104"/>
      <c r="D21" s="105" t="s">
        <v>469</v>
      </c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42" x14ac:dyDescent="0.4">
      <c r="A23" s="103" t="s">
        <v>76</v>
      </c>
      <c r="B23" s="104">
        <v>1</v>
      </c>
      <c r="C23" s="104"/>
      <c r="D23" s="105" t="s">
        <v>470</v>
      </c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6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0.75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05" x14ac:dyDescent="0.4">
      <c r="A34" s="116" t="s">
        <v>412</v>
      </c>
      <c r="B34" s="104">
        <v>0</v>
      </c>
      <c r="C34" s="117">
        <f>IF(B34=0, -5, "0")</f>
        <v>-5</v>
      </c>
      <c r="D34" s="115" t="s">
        <v>471</v>
      </c>
      <c r="E34" s="119" t="s">
        <v>472</v>
      </c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78" customHeight="1" x14ac:dyDescent="0.4">
      <c r="A40" s="103" t="s">
        <v>296</v>
      </c>
      <c r="B40" s="104">
        <v>1</v>
      </c>
      <c r="C40" s="104"/>
      <c r="D40" s="105" t="s">
        <v>473</v>
      </c>
      <c r="E40" s="105" t="s">
        <v>474</v>
      </c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1</v>
      </c>
      <c r="C43" s="104"/>
      <c r="D43" s="319">
        <f>IFERROR(E43/F43,"N.A")</f>
        <v>0.66666666666666663</v>
      </c>
      <c r="E43" s="353">
        <v>2</v>
      </c>
      <c r="F43" s="353">
        <v>3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17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0.6071428571428571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23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0.63888888888888884</v>
      </c>
      <c r="E48" s="90"/>
      <c r="F48" s="96"/>
      <c r="G48" s="96"/>
    </row>
    <row r="49" spans="1:7" ht="21" x14ac:dyDescent="0.3">
      <c r="A49" s="370"/>
      <c r="B49" s="370"/>
      <c r="C49" s="370"/>
      <c r="D49" s="370"/>
      <c r="E49" s="370"/>
      <c r="F49" s="370"/>
      <c r="G49" s="37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43692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2"/>
      <c r="B64" s="383"/>
      <c r="C64" s="383"/>
      <c r="D64" s="383"/>
      <c r="E64" s="383"/>
      <c r="F64" s="383"/>
      <c r="G64" s="383"/>
    </row>
    <row r="65" spans="1:7" ht="43.5" customHeight="1" x14ac:dyDescent="0.4">
      <c r="A65" s="378" t="s">
        <v>341</v>
      </c>
      <c r="B65" s="378"/>
      <c r="C65" s="378"/>
      <c r="D65" s="378"/>
      <c r="E65" s="378"/>
      <c r="F65" s="37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85" t="s">
        <v>342</v>
      </c>
      <c r="B84" s="385"/>
      <c r="C84" s="385"/>
      <c r="D84" s="385"/>
      <c r="E84" s="385"/>
      <c r="F84" s="38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5"/>
      <c r="B101" s="376"/>
      <c r="C101" s="376"/>
      <c r="D101" s="376"/>
      <c r="E101" s="376"/>
      <c r="F101" s="377"/>
      <c r="G101" s="96"/>
    </row>
    <row r="102" spans="1:7" ht="46.5" customHeight="1" x14ac:dyDescent="0.4">
      <c r="A102" s="378" t="s">
        <v>343</v>
      </c>
      <c r="B102" s="378"/>
      <c r="C102" s="378"/>
      <c r="D102" s="378"/>
      <c r="E102" s="378"/>
      <c r="F102" s="37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5"/>
      <c r="B109" s="376"/>
      <c r="C109" s="376"/>
      <c r="D109" s="376"/>
      <c r="E109" s="376"/>
      <c r="F109" s="377"/>
      <c r="G109" s="96"/>
    </row>
    <row r="110" spans="1:7" ht="39.75" customHeight="1" x14ac:dyDescent="0.4">
      <c r="A110" s="378" t="s">
        <v>375</v>
      </c>
      <c r="B110" s="378"/>
      <c r="C110" s="378"/>
      <c r="D110" s="378"/>
      <c r="E110" s="378"/>
      <c r="F110" s="37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6"/>
      <c r="B118" s="376"/>
      <c r="C118" s="376"/>
      <c r="D118" s="376"/>
      <c r="E118" s="376"/>
      <c r="F118" s="376"/>
      <c r="G118" s="96"/>
    </row>
    <row r="119" spans="1:7" ht="22.5" x14ac:dyDescent="0.4">
      <c r="A119" s="378" t="s">
        <v>304</v>
      </c>
      <c r="B119" s="378"/>
      <c r="C119" s="378"/>
      <c r="D119" s="378"/>
      <c r="E119" s="378"/>
      <c r="F119" s="37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9"/>
      <c r="B130" s="379"/>
      <c r="C130" s="379"/>
      <c r="D130" s="379"/>
      <c r="E130" s="379"/>
      <c r="F130" s="379"/>
      <c r="G130" s="96"/>
    </row>
    <row r="131" spans="1:16384" ht="22.5" customHeight="1" x14ac:dyDescent="0.4">
      <c r="A131" s="380" t="s">
        <v>404</v>
      </c>
      <c r="B131" s="380"/>
      <c r="C131" s="380"/>
      <c r="D131" s="380"/>
      <c r="E131" s="380"/>
      <c r="F131" s="380"/>
      <c r="G131" s="96"/>
    </row>
    <row r="132" spans="1:16384" ht="22.5" customHeight="1" x14ac:dyDescent="0.4">
      <c r="A132" s="381"/>
      <c r="B132" s="381"/>
      <c r="C132" s="381"/>
      <c r="D132" s="381"/>
      <c r="E132" s="381"/>
      <c r="F132" s="381"/>
      <c r="G132" s="96"/>
    </row>
    <row r="133" spans="1:16384" s="258" customFormat="1" ht="22.5" customHeight="1" x14ac:dyDescent="0.25">
      <c r="A133" s="371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7" t="s">
        <v>441</v>
      </c>
      <c r="B137" s="387"/>
      <c r="C137" s="387"/>
      <c r="D137" s="387"/>
      <c r="E137" s="387"/>
      <c r="F137" s="387"/>
      <c r="G137" s="96"/>
    </row>
    <row r="138" spans="1:16384" ht="147" x14ac:dyDescent="0.4">
      <c r="A138" s="275" t="s">
        <v>50</v>
      </c>
      <c r="B138" s="104">
        <v>0</v>
      </c>
      <c r="C138" s="118">
        <f>IF(B138=0, -10, "0")</f>
        <v>-10</v>
      </c>
      <c r="D138" s="354" t="s">
        <v>484</v>
      </c>
      <c r="E138" s="160" t="s">
        <v>485</v>
      </c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6" t="s">
        <v>340</v>
      </c>
      <c r="B144" s="386"/>
      <c r="C144" s="386"/>
      <c r="D144" s="386"/>
      <c r="E144" s="386"/>
      <c r="F144" s="386"/>
      <c r="G144" s="96"/>
    </row>
    <row r="145" spans="1:7" ht="84" x14ac:dyDescent="0.4">
      <c r="A145" s="149" t="s">
        <v>327</v>
      </c>
      <c r="B145" s="252">
        <v>1</v>
      </c>
      <c r="C145" s="149"/>
      <c r="D145" s="149" t="s">
        <v>477</v>
      </c>
      <c r="E145" s="149" t="s">
        <v>476</v>
      </c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63" x14ac:dyDescent="0.4">
      <c r="A147" s="107" t="s">
        <v>389</v>
      </c>
      <c r="B147" s="252">
        <v>0</v>
      </c>
      <c r="C147" s="107"/>
      <c r="D147" s="107" t="s">
        <v>488</v>
      </c>
      <c r="E147" s="107" t="s">
        <v>478</v>
      </c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84" x14ac:dyDescent="0.4">
      <c r="A151" s="107" t="s">
        <v>331</v>
      </c>
      <c r="B151" s="252">
        <v>1</v>
      </c>
      <c r="C151" s="107"/>
      <c r="D151" s="107" t="s">
        <v>479</v>
      </c>
      <c r="E151" s="107" t="s">
        <v>480</v>
      </c>
      <c r="F151" s="209"/>
      <c r="G151" s="96"/>
    </row>
    <row r="152" spans="1:7" ht="105" x14ac:dyDescent="0.4">
      <c r="A152" s="224" t="s">
        <v>358</v>
      </c>
      <c r="B152" s="252">
        <v>1</v>
      </c>
      <c r="C152" s="118" t="str">
        <f>IF(B152=0, -10, "0")</f>
        <v>0</v>
      </c>
      <c r="D152" s="107" t="s">
        <v>483</v>
      </c>
      <c r="E152" s="107" t="s">
        <v>481</v>
      </c>
      <c r="F152" s="209"/>
      <c r="G152" s="96"/>
    </row>
    <row r="153" spans="1:7" ht="63" x14ac:dyDescent="0.4">
      <c r="A153" s="107" t="s">
        <v>116</v>
      </c>
      <c r="B153" s="252">
        <v>0</v>
      </c>
      <c r="C153" s="107"/>
      <c r="D153" s="107" t="s">
        <v>482</v>
      </c>
      <c r="E153" s="107" t="s">
        <v>581</v>
      </c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63" x14ac:dyDescent="0.4">
      <c r="A159" s="195" t="s">
        <v>420</v>
      </c>
      <c r="B159" s="252">
        <v>1</v>
      </c>
      <c r="C159" s="118" t="str">
        <f>IF(B159=0, -10, "0")</f>
        <v>0</v>
      </c>
      <c r="D159" s="107" t="s">
        <v>557</v>
      </c>
      <c r="E159" s="107" t="s">
        <v>558</v>
      </c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5"/>
      <c r="B161" s="376"/>
      <c r="C161" s="376"/>
      <c r="D161" s="376"/>
      <c r="E161" s="376"/>
      <c r="F161" s="376"/>
      <c r="G161" s="96"/>
    </row>
    <row r="162" spans="1:7" ht="32.25" customHeight="1" x14ac:dyDescent="0.4">
      <c r="A162" s="387" t="s">
        <v>442</v>
      </c>
      <c r="B162" s="387"/>
      <c r="C162" s="387"/>
      <c r="D162" s="387"/>
      <c r="E162" s="387"/>
      <c r="F162" s="387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63" x14ac:dyDescent="0.4">
      <c r="A166" s="107" t="s">
        <v>334</v>
      </c>
      <c r="B166" s="104">
        <v>1</v>
      </c>
      <c r="C166" s="107"/>
      <c r="D166" s="107" t="s">
        <v>486</v>
      </c>
      <c r="E166" s="105" t="s">
        <v>487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8"/>
      <c r="B172" s="389"/>
      <c r="C172" s="389"/>
      <c r="D172" s="389"/>
      <c r="E172" s="389"/>
      <c r="F172" s="389"/>
      <c r="G172" s="96"/>
    </row>
    <row r="173" spans="1:7" ht="32.25" customHeight="1" x14ac:dyDescent="0.4">
      <c r="A173" s="387" t="s">
        <v>304</v>
      </c>
      <c r="B173" s="387"/>
      <c r="C173" s="387"/>
      <c r="D173" s="387"/>
      <c r="E173" s="387"/>
      <c r="F173" s="387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0.66666666666666663</v>
      </c>
      <c r="E181" s="353">
        <v>4</v>
      </c>
      <c r="F181" s="353">
        <v>6</v>
      </c>
      <c r="G181" s="96"/>
    </row>
    <row r="182" spans="1:7" ht="22.5" x14ac:dyDescent="0.4">
      <c r="A182" s="231" t="s">
        <v>418</v>
      </c>
      <c r="B182" s="390"/>
      <c r="C182" s="391"/>
      <c r="D182" s="243">
        <f>SUM(B145:C160,B174:C181,B163:C171,B138:C142)</f>
        <v>50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0.67567567567567566</v>
      </c>
      <c r="E183" s="90"/>
      <c r="F183" s="96"/>
      <c r="G183" s="96"/>
    </row>
    <row r="184" spans="1:7" ht="21" x14ac:dyDescent="0.4">
      <c r="A184" s="398"/>
      <c r="B184" s="398"/>
      <c r="C184" s="398"/>
      <c r="D184" s="398"/>
      <c r="E184" s="398"/>
      <c r="F184" s="39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43692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105" x14ac:dyDescent="0.4">
      <c r="A194" s="130" t="s">
        <v>325</v>
      </c>
      <c r="B194" s="104">
        <v>0</v>
      </c>
      <c r="C194" s="104"/>
      <c r="D194" s="131" t="s">
        <v>475</v>
      </c>
      <c r="E194" s="105" t="s">
        <v>489</v>
      </c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370"/>
      <c r="B201" s="370"/>
      <c r="C201" s="370"/>
      <c r="D201" s="370"/>
      <c r="E201" s="370"/>
      <c r="F201" s="37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494</v>
      </c>
      <c r="E203" s="141" t="s">
        <v>495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84" x14ac:dyDescent="0.4">
      <c r="A213" s="103" t="s">
        <v>199</v>
      </c>
      <c r="B213" s="104">
        <v>0</v>
      </c>
      <c r="C213" s="104"/>
      <c r="D213" s="131" t="s">
        <v>490</v>
      </c>
      <c r="E213" s="105" t="s">
        <v>491</v>
      </c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126" x14ac:dyDescent="0.45">
      <c r="A215" s="184" t="s">
        <v>132</v>
      </c>
      <c r="B215" s="104">
        <v>0</v>
      </c>
      <c r="C215" s="118">
        <f>IF(B215=0, -10, "0")</f>
        <v>-10</v>
      </c>
      <c r="D215" s="355" t="s">
        <v>492</v>
      </c>
      <c r="E215" s="105" t="s">
        <v>493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21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0.55263157894736847</v>
      </c>
      <c r="E224" s="90"/>
      <c r="F224" s="96"/>
      <c r="G224" s="96"/>
    </row>
    <row r="225" spans="1:7" ht="21" x14ac:dyDescent="0.4">
      <c r="A225" s="370"/>
      <c r="B225" s="370"/>
      <c r="C225" s="370"/>
      <c r="D225" s="370"/>
      <c r="E225" s="370"/>
      <c r="F225" s="37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5" t="s">
        <v>304</v>
      </c>
      <c r="B232" s="396"/>
      <c r="C232" s="396"/>
      <c r="D232" s="397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0.66666666666666663</v>
      </c>
      <c r="E240" s="353">
        <v>2</v>
      </c>
      <c r="F240" s="353">
        <v>3</v>
      </c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19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0.72972972972972971</v>
      </c>
      <c r="E245" s="90"/>
      <c r="F245" s="96"/>
      <c r="G245" s="96"/>
    </row>
    <row r="246" spans="1:7" ht="21" x14ac:dyDescent="0.4">
      <c r="A246" s="370"/>
      <c r="B246" s="370"/>
      <c r="C246" s="370"/>
      <c r="D246" s="370"/>
      <c r="E246" s="370"/>
      <c r="F246" s="37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43692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47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530</v>
      </c>
      <c r="E272" s="105" t="s">
        <v>531</v>
      </c>
      <c r="F272" s="105"/>
      <c r="G272" s="96"/>
    </row>
    <row r="273" spans="1:7" ht="42" x14ac:dyDescent="0.4">
      <c r="A273" s="168" t="s">
        <v>379</v>
      </c>
      <c r="B273" s="104">
        <v>1</v>
      </c>
      <c r="C273" s="140" t="str">
        <f>IF(B273=0, -5, "0")</f>
        <v>0</v>
      </c>
      <c r="D273" s="157" t="s">
        <v>496</v>
      </c>
      <c r="E273" s="105" t="s">
        <v>498</v>
      </c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501</v>
      </c>
      <c r="E275" s="105" t="s">
        <v>502</v>
      </c>
      <c r="F275" s="105"/>
      <c r="G275" s="96"/>
    </row>
    <row r="276" spans="1:7" ht="72" customHeight="1" x14ac:dyDescent="0.4">
      <c r="A276" s="168" t="s">
        <v>360</v>
      </c>
      <c r="B276" s="104">
        <v>0</v>
      </c>
      <c r="C276" s="140">
        <f>IF(B276=0, -10, "0")</f>
        <v>-10</v>
      </c>
      <c r="D276" s="211" t="s">
        <v>500</v>
      </c>
      <c r="E276" s="105" t="s">
        <v>493</v>
      </c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48.75" customHeight="1" x14ac:dyDescent="0.4">
      <c r="A278" s="103" t="s">
        <v>140</v>
      </c>
      <c r="B278" s="104">
        <v>1</v>
      </c>
      <c r="C278" s="104"/>
      <c r="D278" s="105" t="s">
        <v>497</v>
      </c>
      <c r="E278" s="105" t="s">
        <v>499</v>
      </c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9"/>
      <c r="B286" s="399"/>
      <c r="C286" s="399"/>
      <c r="D286" s="399"/>
      <c r="E286" s="399"/>
      <c r="F286" s="399"/>
      <c r="G286" s="96"/>
    </row>
    <row r="287" spans="1:7" ht="31.5" customHeight="1" x14ac:dyDescent="0.4">
      <c r="A287" s="400" t="s">
        <v>304</v>
      </c>
      <c r="B287" s="400"/>
      <c r="C287" s="400"/>
      <c r="D287" s="400"/>
      <c r="E287" s="400"/>
      <c r="F287" s="400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0.5</v>
      </c>
      <c r="E295" s="353">
        <v>1</v>
      </c>
      <c r="F295" s="353">
        <v>2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0.42857142857142855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40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0.55555555555555558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43692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147" x14ac:dyDescent="0.4">
      <c r="A313" s="130" t="s">
        <v>119</v>
      </c>
      <c r="B313" s="104">
        <v>1</v>
      </c>
      <c r="C313" s="104"/>
      <c r="D313" s="131" t="s">
        <v>503</v>
      </c>
      <c r="E313" s="105" t="s">
        <v>504</v>
      </c>
      <c r="F313" s="105"/>
      <c r="G313" s="96"/>
    </row>
    <row r="314" spans="1:7" ht="223.5" customHeight="1" x14ac:dyDescent="0.4">
      <c r="A314" s="168" t="s">
        <v>267</v>
      </c>
      <c r="B314" s="104">
        <v>0</v>
      </c>
      <c r="C314" s="118">
        <f>IF(B314=0, -5, "0")</f>
        <v>-5</v>
      </c>
      <c r="D314" s="105" t="s">
        <v>513</v>
      </c>
      <c r="E314" s="105" t="s">
        <v>505</v>
      </c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8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0.44444444444444442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1</v>
      </c>
      <c r="C320" s="118"/>
      <c r="D320" s="141" t="s">
        <v>506</v>
      </c>
      <c r="E320" s="105" t="s">
        <v>507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1</v>
      </c>
      <c r="C322" s="118" t="str">
        <f>IF(B322=0, -10, "0")</f>
        <v>0</v>
      </c>
      <c r="D322" s="156" t="s">
        <v>508</v>
      </c>
      <c r="E322" s="105" t="s">
        <v>509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105" x14ac:dyDescent="0.4">
      <c r="A327" s="103" t="s">
        <v>121</v>
      </c>
      <c r="B327" s="104">
        <v>1</v>
      </c>
      <c r="C327" s="104"/>
      <c r="D327" s="131" t="s">
        <v>510</v>
      </c>
      <c r="E327" s="105" t="s">
        <v>511</v>
      </c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68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512</v>
      </c>
      <c r="E332" s="105" t="s">
        <v>514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23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0.57499999999999996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3"/>
      <c r="B352" s="403"/>
      <c r="C352" s="403"/>
      <c r="D352" s="403"/>
      <c r="E352" s="403"/>
      <c r="F352" s="403"/>
      <c r="G352" s="403"/>
    </row>
    <row r="353" spans="1:7" ht="32.25" customHeight="1" x14ac:dyDescent="0.4">
      <c r="A353" s="404" t="s">
        <v>304</v>
      </c>
      <c r="B353" s="404"/>
      <c r="C353" s="404"/>
      <c r="D353" s="404"/>
      <c r="E353" s="404"/>
      <c r="F353" s="404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0.66666666666666663</v>
      </c>
      <c r="E361" s="353">
        <v>4</v>
      </c>
      <c r="F361" s="353">
        <v>6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0.96666666666666667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0.68181818181818177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43692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42" x14ac:dyDescent="0.4">
      <c r="A376" s="130" t="s">
        <v>214</v>
      </c>
      <c r="B376" s="104">
        <v>1</v>
      </c>
      <c r="C376" s="104"/>
      <c r="D376" s="105" t="s">
        <v>516</v>
      </c>
      <c r="E376" s="105" t="s">
        <v>515</v>
      </c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19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105" x14ac:dyDescent="0.4">
      <c r="A392" s="103" t="s">
        <v>222</v>
      </c>
      <c r="B392" s="104">
        <v>1</v>
      </c>
      <c r="C392" s="104"/>
      <c r="D392" s="156" t="s">
        <v>517</v>
      </c>
      <c r="E392" s="105" t="s">
        <v>518</v>
      </c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">
      <c r="A404" s="139" t="s">
        <v>63</v>
      </c>
      <c r="B404" s="104">
        <v>1</v>
      </c>
      <c r="C404" s="118" t="str">
        <f>IF(B404=0, -5, "0")</f>
        <v>0</v>
      </c>
      <c r="D404" s="156" t="s">
        <v>519</v>
      </c>
      <c r="E404" s="163" t="s">
        <v>520</v>
      </c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1"/>
      <c r="B410" s="384"/>
      <c r="C410" s="384"/>
      <c r="D410" s="384"/>
      <c r="E410" s="384"/>
      <c r="F410" s="384"/>
      <c r="G410" s="384"/>
    </row>
    <row r="411" spans="1:7" ht="24.75" x14ac:dyDescent="0.4">
      <c r="A411" s="402" t="s">
        <v>313</v>
      </c>
      <c r="B411" s="402"/>
      <c r="C411" s="402"/>
      <c r="D411" s="402"/>
      <c r="E411" s="402"/>
      <c r="F411" s="402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63" x14ac:dyDescent="0.4">
      <c r="A417" s="139" t="s">
        <v>311</v>
      </c>
      <c r="B417" s="104">
        <v>1</v>
      </c>
      <c r="C417" s="104" t="str">
        <f>IF(B417=0, -5, "0")</f>
        <v>0</v>
      </c>
      <c r="D417" s="156" t="s">
        <v>521</v>
      </c>
      <c r="E417" s="105" t="s">
        <v>522</v>
      </c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0.66666666666666663</v>
      </c>
      <c r="E419" s="353">
        <v>2</v>
      </c>
      <c r="F419" s="353">
        <v>3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0.91666666666666663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63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0.92647058823529416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43692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14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2" t="s">
        <v>304</v>
      </c>
      <c r="B459" s="402"/>
      <c r="C459" s="402"/>
      <c r="D459" s="402"/>
      <c r="E459" s="402"/>
      <c r="F459" s="402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63" x14ac:dyDescent="0.4">
      <c r="A463" s="229" t="s">
        <v>311</v>
      </c>
      <c r="B463" s="104">
        <v>1</v>
      </c>
      <c r="C463" s="104" t="str">
        <f>IF(B463=0, -5, "0")</f>
        <v>0</v>
      </c>
      <c r="D463" s="105" t="s">
        <v>523</v>
      </c>
      <c r="E463" s="105" t="s">
        <v>524</v>
      </c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53">
        <v>2</v>
      </c>
      <c r="F466" s="353"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53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0.98148148148148151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8" t="s">
        <v>405</v>
      </c>
      <c r="B473" s="408"/>
      <c r="C473" s="408"/>
      <c r="D473" s="408"/>
      <c r="E473" s="408"/>
      <c r="F473" s="408"/>
      <c r="G473" s="96"/>
    </row>
    <row r="474" spans="1:7" ht="21" customHeight="1" x14ac:dyDescent="0.4">
      <c r="A474" s="191">
        <f>B11</f>
        <v>43692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5"/>
      <c r="B507" s="405"/>
      <c r="C507" s="405"/>
      <c r="D507" s="405"/>
      <c r="E507" s="405"/>
      <c r="F507" s="405"/>
      <c r="G507" s="405"/>
    </row>
    <row r="508" spans="1:7" ht="26.25" customHeight="1" x14ac:dyDescent="0.5">
      <c r="A508" s="288" t="s">
        <v>304</v>
      </c>
      <c r="B508" s="406"/>
      <c r="C508" s="406"/>
      <c r="D508" s="406"/>
      <c r="E508" s="406"/>
      <c r="F508" s="40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7" t="s">
        <v>97</v>
      </c>
      <c r="B520" s="407"/>
      <c r="C520" s="407"/>
      <c r="D520" s="407"/>
      <c r="E520" s="407"/>
      <c r="F520" s="407"/>
      <c r="G520" s="96"/>
    </row>
    <row r="521" spans="1:7" ht="22.5" customHeight="1" x14ac:dyDescent="0.4">
      <c r="A521" s="191">
        <f>B11</f>
        <v>43692</v>
      </c>
      <c r="B521" s="96"/>
      <c r="C521" s="96"/>
      <c r="D521" s="114"/>
      <c r="E521" s="114"/>
      <c r="F521" s="114"/>
      <c r="G521" s="96"/>
    </row>
    <row r="522" spans="1:7" ht="21" x14ac:dyDescent="0.4">
      <c r="A522" s="417" t="s">
        <v>28</v>
      </c>
      <c r="B522" s="419" t="s">
        <v>29</v>
      </c>
      <c r="C522" s="420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8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>
        <f>D532/(COUNT(B526:C531)*2)</f>
        <v>1</v>
      </c>
      <c r="E533" s="202"/>
      <c r="F533" s="202"/>
      <c r="G533" s="96"/>
    </row>
    <row r="534" spans="1:7" ht="21" x14ac:dyDescent="0.4">
      <c r="A534" s="370"/>
      <c r="B534" s="370"/>
      <c r="C534" s="370"/>
      <c r="D534" s="370"/>
      <c r="E534" s="370"/>
      <c r="F534" s="37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63" x14ac:dyDescent="0.4">
      <c r="A536" s="103" t="s">
        <v>99</v>
      </c>
      <c r="B536" s="104">
        <v>0</v>
      </c>
      <c r="C536" s="166"/>
      <c r="D536" s="105" t="s">
        <v>525</v>
      </c>
      <c r="E536" s="105" t="s">
        <v>526</v>
      </c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03"/>
      <c r="C546" s="403"/>
      <c r="D546" s="403"/>
      <c r="E546" s="403"/>
      <c r="F546" s="403"/>
      <c r="G546" s="403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3</v>
      </c>
      <c r="F555" s="353">
        <v>3</v>
      </c>
      <c r="G555" s="96"/>
    </row>
    <row r="556" spans="1:7" ht="21" x14ac:dyDescent="0.4">
      <c r="A556" s="415" t="s">
        <v>34</v>
      </c>
      <c r="B556" s="415"/>
      <c r="C556" s="416"/>
      <c r="D556" s="327">
        <f>SUM(B548:C555,B536:C545)</f>
        <v>26</v>
      </c>
      <c r="E556" s="90"/>
      <c r="F556" s="96"/>
      <c r="G556" s="96"/>
    </row>
    <row r="557" spans="1:7" ht="21" x14ac:dyDescent="0.4">
      <c r="A557" s="415" t="s">
        <v>33</v>
      </c>
      <c r="B557" s="415"/>
      <c r="C557" s="415"/>
      <c r="D557" s="298">
        <f>D556/(COUNT(B548:C555,B536:C545)*2)</f>
        <v>0.9285714285714286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38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0.95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0"/>
      <c r="B562" s="370"/>
      <c r="C562" s="370"/>
      <c r="D562" s="370"/>
      <c r="E562" s="370"/>
      <c r="F562" s="370"/>
      <c r="G562" s="96"/>
    </row>
    <row r="563" spans="1:7" ht="22.5" x14ac:dyDescent="0.45">
      <c r="A563" s="431" t="s">
        <v>19</v>
      </c>
      <c r="B563" s="431"/>
      <c r="C563" s="431"/>
      <c r="D563" s="431"/>
      <c r="E563" s="431"/>
      <c r="F563" s="431"/>
      <c r="G563" s="96"/>
    </row>
    <row r="564" spans="1:7" ht="22.5" x14ac:dyDescent="0.4">
      <c r="A564" s="198">
        <f>B11</f>
        <v>43692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3" t="s">
        <v>10</v>
      </c>
      <c r="B568" s="424"/>
      <c r="C568" s="424"/>
      <c r="D568" s="424"/>
      <c r="E568" s="424"/>
      <c r="F568" s="425"/>
      <c r="G568" s="96"/>
    </row>
    <row r="569" spans="1:7" ht="42" x14ac:dyDescent="0.4">
      <c r="A569" s="103" t="s">
        <v>86</v>
      </c>
      <c r="B569" s="104">
        <v>0</v>
      </c>
      <c r="C569" s="104"/>
      <c r="D569" s="105" t="s">
        <v>529</v>
      </c>
      <c r="E569" s="105" t="s">
        <v>527</v>
      </c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5" t="s">
        <v>34</v>
      </c>
      <c r="B578" s="415"/>
      <c r="C578" s="416"/>
      <c r="D578" s="327">
        <f>SUM(B569:C577)</f>
        <v>14</v>
      </c>
      <c r="E578" s="90"/>
      <c r="F578" s="96"/>
      <c r="G578" s="96"/>
    </row>
    <row r="579" spans="1:7" ht="21" x14ac:dyDescent="0.4">
      <c r="A579" s="415" t="s">
        <v>33</v>
      </c>
      <c r="B579" s="415"/>
      <c r="C579" s="415"/>
      <c r="D579" s="298">
        <f>D578/(COUNT(B569:C577)*2)</f>
        <v>0.875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6" t="s">
        <v>23</v>
      </c>
      <c r="B581" s="427"/>
      <c r="C581" s="427"/>
      <c r="D581" s="427"/>
      <c r="E581" s="427"/>
      <c r="F581" s="428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528</v>
      </c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42" x14ac:dyDescent="0.4">
      <c r="A586" s="309" t="s">
        <v>88</v>
      </c>
      <c r="B586" s="104">
        <v>0</v>
      </c>
      <c r="C586" s="140">
        <f>IF(B586=0, -5, "0")</f>
        <v>-5</v>
      </c>
      <c r="D586" s="212" t="s">
        <v>541</v>
      </c>
      <c r="E586" s="212" t="s">
        <v>542</v>
      </c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9" t="s">
        <v>370</v>
      </c>
      <c r="B588" s="430"/>
      <c r="C588" s="430"/>
      <c r="D588" s="430"/>
      <c r="E588" s="430"/>
      <c r="F588" s="430"/>
      <c r="G588" s="430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">
        <v>30</v>
      </c>
      <c r="C595" s="104"/>
      <c r="D595" s="319">
        <f>IFERROR(E595/F595,"N.A")</f>
        <v>0.5</v>
      </c>
      <c r="E595" s="353">
        <v>2</v>
      </c>
      <c r="F595" s="353">
        <v>4</v>
      </c>
      <c r="G595" s="96"/>
    </row>
    <row r="596" spans="1:7" ht="21" x14ac:dyDescent="0.4">
      <c r="A596" s="415" t="s">
        <v>34</v>
      </c>
      <c r="B596" s="415"/>
      <c r="C596" s="416"/>
      <c r="D596" s="327">
        <f>SUM(B589:C595,B582:C587)</f>
        <v>14</v>
      </c>
      <c r="E596" s="90"/>
      <c r="F596" s="96"/>
      <c r="G596" s="96"/>
    </row>
    <row r="597" spans="1:7" ht="21" x14ac:dyDescent="0.4">
      <c r="A597" s="415" t="s">
        <v>33</v>
      </c>
      <c r="B597" s="415"/>
      <c r="C597" s="415"/>
      <c r="D597" s="298">
        <f>D596/(COUNT(B582:C587,B589:C595)*2)</f>
        <v>0.58333333333333337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28</v>
      </c>
      <c r="E599" s="239"/>
      <c r="F599" s="239"/>
      <c r="G599" s="96"/>
    </row>
    <row r="600" spans="1:7" ht="22.5" x14ac:dyDescent="0.45">
      <c r="A600" s="437" t="s">
        <v>168</v>
      </c>
      <c r="B600" s="438"/>
      <c r="C600" s="439"/>
      <c r="D600" s="127">
        <f>D599/(COUNT(B569:C577,B589:C595,B582:C587)*2)</f>
        <v>0.7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1" t="s">
        <v>8</v>
      </c>
      <c r="B602" s="431"/>
      <c r="C602" s="431"/>
      <c r="D602" s="431"/>
      <c r="E602" s="431"/>
      <c r="F602" s="431"/>
      <c r="G602" s="96"/>
    </row>
    <row r="603" spans="1:7" ht="22.5" x14ac:dyDescent="0.4">
      <c r="A603" s="129">
        <f>B11</f>
        <v>43692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2"/>
      <c r="D607" s="432"/>
      <c r="E607" s="432"/>
      <c r="F607" s="433"/>
      <c r="G607" s="96"/>
    </row>
    <row r="608" spans="1:7" ht="84" x14ac:dyDescent="0.4">
      <c r="A608" s="132" t="s">
        <v>89</v>
      </c>
      <c r="B608" s="104">
        <v>0</v>
      </c>
      <c r="C608" s="104"/>
      <c r="D608" s="105" t="s">
        <v>539</v>
      </c>
      <c r="E608" s="105" t="s">
        <v>540</v>
      </c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5" t="s">
        <v>34</v>
      </c>
      <c r="B616" s="415"/>
      <c r="C616" s="415"/>
      <c r="D616" s="327">
        <f>SUM(B608:C615)</f>
        <v>14</v>
      </c>
      <c r="E616" s="434"/>
      <c r="F616" s="399"/>
      <c r="G616" s="96"/>
    </row>
    <row r="617" spans="1:7" ht="21" x14ac:dyDescent="0.4">
      <c r="A617" s="415" t="s">
        <v>33</v>
      </c>
      <c r="B617" s="415"/>
      <c r="C617" s="415"/>
      <c r="D617" s="298">
        <f>D616/(COUNT(B608:C615)*2)</f>
        <v>0.875</v>
      </c>
      <c r="E617" s="435"/>
      <c r="F617" s="405"/>
      <c r="G617" s="96"/>
    </row>
    <row r="618" spans="1:7" ht="21" x14ac:dyDescent="0.4">
      <c r="A618" s="128"/>
      <c r="B618" s="96"/>
      <c r="C618" s="436"/>
      <c r="D618" s="436"/>
      <c r="E618" s="436"/>
      <c r="F618" s="43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0</v>
      </c>
      <c r="C620" s="104"/>
      <c r="D620" s="156" t="s">
        <v>533</v>
      </c>
      <c r="E620" s="105" t="s">
        <v>534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16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0.88888888888888884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2"/>
      <c r="D632" s="432"/>
      <c r="E632" s="432"/>
      <c r="F632" s="433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1"/>
      <c r="B641" s="441"/>
      <c r="C641" s="441"/>
      <c r="D641" s="441"/>
      <c r="E641" s="441"/>
      <c r="F641" s="441"/>
      <c r="G641" s="441"/>
    </row>
    <row r="642" spans="1:7" ht="24.75" x14ac:dyDescent="0.4">
      <c r="A642" s="284" t="s">
        <v>26</v>
      </c>
      <c r="B642" s="432"/>
      <c r="C642" s="432"/>
      <c r="D642" s="432"/>
      <c r="E642" s="432"/>
      <c r="F642" s="433"/>
      <c r="G642" s="90"/>
    </row>
    <row r="643" spans="1:7" ht="84" x14ac:dyDescent="0.4">
      <c r="A643" s="133" t="s">
        <v>221</v>
      </c>
      <c r="B643" s="104">
        <v>0</v>
      </c>
      <c r="C643" s="104"/>
      <c r="D643" s="135" t="s">
        <v>535</v>
      </c>
      <c r="E643" s="105" t="s">
        <v>536</v>
      </c>
      <c r="F643" s="105"/>
      <c r="G643" s="90"/>
    </row>
    <row r="644" spans="1:7" ht="42" x14ac:dyDescent="0.4">
      <c r="A644" s="163" t="s">
        <v>400</v>
      </c>
      <c r="B644" s="104">
        <v>0</v>
      </c>
      <c r="C644" s="118"/>
      <c r="D644" s="135" t="s">
        <v>537</v>
      </c>
      <c r="E644" s="105" t="s">
        <v>538</v>
      </c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2" t="s">
        <v>304</v>
      </c>
      <c r="B650" s="443"/>
      <c r="C650" s="443"/>
      <c r="D650" s="443"/>
      <c r="E650" s="443"/>
      <c r="F650" s="444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10" t="s">
        <v>311</v>
      </c>
      <c r="B654" s="104">
        <v>0</v>
      </c>
      <c r="C654" s="118">
        <f>IF(B654=0, -5, "0")</f>
        <v>-5</v>
      </c>
      <c r="D654" s="486" t="s">
        <v>544</v>
      </c>
      <c r="E654" s="485" t="s">
        <v>543</v>
      </c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53">
        <v>1</v>
      </c>
      <c r="F657" s="353"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15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0.5357142857142857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57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0.77027027027027029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1" t="s">
        <v>346</v>
      </c>
      <c r="B665" s="431"/>
      <c r="C665" s="431"/>
      <c r="D665" s="431"/>
      <c r="E665" s="431"/>
      <c r="F665" s="431"/>
      <c r="G665" s="96"/>
    </row>
    <row r="666" spans="1:7" ht="21" x14ac:dyDescent="0.4">
      <c r="A666" s="198">
        <f>B11</f>
        <v>43692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137.25" customHeight="1" x14ac:dyDescent="0.4">
      <c r="A682" s="192" t="s">
        <v>14</v>
      </c>
      <c r="B682" s="104">
        <v>0</v>
      </c>
      <c r="C682" s="216"/>
      <c r="D682" s="105" t="s">
        <v>546</v>
      </c>
      <c r="E682" s="105" t="s">
        <v>545</v>
      </c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487"/>
      <c r="E685" s="485"/>
      <c r="F685" s="105"/>
      <c r="G685" s="96"/>
    </row>
    <row r="686" spans="1:7" ht="63" x14ac:dyDescent="0.4">
      <c r="A686" s="208" t="s">
        <v>312</v>
      </c>
      <c r="B686" s="104">
        <v>0</v>
      </c>
      <c r="C686" s="118"/>
      <c r="D686" s="103" t="s">
        <v>547</v>
      </c>
      <c r="E686" s="105" t="s">
        <v>548</v>
      </c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53">
        <v>1</v>
      </c>
      <c r="F689" s="353">
        <v>2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29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0.8529411764705882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0" t="s">
        <v>439</v>
      </c>
      <c r="B693" s="440"/>
      <c r="C693" s="440"/>
      <c r="D693" s="440"/>
      <c r="E693" s="440"/>
      <c r="F693" s="440"/>
      <c r="G693" s="215"/>
    </row>
    <row r="694" spans="1:7" ht="21" customHeight="1" x14ac:dyDescent="0.4">
      <c r="A694" s="198">
        <f>B11</f>
        <v>43692</v>
      </c>
      <c r="B694" s="96"/>
      <c r="C694" s="96"/>
      <c r="D694" s="214"/>
      <c r="E694" s="214"/>
      <c r="F694" s="214"/>
      <c r="G694" s="215"/>
    </row>
    <row r="695" spans="1:7" ht="21" x14ac:dyDescent="0.4">
      <c r="A695" s="450" t="s">
        <v>28</v>
      </c>
      <c r="B695" s="419" t="s">
        <v>29</v>
      </c>
      <c r="C695" s="419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7" t="s">
        <v>299</v>
      </c>
      <c r="B698" s="448"/>
      <c r="C698" s="448"/>
      <c r="D698" s="448"/>
      <c r="E698" s="448"/>
      <c r="F698" s="449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5"/>
      <c r="C704" s="446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5"/>
      <c r="C705" s="446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7" t="s">
        <v>300</v>
      </c>
      <c r="B707" s="448"/>
      <c r="C707" s="448"/>
      <c r="D707" s="448"/>
      <c r="E707" s="448"/>
      <c r="F707" s="44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0.73611111111111116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511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0.76268656716417915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74" zoomScale="80" zoomScaleNormal="90" zoomScaleSheetLayoutView="80" workbookViewId="0">
      <selection activeCell="B183" sqref="B18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2"/>
      <c r="E1" s="452"/>
      <c r="F1" s="452"/>
      <c r="G1" s="45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3" t="s">
        <v>46</v>
      </c>
      <c r="B6" s="453"/>
      <c r="C6" s="453"/>
      <c r="D6" s="453"/>
      <c r="E6" s="453"/>
      <c r="F6" s="453"/>
      <c r="G6" s="79"/>
    </row>
    <row r="7" spans="1:7" s="2" customFormat="1" ht="21.75" customHeight="1" x14ac:dyDescent="0.45">
      <c r="A7" s="454" t="str">
        <f>'Page de garde'!D18</f>
        <v>Tozeur</v>
      </c>
      <c r="B7" s="454"/>
      <c r="C7" s="454"/>
      <c r="D7" s="454"/>
      <c r="E7" s="454"/>
      <c r="F7" s="454"/>
      <c r="G7" s="79"/>
    </row>
    <row r="8" spans="1:7" s="2" customFormat="1" ht="24" x14ac:dyDescent="0.45">
      <c r="A8" s="4" t="s">
        <v>39</v>
      </c>
      <c r="B8" s="455" t="str">
        <f>'A3 Exploitation'!B9:F9</f>
        <v>Dr Mejed Heni</v>
      </c>
      <c r="C8" s="455"/>
      <c r="D8" s="455"/>
      <c r="E8" s="455"/>
      <c r="F8" s="455"/>
      <c r="G8" s="79"/>
    </row>
    <row r="9" spans="1:7" s="2" customFormat="1" ht="24" x14ac:dyDescent="0.45">
      <c r="A9" s="5" t="s">
        <v>41</v>
      </c>
      <c r="B9" s="456" t="str">
        <f>'A3 Exploitation'!B10:F10</f>
        <v>M. Welid KADRI</v>
      </c>
      <c r="C9" s="456"/>
      <c r="D9" s="456"/>
      <c r="E9" s="456"/>
      <c r="F9" s="456"/>
      <c r="G9" s="79"/>
    </row>
    <row r="10" spans="1:7" s="2" customFormat="1" ht="24" x14ac:dyDescent="0.45">
      <c r="A10" s="4" t="s">
        <v>40</v>
      </c>
      <c r="B10" s="451">
        <f>'A3 Exploitation'!B11:F11</f>
        <v>43692</v>
      </c>
      <c r="C10" s="451"/>
      <c r="D10" s="451"/>
      <c r="E10" s="451"/>
      <c r="F10" s="451"/>
      <c r="G10" s="79"/>
    </row>
    <row r="11" spans="1:7" s="2" customFormat="1" ht="24" x14ac:dyDescent="0.45">
      <c r="A11" s="4" t="s">
        <v>248</v>
      </c>
      <c r="B11" s="460">
        <f>D215</f>
        <v>0.84090909090909094</v>
      </c>
      <c r="C11" s="460"/>
      <c r="D11" s="460"/>
      <c r="E11" s="460"/>
      <c r="F11" s="460"/>
      <c r="G11" s="79"/>
    </row>
    <row r="12" spans="1:7" s="2" customFormat="1" ht="22.5" x14ac:dyDescent="0.45">
      <c r="A12" s="1"/>
      <c r="D12" s="364"/>
      <c r="E12" s="364"/>
      <c r="F12" s="364"/>
      <c r="G12" s="364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158</v>
      </c>
      <c r="F13" s="462" t="s">
        <v>159</v>
      </c>
    </row>
    <row r="14" spans="1:7" s="2" customFormat="1" ht="12.75" customHeight="1" x14ac:dyDescent="0.3">
      <c r="A14" s="461"/>
      <c r="B14" s="18" t="s">
        <v>32</v>
      </c>
      <c r="C14" s="18" t="s">
        <v>31</v>
      </c>
      <c r="D14" s="462"/>
      <c r="E14" s="462"/>
      <c r="F14" s="462"/>
      <c r="G14" s="78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65" t="s">
        <v>0</v>
      </c>
      <c r="B16" s="466"/>
      <c r="C16" s="466"/>
      <c r="D16" s="466"/>
      <c r="E16" s="466"/>
      <c r="F16" s="466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7" t="s">
        <v>34</v>
      </c>
      <c r="B22" s="468"/>
      <c r="C22" s="469"/>
      <c r="D22" s="330">
        <f>SUM(B17:C21)</f>
        <v>10</v>
      </c>
    </row>
    <row r="23" spans="1:7" x14ac:dyDescent="0.3">
      <c r="A23" s="457" t="s">
        <v>249</v>
      </c>
      <c r="B23" s="458"/>
      <c r="C23" s="459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70" t="s">
        <v>4</v>
      </c>
      <c r="B25" s="471"/>
      <c r="C25" s="471"/>
      <c r="D25" s="471"/>
      <c r="E25" s="471"/>
      <c r="F25" s="471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33" x14ac:dyDescent="0.3">
      <c r="A29" s="6" t="s">
        <v>234</v>
      </c>
      <c r="B29" s="55">
        <v>1</v>
      </c>
      <c r="C29" s="55"/>
      <c r="D29" s="56" t="s">
        <v>549</v>
      </c>
      <c r="E29" s="56" t="s">
        <v>551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7" t="s">
        <v>34</v>
      </c>
      <c r="B33" s="458"/>
      <c r="C33" s="459"/>
      <c r="D33" s="329">
        <f>SUM(B26:C32)</f>
        <v>11</v>
      </c>
    </row>
    <row r="34" spans="1:6" x14ac:dyDescent="0.3">
      <c r="A34" s="457" t="s">
        <v>249</v>
      </c>
      <c r="B34" s="458"/>
      <c r="C34" s="459"/>
      <c r="D34" s="17">
        <f>D33/(COUNT(B26:C32)*2)</f>
        <v>0.91666666666666663</v>
      </c>
    </row>
    <row r="35" spans="1:6" x14ac:dyDescent="0.3">
      <c r="A35" s="10"/>
      <c r="B35" s="11"/>
      <c r="C35" s="11"/>
      <c r="D35" s="12"/>
    </row>
    <row r="36" spans="1:6" ht="19.5" x14ac:dyDescent="0.4">
      <c r="A36" s="470" t="s">
        <v>178</v>
      </c>
      <c r="B36" s="471"/>
      <c r="C36" s="471"/>
      <c r="D36" s="471"/>
      <c r="E36" s="471"/>
      <c r="F36" s="471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0</v>
      </c>
      <c r="C39" s="55"/>
      <c r="D39" s="56" t="s">
        <v>550</v>
      </c>
      <c r="E39" s="56" t="s">
        <v>552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7" t="s">
        <v>34</v>
      </c>
      <c r="B42" s="458"/>
      <c r="C42" s="459"/>
      <c r="D42" s="329">
        <f>SUM(B37:C41)</f>
        <v>8</v>
      </c>
    </row>
    <row r="43" spans="1:6" x14ac:dyDescent="0.3">
      <c r="A43" s="457" t="s">
        <v>249</v>
      </c>
      <c r="B43" s="458"/>
      <c r="C43" s="459"/>
      <c r="D43" s="17">
        <f>D42/(COUNT(B37:C41)*2)</f>
        <v>0.8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2" t="s">
        <v>405</v>
      </c>
      <c r="B45" s="473"/>
      <c r="C45" s="473"/>
      <c r="D45" s="473"/>
      <c r="E45" s="473"/>
      <c r="F45" s="474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7" t="s">
        <v>34</v>
      </c>
      <c r="B58" s="458"/>
      <c r="C58" s="459"/>
      <c r="D58" s="341">
        <f>SUM(B46:C57)</f>
        <v>0</v>
      </c>
    </row>
    <row r="59" spans="1:6" x14ac:dyDescent="0.3">
      <c r="A59" s="457" t="s">
        <v>249</v>
      </c>
      <c r="B59" s="458"/>
      <c r="C59" s="45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5" t="s">
        <v>19</v>
      </c>
      <c r="B61" s="476"/>
      <c r="C61" s="476"/>
      <c r="D61" s="476"/>
      <c r="E61" s="476"/>
      <c r="F61" s="476"/>
    </row>
    <row r="62" spans="1:6" x14ac:dyDescent="0.3">
      <c r="A62" s="6" t="s">
        <v>224</v>
      </c>
      <c r="B62" s="55">
        <v>0</v>
      </c>
      <c r="C62" s="55"/>
      <c r="D62" s="59" t="s">
        <v>553</v>
      </c>
      <c r="E62" s="55" t="s">
        <v>554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7" t="s">
        <v>34</v>
      </c>
      <c r="B68" s="458"/>
      <c r="C68" s="459"/>
      <c r="D68" s="329">
        <f>SUM(B62:C67)</f>
        <v>6</v>
      </c>
    </row>
    <row r="69" spans="1:6" x14ac:dyDescent="0.3">
      <c r="A69" s="457" t="s">
        <v>249</v>
      </c>
      <c r="B69" s="458"/>
      <c r="C69" s="459"/>
      <c r="D69" s="17">
        <f>D68/(COUNT(B62:C67)*2)</f>
        <v>0.75</v>
      </c>
    </row>
    <row r="70" spans="1:6" x14ac:dyDescent="0.3">
      <c r="A70" s="10"/>
      <c r="B70" s="11"/>
      <c r="C70" s="11"/>
      <c r="D70" s="12"/>
    </row>
    <row r="71" spans="1:6" ht="19.5" x14ac:dyDescent="0.4">
      <c r="A71" s="470" t="s">
        <v>8</v>
      </c>
      <c r="B71" s="471"/>
      <c r="C71" s="471"/>
      <c r="D71" s="471"/>
      <c r="E71" s="471"/>
      <c r="F71" s="471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66" x14ac:dyDescent="0.3">
      <c r="A74" s="7" t="s">
        <v>203</v>
      </c>
      <c r="B74" s="55">
        <v>0</v>
      </c>
      <c r="C74" s="55"/>
      <c r="D74" s="56" t="s">
        <v>555</v>
      </c>
      <c r="E74" s="56" t="s">
        <v>556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7" t="s">
        <v>34</v>
      </c>
      <c r="B79" s="458"/>
      <c r="C79" s="459"/>
      <c r="D79" s="329">
        <f>SUM(B72:C78)</f>
        <v>12</v>
      </c>
    </row>
    <row r="80" spans="1:6" x14ac:dyDescent="0.3">
      <c r="A80" s="457" t="s">
        <v>249</v>
      </c>
      <c r="B80" s="458"/>
      <c r="C80" s="459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0" t="s">
        <v>463</v>
      </c>
      <c r="B82" s="471"/>
      <c r="C82" s="471"/>
      <c r="D82" s="471"/>
      <c r="E82" s="471"/>
      <c r="F82" s="471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7" t="s">
        <v>34</v>
      </c>
      <c r="B100" s="458"/>
      <c r="C100" s="459"/>
      <c r="D100" s="329">
        <f>SUM(B83:C99)</f>
        <v>30</v>
      </c>
    </row>
    <row r="101" spans="1:6" x14ac:dyDescent="0.3">
      <c r="A101" s="457" t="s">
        <v>249</v>
      </c>
      <c r="B101" s="458"/>
      <c r="C101" s="459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0" t="s">
        <v>170</v>
      </c>
      <c r="B103" s="471"/>
      <c r="C103" s="471"/>
      <c r="D103" s="471"/>
      <c r="E103" s="471"/>
      <c r="F103" s="471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34.5" x14ac:dyDescent="0.4">
      <c r="A105" s="6" t="s">
        <v>226</v>
      </c>
      <c r="B105" s="69">
        <v>1</v>
      </c>
      <c r="C105" s="62"/>
      <c r="D105" s="56" t="s">
        <v>559</v>
      </c>
      <c r="E105" s="55" t="s">
        <v>560</v>
      </c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7" t="s">
        <v>34</v>
      </c>
      <c r="B118" s="458"/>
      <c r="C118" s="459"/>
      <c r="D118" s="329">
        <f>SUM(B104:C117)</f>
        <v>25</v>
      </c>
    </row>
    <row r="119" spans="1:6" x14ac:dyDescent="0.3">
      <c r="A119" s="457" t="s">
        <v>249</v>
      </c>
      <c r="B119" s="458"/>
      <c r="C119" s="459"/>
      <c r="D119" s="17">
        <f>D118/(COUNT(B104:C117)*2)</f>
        <v>0.96153846153846156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0" t="s">
        <v>171</v>
      </c>
      <c r="B122" s="471"/>
      <c r="C122" s="471"/>
      <c r="D122" s="471"/>
      <c r="E122" s="471"/>
      <c r="F122" s="471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51" x14ac:dyDescent="0.4">
      <c r="A124" s="6" t="s">
        <v>153</v>
      </c>
      <c r="B124" s="69">
        <v>1</v>
      </c>
      <c r="C124" s="62"/>
      <c r="D124" s="56" t="s">
        <v>561</v>
      </c>
      <c r="E124" s="56" t="s">
        <v>562</v>
      </c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7" t="s">
        <v>34</v>
      </c>
      <c r="B134" s="458"/>
      <c r="C134" s="459"/>
      <c r="D134" s="329">
        <f>SUM(B123:C133)</f>
        <v>19</v>
      </c>
    </row>
    <row r="135" spans="1:6" x14ac:dyDescent="0.3">
      <c r="A135" s="457" t="s">
        <v>249</v>
      </c>
      <c r="B135" s="458"/>
      <c r="C135" s="459"/>
      <c r="D135" s="17">
        <f>D134/(COUNT(B123:C133)*2)</f>
        <v>0.95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0" t="s">
        <v>154</v>
      </c>
      <c r="B137" s="471"/>
      <c r="C137" s="471"/>
      <c r="D137" s="471"/>
      <c r="E137" s="471"/>
      <c r="F137" s="471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45" x14ac:dyDescent="0.4">
      <c r="A142" s="6" t="s">
        <v>246</v>
      </c>
      <c r="B142" s="70">
        <v>0</v>
      </c>
      <c r="C142" s="62"/>
      <c r="D142" s="66" t="s">
        <v>563</v>
      </c>
      <c r="E142" s="63" t="s">
        <v>564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7" t="s">
        <v>34</v>
      </c>
      <c r="B149" s="458"/>
      <c r="C149" s="459"/>
      <c r="D149" s="329">
        <f>SUM(B138:C148)</f>
        <v>20</v>
      </c>
    </row>
    <row r="150" spans="1:6" x14ac:dyDescent="0.3">
      <c r="A150" s="457" t="s">
        <v>249</v>
      </c>
      <c r="B150" s="458"/>
      <c r="C150" s="459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0" t="s">
        <v>61</v>
      </c>
      <c r="B152" s="471"/>
      <c r="C152" s="471"/>
      <c r="D152" s="471"/>
      <c r="E152" s="471"/>
      <c r="F152" s="471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1</v>
      </c>
      <c r="C155" s="56"/>
      <c r="D155" s="64" t="s">
        <v>565</v>
      </c>
      <c r="E155" s="55" t="s">
        <v>566</v>
      </c>
      <c r="F155" s="55"/>
    </row>
    <row r="156" spans="1:6" ht="30" x14ac:dyDescent="0.3">
      <c r="A156" s="26" t="s">
        <v>232</v>
      </c>
      <c r="B156" s="69">
        <v>0</v>
      </c>
      <c r="C156" s="56"/>
      <c r="D156" s="86" t="s">
        <v>567</v>
      </c>
      <c r="E156" s="55" t="s">
        <v>556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30.75" x14ac:dyDescent="0.3">
      <c r="A163" s="32" t="s">
        <v>173</v>
      </c>
      <c r="B163" s="69">
        <v>0</v>
      </c>
      <c r="C163" s="56"/>
      <c r="D163" s="59" t="s">
        <v>568</v>
      </c>
      <c r="E163" s="55" t="s">
        <v>556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7" t="s">
        <v>34</v>
      </c>
      <c r="B165" s="458"/>
      <c r="C165" s="459"/>
      <c r="D165" s="329">
        <f>SUM(B153:C164)</f>
        <v>19</v>
      </c>
    </row>
    <row r="166" spans="1:6" x14ac:dyDescent="0.3">
      <c r="A166" s="457" t="s">
        <v>249</v>
      </c>
      <c r="B166" s="458"/>
      <c r="C166" s="459"/>
      <c r="D166" s="17">
        <f>D165/(COUNT(B153:C164)*2)</f>
        <v>0.79166666666666663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0" t="s">
        <v>176</v>
      </c>
      <c r="B168" s="471"/>
      <c r="C168" s="471"/>
      <c r="D168" s="471"/>
      <c r="E168" s="471"/>
      <c r="F168" s="471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2"/>
      <c r="E172" s="2"/>
      <c r="F172" s="55"/>
    </row>
    <row r="173" spans="1:6" ht="50.25" x14ac:dyDescent="0.35">
      <c r="A173" s="24" t="s">
        <v>262</v>
      </c>
      <c r="B173" s="55">
        <v>0</v>
      </c>
      <c r="C173" s="6">
        <f>IF(B173=0, -5, "0")</f>
        <v>-5</v>
      </c>
      <c r="D173" s="56" t="s">
        <v>569</v>
      </c>
      <c r="E173" s="56" t="s">
        <v>570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7" t="s">
        <v>34</v>
      </c>
      <c r="B177" s="468"/>
      <c r="C177" s="469"/>
      <c r="D177" s="330">
        <f>SUM(B169:C176)</f>
        <v>9</v>
      </c>
    </row>
    <row r="178" spans="1:6" x14ac:dyDescent="0.3">
      <c r="A178" s="457" t="s">
        <v>249</v>
      </c>
      <c r="B178" s="458"/>
      <c r="C178" s="459"/>
      <c r="D178" s="17">
        <f>D177/(COUNT(B169:C176)*2)</f>
        <v>0.5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0" t="s">
        <v>64</v>
      </c>
      <c r="B180" s="471"/>
      <c r="C180" s="471"/>
      <c r="D180" s="471"/>
      <c r="E180" s="471"/>
      <c r="F180" s="471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7" t="s">
        <v>34</v>
      </c>
      <c r="B185" s="458"/>
      <c r="C185" s="459"/>
      <c r="D185" s="329">
        <f>SUM(B181:C184)</f>
        <v>6</v>
      </c>
    </row>
    <row r="186" spans="1:6" x14ac:dyDescent="0.3">
      <c r="A186" s="457" t="s">
        <v>249</v>
      </c>
      <c r="B186" s="458"/>
      <c r="C186" s="459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ht="66" x14ac:dyDescent="0.3">
      <c r="A189" s="6" t="s">
        <v>150</v>
      </c>
      <c r="B189" s="55">
        <v>1</v>
      </c>
      <c r="C189" s="55"/>
      <c r="D189" s="76" t="s">
        <v>571</v>
      </c>
      <c r="E189" s="56" t="s">
        <v>572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66" x14ac:dyDescent="0.3">
      <c r="A191" s="26" t="s">
        <v>165</v>
      </c>
      <c r="B191" s="55">
        <v>0</v>
      </c>
      <c r="C191" s="55"/>
      <c r="D191" s="56" t="s">
        <v>580</v>
      </c>
      <c r="E191" s="55" t="s">
        <v>573</v>
      </c>
      <c r="F191" s="55"/>
    </row>
    <row r="192" spans="1:6" ht="49.5" x14ac:dyDescent="0.3">
      <c r="A192" s="6" t="s">
        <v>127</v>
      </c>
      <c r="B192" s="55">
        <v>0</v>
      </c>
      <c r="C192" s="55"/>
      <c r="D192" s="56" t="s">
        <v>574</v>
      </c>
      <c r="E192" s="56" t="s">
        <v>575</v>
      </c>
      <c r="F192" s="55"/>
    </row>
    <row r="193" spans="1:7" x14ac:dyDescent="0.3">
      <c r="A193" s="457" t="s">
        <v>34</v>
      </c>
      <c r="B193" s="458"/>
      <c r="C193" s="459"/>
      <c r="D193" s="329">
        <f>SUM(B189:C192)</f>
        <v>3</v>
      </c>
    </row>
    <row r="194" spans="1:7" x14ac:dyDescent="0.3">
      <c r="A194" s="457" t="s">
        <v>249</v>
      </c>
      <c r="B194" s="458"/>
      <c r="C194" s="459"/>
      <c r="D194" s="17">
        <f>D193/(COUNT(B189:C192)*2)</f>
        <v>0.375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0" t="s">
        <v>65</v>
      </c>
      <c r="B196" s="471"/>
      <c r="C196" s="471"/>
      <c r="D196" s="471"/>
      <c r="E196" s="471"/>
      <c r="F196" s="471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ht="66" x14ac:dyDescent="0.3">
      <c r="A201" s="6" t="s">
        <v>263</v>
      </c>
      <c r="B201" s="55">
        <v>0</v>
      </c>
      <c r="C201" s="55"/>
      <c r="D201" s="56" t="s">
        <v>576</v>
      </c>
      <c r="E201" s="56" t="s">
        <v>577</v>
      </c>
      <c r="F201" s="55"/>
    </row>
    <row r="202" spans="1:7" x14ac:dyDescent="0.3">
      <c r="A202" s="457" t="s">
        <v>34</v>
      </c>
      <c r="B202" s="458"/>
      <c r="C202" s="459"/>
      <c r="D202" s="329">
        <f>SUM(B197:C201)</f>
        <v>6</v>
      </c>
    </row>
    <row r="203" spans="1:7" x14ac:dyDescent="0.3">
      <c r="A203" s="457" t="s">
        <v>249</v>
      </c>
      <c r="B203" s="458"/>
      <c r="C203" s="459"/>
      <c r="D203" s="17">
        <f>D202/(COUNT(B197:C201)*2)</f>
        <v>0.75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0" t="s">
        <v>175</v>
      </c>
      <c r="B205" s="471"/>
      <c r="C205" s="471"/>
      <c r="D205" s="471"/>
      <c r="E205" s="471"/>
      <c r="F205" s="471"/>
    </row>
    <row r="206" spans="1:7" x14ac:dyDescent="0.3">
      <c r="A206" s="26" t="s">
        <v>302</v>
      </c>
      <c r="B206" s="55">
        <v>1</v>
      </c>
      <c r="C206" s="55"/>
      <c r="D206" s="55" t="s">
        <v>578</v>
      </c>
      <c r="E206" s="55" t="s">
        <v>579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0</v>
      </c>
      <c r="C208" s="55"/>
      <c r="D208" s="56" t="s">
        <v>532</v>
      </c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7" t="s">
        <v>34</v>
      </c>
      <c r="B210" s="458"/>
      <c r="C210" s="459"/>
      <c r="D210" s="34">
        <f>SUM(B206:C209)</f>
        <v>1</v>
      </c>
    </row>
    <row r="211" spans="1:6" x14ac:dyDescent="0.3">
      <c r="A211" s="457" t="s">
        <v>249</v>
      </c>
      <c r="B211" s="458"/>
      <c r="C211" s="459"/>
      <c r="D211" s="17">
        <f>D210/(COUNT(B206:C209)*2)</f>
        <v>0.25</v>
      </c>
    </row>
    <row r="213" spans="1:6" ht="18" x14ac:dyDescent="0.35">
      <c r="A213" s="37" t="s">
        <v>402</v>
      </c>
      <c r="B213" s="36"/>
      <c r="C213" s="36"/>
      <c r="D213" s="87">
        <f>E213/F213</f>
        <v>0</v>
      </c>
      <c r="E213" s="323">
        <v>0</v>
      </c>
      <c r="F213" s="323">
        <v>4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0.84090909090909094</v>
      </c>
    </row>
  </sheetData>
  <sheetProtection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4"/>
      <c r="E1" s="364"/>
      <c r="F1" s="364"/>
      <c r="G1" s="364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5" t="s">
        <v>149</v>
      </c>
      <c r="B7" s="365"/>
      <c r="C7" s="365"/>
      <c r="D7" s="365"/>
      <c r="E7" s="365"/>
      <c r="F7" s="365"/>
      <c r="G7" s="93"/>
    </row>
    <row r="8" spans="1:7" ht="22.5" x14ac:dyDescent="0.45">
      <c r="A8" s="366" t="str">
        <f>'Page de garde'!D18</f>
        <v>Tozeur</v>
      </c>
      <c r="B8" s="366"/>
      <c r="C8" s="366"/>
      <c r="D8" s="366"/>
      <c r="E8" s="366"/>
      <c r="F8" s="366"/>
      <c r="G8" s="93"/>
    </row>
    <row r="9" spans="1:7" ht="22.5" x14ac:dyDescent="0.45">
      <c r="A9" s="94" t="s">
        <v>39</v>
      </c>
      <c r="B9" s="367"/>
      <c r="C9" s="367"/>
      <c r="D9" s="367"/>
      <c r="E9" s="367"/>
      <c r="F9" s="367"/>
      <c r="G9" s="93"/>
    </row>
    <row r="10" spans="1:7" ht="22.5" x14ac:dyDescent="0.45">
      <c r="A10" s="95" t="s">
        <v>41</v>
      </c>
      <c r="B10" s="368"/>
      <c r="C10" s="368"/>
      <c r="D10" s="368"/>
      <c r="E10" s="368"/>
      <c r="F10" s="368"/>
      <c r="G10" s="93"/>
    </row>
    <row r="11" spans="1:7" ht="22.5" x14ac:dyDescent="0.45">
      <c r="A11" s="94" t="s">
        <v>40</v>
      </c>
      <c r="B11" s="369"/>
      <c r="C11" s="369"/>
      <c r="D11" s="369"/>
      <c r="E11" s="369"/>
      <c r="F11" s="369"/>
      <c r="G11" s="93"/>
    </row>
    <row r="12" spans="1:7" ht="22.5" x14ac:dyDescent="0.45">
      <c r="A12" s="94" t="s">
        <v>198</v>
      </c>
      <c r="B12" s="374" t="e">
        <f>D719</f>
        <v>#DIV/0!</v>
      </c>
      <c r="C12" s="374"/>
      <c r="D12" s="374"/>
      <c r="E12" s="374"/>
      <c r="F12" s="374"/>
      <c r="G12" s="93"/>
    </row>
    <row r="13" spans="1:7" ht="22.5" x14ac:dyDescent="0.45">
      <c r="A13" s="92"/>
      <c r="B13" s="90"/>
      <c r="C13" s="90"/>
      <c r="D13" s="364"/>
      <c r="E13" s="364"/>
      <c r="F13" s="364"/>
      <c r="G13" s="36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70"/>
      <c r="B49" s="370"/>
      <c r="C49" s="370"/>
      <c r="D49" s="370"/>
      <c r="E49" s="370"/>
      <c r="F49" s="370"/>
      <c r="G49" s="37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2"/>
      <c r="B64" s="383"/>
      <c r="C64" s="383"/>
      <c r="D64" s="383"/>
      <c r="E64" s="383"/>
      <c r="F64" s="383"/>
      <c r="G64" s="383"/>
    </row>
    <row r="65" spans="1:7" ht="43.5" customHeight="1" x14ac:dyDescent="0.4">
      <c r="A65" s="378" t="s">
        <v>341</v>
      </c>
      <c r="B65" s="378"/>
      <c r="C65" s="378"/>
      <c r="D65" s="378"/>
      <c r="E65" s="378"/>
      <c r="F65" s="37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85" t="s">
        <v>342</v>
      </c>
      <c r="B84" s="385"/>
      <c r="C84" s="385"/>
      <c r="D84" s="385"/>
      <c r="E84" s="385"/>
      <c r="F84" s="38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5"/>
      <c r="B101" s="376"/>
      <c r="C101" s="376"/>
      <c r="D101" s="376"/>
      <c r="E101" s="376"/>
      <c r="F101" s="377"/>
      <c r="G101" s="96"/>
    </row>
    <row r="102" spans="1:7" ht="46.5" customHeight="1" x14ac:dyDescent="0.4">
      <c r="A102" s="378" t="s">
        <v>343</v>
      </c>
      <c r="B102" s="378"/>
      <c r="C102" s="378"/>
      <c r="D102" s="378"/>
      <c r="E102" s="378"/>
      <c r="F102" s="37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5"/>
      <c r="B109" s="376"/>
      <c r="C109" s="376"/>
      <c r="D109" s="376"/>
      <c r="E109" s="376"/>
      <c r="F109" s="377"/>
      <c r="G109" s="96"/>
    </row>
    <row r="110" spans="1:7" ht="39.75" customHeight="1" x14ac:dyDescent="0.4">
      <c r="A110" s="378" t="s">
        <v>375</v>
      </c>
      <c r="B110" s="378"/>
      <c r="C110" s="378"/>
      <c r="D110" s="378"/>
      <c r="E110" s="378"/>
      <c r="F110" s="37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6"/>
      <c r="B118" s="376"/>
      <c r="C118" s="376"/>
      <c r="D118" s="376"/>
      <c r="E118" s="376"/>
      <c r="F118" s="376"/>
      <c r="G118" s="96"/>
    </row>
    <row r="119" spans="1:7" ht="22.5" x14ac:dyDescent="0.4">
      <c r="A119" s="378" t="s">
        <v>304</v>
      </c>
      <c r="B119" s="378"/>
      <c r="C119" s="378"/>
      <c r="D119" s="378"/>
      <c r="E119" s="378"/>
      <c r="F119" s="37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9"/>
      <c r="B130" s="379"/>
      <c r="C130" s="379"/>
      <c r="D130" s="379"/>
      <c r="E130" s="379"/>
      <c r="F130" s="379"/>
      <c r="G130" s="96"/>
    </row>
    <row r="131" spans="1:16384" ht="22.5" customHeight="1" x14ac:dyDescent="0.4">
      <c r="A131" s="380" t="s">
        <v>404</v>
      </c>
      <c r="B131" s="380"/>
      <c r="C131" s="380"/>
      <c r="D131" s="380"/>
      <c r="E131" s="380"/>
      <c r="F131" s="380"/>
      <c r="G131" s="96"/>
    </row>
    <row r="132" spans="1:16384" ht="22.5" customHeight="1" x14ac:dyDescent="0.4">
      <c r="A132" s="381"/>
      <c r="B132" s="381"/>
      <c r="C132" s="381"/>
      <c r="D132" s="381"/>
      <c r="E132" s="381"/>
      <c r="F132" s="381"/>
      <c r="G132" s="96"/>
    </row>
    <row r="133" spans="1:16384" s="258" customFormat="1" ht="22.5" customHeight="1" x14ac:dyDescent="0.25">
      <c r="A133" s="371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7" t="s">
        <v>441</v>
      </c>
      <c r="B137" s="387"/>
      <c r="C137" s="387"/>
      <c r="D137" s="387"/>
      <c r="E137" s="387"/>
      <c r="F137" s="387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6" t="s">
        <v>340</v>
      </c>
      <c r="B144" s="386"/>
      <c r="C144" s="386"/>
      <c r="D144" s="386"/>
      <c r="E144" s="386"/>
      <c r="F144" s="386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5"/>
      <c r="B161" s="376"/>
      <c r="C161" s="376"/>
      <c r="D161" s="376"/>
      <c r="E161" s="376"/>
      <c r="F161" s="376"/>
      <c r="G161" s="96"/>
    </row>
    <row r="162" spans="1:7" ht="32.25" customHeight="1" x14ac:dyDescent="0.4">
      <c r="A162" s="387" t="s">
        <v>442</v>
      </c>
      <c r="B162" s="387"/>
      <c r="C162" s="387"/>
      <c r="D162" s="387"/>
      <c r="E162" s="387"/>
      <c r="F162" s="387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8"/>
      <c r="B172" s="389"/>
      <c r="C172" s="389"/>
      <c r="D172" s="389"/>
      <c r="E172" s="389"/>
      <c r="F172" s="389"/>
      <c r="G172" s="96"/>
    </row>
    <row r="173" spans="1:7" ht="32.25" customHeight="1" x14ac:dyDescent="0.4">
      <c r="A173" s="387" t="s">
        <v>304</v>
      </c>
      <c r="B173" s="387"/>
      <c r="C173" s="387"/>
      <c r="D173" s="387"/>
      <c r="E173" s="387"/>
      <c r="F173" s="387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90"/>
      <c r="C182" s="391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8"/>
      <c r="B184" s="398"/>
      <c r="C184" s="398"/>
      <c r="D184" s="398"/>
      <c r="E184" s="398"/>
      <c r="F184" s="39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0"/>
      <c r="B201" s="370"/>
      <c r="C201" s="370"/>
      <c r="D201" s="370"/>
      <c r="E201" s="370"/>
      <c r="F201" s="37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0"/>
      <c r="B225" s="370"/>
      <c r="C225" s="370"/>
      <c r="D225" s="370"/>
      <c r="E225" s="370"/>
      <c r="F225" s="37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5" t="s">
        <v>304</v>
      </c>
      <c r="B232" s="396"/>
      <c r="C232" s="396"/>
      <c r="D232" s="397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0"/>
      <c r="B246" s="370"/>
      <c r="C246" s="370"/>
      <c r="D246" s="370"/>
      <c r="E246" s="370"/>
      <c r="F246" s="37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9"/>
      <c r="B286" s="399"/>
      <c r="C286" s="399"/>
      <c r="D286" s="399"/>
      <c r="E286" s="399"/>
      <c r="F286" s="399"/>
      <c r="G286" s="96"/>
    </row>
    <row r="287" spans="1:7" ht="31.5" customHeight="1" x14ac:dyDescent="0.4">
      <c r="A287" s="400" t="s">
        <v>304</v>
      </c>
      <c r="B287" s="400"/>
      <c r="C287" s="400"/>
      <c r="D287" s="400"/>
      <c r="E287" s="400"/>
      <c r="F287" s="400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3"/>
      <c r="B352" s="403"/>
      <c r="C352" s="403"/>
      <c r="D352" s="403"/>
      <c r="E352" s="403"/>
      <c r="F352" s="403"/>
      <c r="G352" s="403"/>
    </row>
    <row r="353" spans="1:7" ht="32.25" customHeight="1" x14ac:dyDescent="0.4">
      <c r="A353" s="404" t="s">
        <v>304</v>
      </c>
      <c r="B353" s="404"/>
      <c r="C353" s="404"/>
      <c r="D353" s="404"/>
      <c r="E353" s="404"/>
      <c r="F353" s="404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1"/>
      <c r="B410" s="384"/>
      <c r="C410" s="384"/>
      <c r="D410" s="384"/>
      <c r="E410" s="384"/>
      <c r="F410" s="384"/>
      <c r="G410" s="384"/>
    </row>
    <row r="411" spans="1:7" ht="24.75" x14ac:dyDescent="0.4">
      <c r="A411" s="402" t="s">
        <v>313</v>
      </c>
      <c r="B411" s="402"/>
      <c r="C411" s="402"/>
      <c r="D411" s="402"/>
      <c r="E411" s="402"/>
      <c r="F411" s="402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2" t="s">
        <v>304</v>
      </c>
      <c r="B459" s="402"/>
      <c r="C459" s="402"/>
      <c r="D459" s="402"/>
      <c r="E459" s="402"/>
      <c r="F459" s="402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8" t="s">
        <v>405</v>
      </c>
      <c r="B473" s="408"/>
      <c r="C473" s="408"/>
      <c r="D473" s="408"/>
      <c r="E473" s="408"/>
      <c r="F473" s="408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9" t="s">
        <v>52</v>
      </c>
      <c r="B478" s="479"/>
      <c r="C478" s="479"/>
      <c r="D478" s="479"/>
      <c r="E478" s="479"/>
      <c r="F478" s="479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0" t="s">
        <v>443</v>
      </c>
      <c r="B484" s="481"/>
      <c r="C484" s="481"/>
      <c r="D484" s="481"/>
      <c r="E484" s="481"/>
      <c r="F484" s="48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2" t="s">
        <v>23</v>
      </c>
      <c r="B495" s="483"/>
      <c r="C495" s="483"/>
      <c r="D495" s="483"/>
      <c r="E495" s="483"/>
      <c r="F495" s="484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5"/>
      <c r="B507" s="405"/>
      <c r="C507" s="405"/>
      <c r="D507" s="405"/>
      <c r="E507" s="405"/>
      <c r="F507" s="405"/>
      <c r="G507" s="405"/>
    </row>
    <row r="508" spans="1:7" ht="26.25" customHeight="1" x14ac:dyDescent="0.5">
      <c r="A508" s="288" t="s">
        <v>304</v>
      </c>
      <c r="B508" s="406"/>
      <c r="C508" s="406"/>
      <c r="D508" s="406"/>
      <c r="E508" s="406"/>
      <c r="F508" s="40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7" t="s">
        <v>97</v>
      </c>
      <c r="B520" s="407"/>
      <c r="C520" s="407"/>
      <c r="D520" s="407"/>
      <c r="E520" s="407"/>
      <c r="F520" s="407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7" t="s">
        <v>28</v>
      </c>
      <c r="B522" s="419" t="s">
        <v>29</v>
      </c>
      <c r="C522" s="420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8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70"/>
      <c r="B534" s="370"/>
      <c r="C534" s="370"/>
      <c r="D534" s="370"/>
      <c r="E534" s="370"/>
      <c r="F534" s="37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03"/>
      <c r="C546" s="403"/>
      <c r="D546" s="403"/>
      <c r="E546" s="403"/>
      <c r="F546" s="403"/>
      <c r="G546" s="403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5" t="s">
        <v>34</v>
      </c>
      <c r="B556" s="415"/>
      <c r="C556" s="416"/>
      <c r="D556" s="345">
        <f>SUM(B548:C555,B536:C545)</f>
        <v>0</v>
      </c>
      <c r="E556" s="90"/>
      <c r="F556" s="96"/>
      <c r="G556" s="96"/>
    </row>
    <row r="557" spans="1:7" ht="21" x14ac:dyDescent="0.4">
      <c r="A557" s="415" t="s">
        <v>33</v>
      </c>
      <c r="B557" s="415"/>
      <c r="C557" s="415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0"/>
      <c r="B562" s="370"/>
      <c r="C562" s="370"/>
      <c r="D562" s="370"/>
      <c r="E562" s="370"/>
      <c r="F562" s="370"/>
      <c r="G562" s="96"/>
    </row>
    <row r="563" spans="1:7" ht="22.5" x14ac:dyDescent="0.45">
      <c r="A563" s="431" t="s">
        <v>19</v>
      </c>
      <c r="B563" s="431"/>
      <c r="C563" s="431"/>
      <c r="D563" s="431"/>
      <c r="E563" s="431"/>
      <c r="F563" s="431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3" t="s">
        <v>10</v>
      </c>
      <c r="B568" s="424"/>
      <c r="C568" s="424"/>
      <c r="D568" s="424"/>
      <c r="E568" s="424"/>
      <c r="F568" s="425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5" t="s">
        <v>34</v>
      </c>
      <c r="B578" s="415"/>
      <c r="C578" s="416"/>
      <c r="D578" s="345">
        <f>SUM(B569:C577)</f>
        <v>0</v>
      </c>
      <c r="E578" s="90"/>
      <c r="F578" s="96"/>
      <c r="G578" s="96"/>
    </row>
    <row r="579" spans="1:7" ht="21" x14ac:dyDescent="0.4">
      <c r="A579" s="415" t="s">
        <v>33</v>
      </c>
      <c r="B579" s="415"/>
      <c r="C579" s="415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6" t="s">
        <v>23</v>
      </c>
      <c r="B581" s="427"/>
      <c r="C581" s="427"/>
      <c r="D581" s="427"/>
      <c r="E581" s="427"/>
      <c r="F581" s="428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9" t="s">
        <v>370</v>
      </c>
      <c r="B588" s="430"/>
      <c r="C588" s="430"/>
      <c r="D588" s="430"/>
      <c r="E588" s="430"/>
      <c r="F588" s="430"/>
      <c r="G588" s="430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5" t="s">
        <v>34</v>
      </c>
      <c r="B596" s="415"/>
      <c r="C596" s="416"/>
      <c r="D596" s="345">
        <f>SUM(B589:C595,B582:C587)</f>
        <v>0</v>
      </c>
      <c r="E596" s="90"/>
      <c r="F596" s="96"/>
      <c r="G596" s="96"/>
    </row>
    <row r="597" spans="1:7" ht="21" x14ac:dyDescent="0.4">
      <c r="A597" s="415" t="s">
        <v>33</v>
      </c>
      <c r="B597" s="415"/>
      <c r="C597" s="415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7" t="s">
        <v>168</v>
      </c>
      <c r="B600" s="438"/>
      <c r="C600" s="439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1" t="s">
        <v>8</v>
      </c>
      <c r="B602" s="431"/>
      <c r="C602" s="431"/>
      <c r="D602" s="431"/>
      <c r="E602" s="431"/>
      <c r="F602" s="431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2"/>
      <c r="D607" s="432"/>
      <c r="E607" s="432"/>
      <c r="F607" s="433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5" t="s">
        <v>34</v>
      </c>
      <c r="B616" s="415"/>
      <c r="C616" s="415"/>
      <c r="D616" s="345">
        <f>SUM(B608:C615)</f>
        <v>0</v>
      </c>
      <c r="E616" s="434"/>
      <c r="F616" s="399"/>
      <c r="G616" s="96"/>
    </row>
    <row r="617" spans="1:7" ht="21" x14ac:dyDescent="0.4">
      <c r="A617" s="415" t="s">
        <v>33</v>
      </c>
      <c r="B617" s="415"/>
      <c r="C617" s="415"/>
      <c r="D617" s="298" t="e">
        <f>D616/(COUNT(B608:C615)*2)</f>
        <v>#DIV/0!</v>
      </c>
      <c r="E617" s="435"/>
      <c r="F617" s="405"/>
      <c r="G617" s="96"/>
    </row>
    <row r="618" spans="1:7" ht="21" x14ac:dyDescent="0.4">
      <c r="A618" s="128"/>
      <c r="B618" s="96"/>
      <c r="C618" s="436"/>
      <c r="D618" s="436"/>
      <c r="E618" s="436"/>
      <c r="F618" s="436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2"/>
      <c r="D632" s="432"/>
      <c r="E632" s="432"/>
      <c r="F632" s="433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1"/>
      <c r="B641" s="441"/>
      <c r="C641" s="441"/>
      <c r="D641" s="441"/>
      <c r="E641" s="441"/>
      <c r="F641" s="441"/>
      <c r="G641" s="441"/>
    </row>
    <row r="642" spans="1:7" ht="24.75" x14ac:dyDescent="0.4">
      <c r="A642" s="284" t="s">
        <v>26</v>
      </c>
      <c r="B642" s="432"/>
      <c r="C642" s="432"/>
      <c r="D642" s="432"/>
      <c r="E642" s="432"/>
      <c r="F642" s="433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2" t="s">
        <v>304</v>
      </c>
      <c r="B650" s="443"/>
      <c r="C650" s="443"/>
      <c r="D650" s="443"/>
      <c r="E650" s="443"/>
      <c r="F650" s="444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1" t="s">
        <v>346</v>
      </c>
      <c r="B665" s="431"/>
      <c r="C665" s="431"/>
      <c r="D665" s="431"/>
      <c r="E665" s="431"/>
      <c r="F665" s="431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0" t="s">
        <v>439</v>
      </c>
      <c r="B693" s="440"/>
      <c r="C693" s="440"/>
      <c r="D693" s="440"/>
      <c r="E693" s="440"/>
      <c r="F693" s="440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50" t="s">
        <v>28</v>
      </c>
      <c r="B695" s="419" t="s">
        <v>29</v>
      </c>
      <c r="C695" s="419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7" t="s">
        <v>299</v>
      </c>
      <c r="B698" s="448"/>
      <c r="C698" s="448"/>
      <c r="D698" s="448"/>
      <c r="E698" s="448"/>
      <c r="F698" s="449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5"/>
      <c r="C704" s="446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5"/>
      <c r="C705" s="446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7" t="s">
        <v>300</v>
      </c>
      <c r="B707" s="448"/>
      <c r="C707" s="448"/>
      <c r="D707" s="448"/>
      <c r="E707" s="448"/>
      <c r="F707" s="449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2"/>
      <c r="E1" s="452"/>
      <c r="F1" s="452"/>
      <c r="G1" s="45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3" t="s">
        <v>46</v>
      </c>
      <c r="B6" s="453"/>
      <c r="C6" s="453"/>
      <c r="D6" s="453"/>
      <c r="E6" s="453"/>
      <c r="F6" s="453"/>
      <c r="G6" s="79"/>
    </row>
    <row r="7" spans="1:7" s="2" customFormat="1" ht="21.75" customHeight="1" x14ac:dyDescent="0.45">
      <c r="A7" s="454" t="str">
        <f>'Page de garde'!D18</f>
        <v>Tozeur</v>
      </c>
      <c r="B7" s="454"/>
      <c r="C7" s="454"/>
      <c r="D7" s="454"/>
      <c r="E7" s="454"/>
      <c r="F7" s="454"/>
      <c r="G7" s="79"/>
    </row>
    <row r="8" spans="1:7" s="2" customFormat="1" ht="24" x14ac:dyDescent="0.45">
      <c r="A8" s="4" t="s">
        <v>39</v>
      </c>
      <c r="B8" s="455">
        <f>'A4 Exploitation'!B9:F9</f>
        <v>0</v>
      </c>
      <c r="C8" s="455"/>
      <c r="D8" s="455"/>
      <c r="E8" s="455"/>
      <c r="F8" s="455"/>
      <c r="G8" s="79"/>
    </row>
    <row r="9" spans="1:7" s="2" customFormat="1" ht="24" x14ac:dyDescent="0.45">
      <c r="A9" s="5" t="s">
        <v>41</v>
      </c>
      <c r="B9" s="456">
        <f>'A4 Exploitation'!B10:F10</f>
        <v>0</v>
      </c>
      <c r="C9" s="456"/>
      <c r="D9" s="456"/>
      <c r="E9" s="456"/>
      <c r="F9" s="456"/>
      <c r="G9" s="79"/>
    </row>
    <row r="10" spans="1:7" s="2" customFormat="1" ht="24" x14ac:dyDescent="0.45">
      <c r="A10" s="4" t="s">
        <v>40</v>
      </c>
      <c r="B10" s="451">
        <f>'A4 Exploitation'!B11:F11</f>
        <v>0</v>
      </c>
      <c r="C10" s="451"/>
      <c r="D10" s="451"/>
      <c r="E10" s="451"/>
      <c r="F10" s="451"/>
      <c r="G10" s="79"/>
    </row>
    <row r="11" spans="1:7" s="2" customFormat="1" ht="24" x14ac:dyDescent="0.45">
      <c r="A11" s="4" t="s">
        <v>248</v>
      </c>
      <c r="B11" s="460" t="e">
        <f>D215</f>
        <v>#DIV/0!</v>
      </c>
      <c r="C11" s="460"/>
      <c r="D11" s="460"/>
      <c r="E11" s="460"/>
      <c r="F11" s="460"/>
      <c r="G11" s="79"/>
    </row>
    <row r="12" spans="1:7" s="2" customFormat="1" ht="22.5" x14ac:dyDescent="0.45">
      <c r="A12" s="1"/>
      <c r="D12" s="364"/>
      <c r="E12" s="364"/>
      <c r="F12" s="364"/>
      <c r="G12" s="364"/>
    </row>
    <row r="13" spans="1:7" s="2" customFormat="1" ht="11.25" customHeight="1" x14ac:dyDescent="0.3">
      <c r="A13" s="461" t="s">
        <v>28</v>
      </c>
      <c r="B13" s="462" t="s">
        <v>29</v>
      </c>
      <c r="C13" s="462"/>
      <c r="D13" s="462" t="s">
        <v>42</v>
      </c>
      <c r="E13" s="462" t="s">
        <v>158</v>
      </c>
      <c r="F13" s="462" t="s">
        <v>159</v>
      </c>
    </row>
    <row r="14" spans="1:7" s="2" customFormat="1" ht="12.75" customHeight="1" x14ac:dyDescent="0.3">
      <c r="A14" s="461"/>
      <c r="B14" s="18" t="s">
        <v>32</v>
      </c>
      <c r="C14" s="18" t="s">
        <v>31</v>
      </c>
      <c r="D14" s="462"/>
      <c r="E14" s="462"/>
      <c r="F14" s="462"/>
      <c r="G14" s="78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65" t="s">
        <v>0</v>
      </c>
      <c r="B16" s="466"/>
      <c r="C16" s="466"/>
      <c r="D16" s="466"/>
      <c r="E16" s="466"/>
      <c r="F16" s="466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7" t="s">
        <v>34</v>
      </c>
      <c r="B22" s="468"/>
      <c r="C22" s="469"/>
      <c r="D22" s="330">
        <f>SUM(B17:C21)</f>
        <v>0</v>
      </c>
    </row>
    <row r="23" spans="1:7" x14ac:dyDescent="0.3">
      <c r="A23" s="457" t="s">
        <v>249</v>
      </c>
      <c r="B23" s="458"/>
      <c r="C23" s="459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0" t="s">
        <v>4</v>
      </c>
      <c r="B25" s="471"/>
      <c r="C25" s="471"/>
      <c r="D25" s="471"/>
      <c r="E25" s="471"/>
      <c r="F25" s="471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7" t="s">
        <v>34</v>
      </c>
      <c r="B33" s="458"/>
      <c r="C33" s="459"/>
      <c r="D33" s="329">
        <f>SUM(B26:C32)</f>
        <v>0</v>
      </c>
    </row>
    <row r="34" spans="1:6" x14ac:dyDescent="0.3">
      <c r="A34" s="457" t="s">
        <v>249</v>
      </c>
      <c r="B34" s="458"/>
      <c r="C34" s="459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0" t="s">
        <v>178</v>
      </c>
      <c r="B36" s="471"/>
      <c r="C36" s="471"/>
      <c r="D36" s="471"/>
      <c r="E36" s="471"/>
      <c r="F36" s="471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7" t="s">
        <v>34</v>
      </c>
      <c r="B42" s="458"/>
      <c r="C42" s="459"/>
      <c r="D42" s="329">
        <f>SUM(B37:C41)</f>
        <v>0</v>
      </c>
    </row>
    <row r="43" spans="1:6" x14ac:dyDescent="0.3">
      <c r="A43" s="457" t="s">
        <v>249</v>
      </c>
      <c r="B43" s="458"/>
      <c r="C43" s="459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2" t="s">
        <v>405</v>
      </c>
      <c r="B45" s="473"/>
      <c r="C45" s="473"/>
      <c r="D45" s="473"/>
      <c r="E45" s="473"/>
      <c r="F45" s="474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7" t="s">
        <v>34</v>
      </c>
      <c r="B58" s="458"/>
      <c r="C58" s="459"/>
      <c r="D58" s="341">
        <f>SUM(B46:C57)</f>
        <v>0</v>
      </c>
    </row>
    <row r="59" spans="1:6" x14ac:dyDescent="0.3">
      <c r="A59" s="457" t="s">
        <v>249</v>
      </c>
      <c r="B59" s="458"/>
      <c r="C59" s="459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5" t="s">
        <v>19</v>
      </c>
      <c r="B61" s="476"/>
      <c r="C61" s="476"/>
      <c r="D61" s="476"/>
      <c r="E61" s="476"/>
      <c r="F61" s="476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7" t="s">
        <v>34</v>
      </c>
      <c r="B68" s="458"/>
      <c r="C68" s="459"/>
      <c r="D68" s="329">
        <f>SUM(B62:C67)</f>
        <v>0</v>
      </c>
    </row>
    <row r="69" spans="1:6" x14ac:dyDescent="0.3">
      <c r="A69" s="457" t="s">
        <v>249</v>
      </c>
      <c r="B69" s="458"/>
      <c r="C69" s="459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0" t="s">
        <v>8</v>
      </c>
      <c r="B71" s="471"/>
      <c r="C71" s="471"/>
      <c r="D71" s="471"/>
      <c r="E71" s="471"/>
      <c r="F71" s="471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7" t="s">
        <v>34</v>
      </c>
      <c r="B79" s="458"/>
      <c r="C79" s="459"/>
      <c r="D79" s="329">
        <f>SUM(B72:C78)</f>
        <v>0</v>
      </c>
    </row>
    <row r="80" spans="1:6" x14ac:dyDescent="0.3">
      <c r="A80" s="457" t="s">
        <v>249</v>
      </c>
      <c r="B80" s="458"/>
      <c r="C80" s="459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0" t="s">
        <v>463</v>
      </c>
      <c r="B82" s="471"/>
      <c r="C82" s="471"/>
      <c r="D82" s="471"/>
      <c r="E82" s="471"/>
      <c r="F82" s="471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7" t="s">
        <v>34</v>
      </c>
      <c r="B100" s="458"/>
      <c r="C100" s="459"/>
      <c r="D100" s="329">
        <f>SUM(B83:C99)</f>
        <v>0</v>
      </c>
    </row>
    <row r="101" spans="1:6" x14ac:dyDescent="0.3">
      <c r="A101" s="457" t="s">
        <v>249</v>
      </c>
      <c r="B101" s="458"/>
      <c r="C101" s="459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0" t="s">
        <v>170</v>
      </c>
      <c r="B103" s="471"/>
      <c r="C103" s="471"/>
      <c r="D103" s="471"/>
      <c r="E103" s="471"/>
      <c r="F103" s="471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7" t="s">
        <v>34</v>
      </c>
      <c r="B118" s="458"/>
      <c r="C118" s="459"/>
      <c r="D118" s="329">
        <f>SUM(B104:C117)</f>
        <v>0</v>
      </c>
    </row>
    <row r="119" spans="1:6" x14ac:dyDescent="0.3">
      <c r="A119" s="457" t="s">
        <v>249</v>
      </c>
      <c r="B119" s="458"/>
      <c r="C119" s="459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0" t="s">
        <v>171</v>
      </c>
      <c r="B122" s="471"/>
      <c r="C122" s="471"/>
      <c r="D122" s="471"/>
      <c r="E122" s="471"/>
      <c r="F122" s="471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7" t="s">
        <v>34</v>
      </c>
      <c r="B134" s="458"/>
      <c r="C134" s="459"/>
      <c r="D134" s="329">
        <f>SUM(B123:C133)</f>
        <v>0</v>
      </c>
    </row>
    <row r="135" spans="1:6" x14ac:dyDescent="0.3">
      <c r="A135" s="457" t="s">
        <v>249</v>
      </c>
      <c r="B135" s="458"/>
      <c r="C135" s="459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0" t="s">
        <v>154</v>
      </c>
      <c r="B137" s="471"/>
      <c r="C137" s="471"/>
      <c r="D137" s="471"/>
      <c r="E137" s="471"/>
      <c r="F137" s="471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7" t="s">
        <v>34</v>
      </c>
      <c r="B149" s="458"/>
      <c r="C149" s="459"/>
      <c r="D149" s="329">
        <f>SUM(B138:C148)</f>
        <v>0</v>
      </c>
    </row>
    <row r="150" spans="1:6" x14ac:dyDescent="0.3">
      <c r="A150" s="457" t="s">
        <v>249</v>
      </c>
      <c r="B150" s="458"/>
      <c r="C150" s="459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0" t="s">
        <v>61</v>
      </c>
      <c r="B152" s="471"/>
      <c r="C152" s="471"/>
      <c r="D152" s="471"/>
      <c r="E152" s="471"/>
      <c r="F152" s="471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7" t="s">
        <v>34</v>
      </c>
      <c r="B165" s="458"/>
      <c r="C165" s="459"/>
      <c r="D165" s="329">
        <f>SUM(B153:C164)</f>
        <v>0</v>
      </c>
    </row>
    <row r="166" spans="1:6" x14ac:dyDescent="0.3">
      <c r="A166" s="457" t="s">
        <v>249</v>
      </c>
      <c r="B166" s="458"/>
      <c r="C166" s="459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0" t="s">
        <v>176</v>
      </c>
      <c r="B168" s="471"/>
      <c r="C168" s="471"/>
      <c r="D168" s="471"/>
      <c r="E168" s="471"/>
      <c r="F168" s="471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7" t="s">
        <v>34</v>
      </c>
      <c r="B177" s="468"/>
      <c r="C177" s="469"/>
      <c r="D177" s="330">
        <f>SUM(B169:C176)</f>
        <v>0</v>
      </c>
    </row>
    <row r="178" spans="1:6" x14ac:dyDescent="0.3">
      <c r="A178" s="457" t="s">
        <v>249</v>
      </c>
      <c r="B178" s="458"/>
      <c r="C178" s="459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0" t="s">
        <v>64</v>
      </c>
      <c r="B180" s="471"/>
      <c r="C180" s="471"/>
      <c r="D180" s="471"/>
      <c r="E180" s="471"/>
      <c r="F180" s="471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7" t="s">
        <v>34</v>
      </c>
      <c r="B185" s="458"/>
      <c r="C185" s="459"/>
      <c r="D185" s="329">
        <f>SUM(B181:C184)</f>
        <v>0</v>
      </c>
    </row>
    <row r="186" spans="1:6" x14ac:dyDescent="0.3">
      <c r="A186" s="457" t="s">
        <v>249</v>
      </c>
      <c r="B186" s="458"/>
      <c r="C186" s="459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7" t="s">
        <v>15</v>
      </c>
      <c r="B188" s="478"/>
      <c r="C188" s="478"/>
      <c r="D188" s="478"/>
      <c r="E188" s="478"/>
      <c r="F188" s="478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7" t="s">
        <v>34</v>
      </c>
      <c r="B193" s="458"/>
      <c r="C193" s="459"/>
      <c r="D193" s="329">
        <f>SUM(B189:C192)</f>
        <v>0</v>
      </c>
    </row>
    <row r="194" spans="1:7" x14ac:dyDescent="0.3">
      <c r="A194" s="457" t="s">
        <v>249</v>
      </c>
      <c r="B194" s="458"/>
      <c r="C194" s="459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0" t="s">
        <v>65</v>
      </c>
      <c r="B196" s="471"/>
      <c r="C196" s="471"/>
      <c r="D196" s="471"/>
      <c r="E196" s="471"/>
      <c r="F196" s="471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7" t="s">
        <v>34</v>
      </c>
      <c r="B202" s="458"/>
      <c r="C202" s="459"/>
      <c r="D202" s="329">
        <f>SUM(B197:C201)</f>
        <v>0</v>
      </c>
    </row>
    <row r="203" spans="1:7" x14ac:dyDescent="0.3">
      <c r="A203" s="457" t="s">
        <v>249</v>
      </c>
      <c r="B203" s="458"/>
      <c r="C203" s="459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0" t="s">
        <v>175</v>
      </c>
      <c r="B205" s="471"/>
      <c r="C205" s="471"/>
      <c r="D205" s="471"/>
      <c r="E205" s="471"/>
      <c r="F205" s="471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7" t="s">
        <v>34</v>
      </c>
      <c r="B210" s="458"/>
      <c r="C210" s="459"/>
      <c r="D210" s="34">
        <f>SUM(B206:C209)</f>
        <v>0</v>
      </c>
    </row>
    <row r="211" spans="1:6" x14ac:dyDescent="0.3">
      <c r="A211" s="457" t="s">
        <v>249</v>
      </c>
      <c r="B211" s="458"/>
      <c r="C211" s="459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2019-08-17T12:17:45Z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