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Market/CM Tozeur/2019/05/"/>
    </mc:Choice>
  </mc:AlternateContent>
  <bookViews>
    <workbookView xWindow="0" yWindow="0" windowWidth="20490" windowHeight="7155" tabRatio="916" activeTab="4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39" l="1"/>
  <c r="B9" i="39"/>
  <c r="B8" i="39"/>
  <c r="B8" i="37" l="1"/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D149" i="43" s="1"/>
  <c r="D150" i="43" s="1"/>
  <c r="C132" i="43"/>
  <c r="C130" i="43"/>
  <c r="C128" i="43"/>
  <c r="C127" i="43"/>
  <c r="D133" i="43" s="1"/>
  <c r="D134" i="43" s="1"/>
  <c r="C116" i="43"/>
  <c r="C115" i="43"/>
  <c r="C112" i="43"/>
  <c r="D118" i="43" s="1"/>
  <c r="D119" i="43" s="1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3" i="43"/>
  <c r="D22" i="43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D669" i="42" s="1"/>
  <c r="D670" i="42" s="1"/>
  <c r="F605" i="42"/>
  <c r="E605" i="42"/>
  <c r="F565" i="42"/>
  <c r="E565" i="42"/>
  <c r="D565" i="42" s="1"/>
  <c r="B565" i="42" s="1"/>
  <c r="D566" i="42" s="1"/>
  <c r="F525" i="42"/>
  <c r="E525" i="42"/>
  <c r="F471" i="42"/>
  <c r="E471" i="42"/>
  <c r="F424" i="42"/>
  <c r="E424" i="42"/>
  <c r="F366" i="42"/>
  <c r="E366" i="42"/>
  <c r="F299" i="42"/>
  <c r="E299" i="42"/>
  <c r="F244" i="42"/>
  <c r="F185" i="42"/>
  <c r="D185" i="42" s="1"/>
  <c r="B185" i="42" s="1"/>
  <c r="E185" i="42"/>
  <c r="F129" i="42"/>
  <c r="E129" i="42"/>
  <c r="D129" i="42" s="1"/>
  <c r="B129" i="42" s="1"/>
  <c r="F43" i="42"/>
  <c r="E43" i="42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D445" i="42"/>
  <c r="D446" i="42" s="1"/>
  <c r="C443" i="42"/>
  <c r="A432" i="42"/>
  <c r="D424" i="42"/>
  <c r="B424" i="42" s="1"/>
  <c r="C410" i="42"/>
  <c r="C409" i="42"/>
  <c r="C408" i="42"/>
  <c r="C407" i="42"/>
  <c r="C402" i="42"/>
  <c r="C400" i="42"/>
  <c r="C399" i="42"/>
  <c r="C396" i="42"/>
  <c r="D390" i="42"/>
  <c r="D391" i="42" s="1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D525" i="40" s="1"/>
  <c r="B525" i="40" s="1"/>
  <c r="F471" i="40"/>
  <c r="E471" i="40"/>
  <c r="F424" i="40"/>
  <c r="E424" i="40"/>
  <c r="D424" i="40" s="1"/>
  <c r="B424" i="40" s="1"/>
  <c r="F366" i="40"/>
  <c r="E366" i="40"/>
  <c r="D366" i="40" s="1"/>
  <c r="B366" i="40" s="1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D344" i="40" s="1"/>
  <c r="D345" i="40" s="1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D102" i="39" s="1"/>
  <c r="D103" i="39" s="1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A7" i="39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D203" i="38" s="1"/>
  <c r="D204" i="38" s="1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25" i="36"/>
  <c r="B525" i="36" s="1"/>
  <c r="D129" i="36"/>
  <c r="B129" i="36" s="1"/>
  <c r="D197" i="41" l="1"/>
  <c r="D471" i="40"/>
  <c r="B471" i="40" s="1"/>
  <c r="D526" i="40"/>
  <c r="D527" i="40" s="1"/>
  <c r="B126" i="29" s="1"/>
  <c r="D130" i="42"/>
  <c r="D131" i="42" s="1"/>
  <c r="B64" i="29" s="1"/>
  <c r="E244" i="42"/>
  <c r="D84" i="43"/>
  <c r="D85" i="43" s="1"/>
  <c r="D102" i="43"/>
  <c r="D103" i="43" s="1"/>
  <c r="D390" i="38"/>
  <c r="D391" i="38" s="1"/>
  <c r="D203" i="40"/>
  <c r="D204" i="40" s="1"/>
  <c r="D133" i="41"/>
  <c r="D134" i="41" s="1"/>
  <c r="D344" i="42"/>
  <c r="D345" i="42" s="1"/>
  <c r="D161" i="39"/>
  <c r="D162" i="39" s="1"/>
  <c r="D227" i="40"/>
  <c r="D228" i="40" s="1"/>
  <c r="D390" i="40"/>
  <c r="D391" i="40" s="1"/>
  <c r="D650" i="40"/>
  <c r="D651" i="40" s="1"/>
  <c r="D721" i="40"/>
  <c r="D63" i="41"/>
  <c r="D64" i="41" s="1"/>
  <c r="D84" i="41"/>
  <c r="D85" i="41" s="1"/>
  <c r="D102" i="41"/>
  <c r="D103" i="41" s="1"/>
  <c r="D118" i="41"/>
  <c r="D119" i="41" s="1"/>
  <c r="D227" i="42"/>
  <c r="D228" i="42" s="1"/>
  <c r="D43" i="42"/>
  <c r="B43" i="42" s="1"/>
  <c r="D299" i="42"/>
  <c r="B299" i="42" s="1"/>
  <c r="D525" i="42"/>
  <c r="B525" i="42" s="1"/>
  <c r="D526" i="42" s="1"/>
  <c r="D527" i="42" s="1"/>
  <c r="B127" i="29" s="1"/>
  <c r="D63" i="43"/>
  <c r="D64" i="43" s="1"/>
  <c r="D161" i="43"/>
  <c r="D162" i="43" s="1"/>
  <c r="D149" i="39"/>
  <c r="D150" i="39" s="1"/>
  <c r="D627" i="40"/>
  <c r="D245" i="40"/>
  <c r="D248" i="40" s="1"/>
  <c r="D249" i="40" s="1"/>
  <c r="B81" i="29" s="1"/>
  <c r="D588" i="42"/>
  <c r="D589" i="42" s="1"/>
  <c r="D197" i="39"/>
  <c r="D118" i="39"/>
  <c r="D119" i="39" s="1"/>
  <c r="D63" i="39"/>
  <c r="D64" i="39" s="1"/>
  <c r="D129" i="40"/>
  <c r="B129" i="40" s="1"/>
  <c r="D197" i="43"/>
  <c r="D198" i="43"/>
  <c r="D199" i="43" s="1"/>
  <c r="D195" i="43"/>
  <c r="D721" i="42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672" i="42"/>
  <c r="D673" i="42" s="1"/>
  <c r="B154" i="29" s="1"/>
  <c r="D300" i="42"/>
  <c r="D301" i="42" s="1"/>
  <c r="D425" i="42"/>
  <c r="D44" i="42"/>
  <c r="B721" i="42"/>
  <c r="D722" i="42" s="1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70" i="40" s="1"/>
  <c r="D371" i="40" s="1"/>
  <c r="B99" i="29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3" i="38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67" i="38" s="1"/>
  <c r="D525" i="38"/>
  <c r="B525" i="38" s="1"/>
  <c r="D526" i="38" s="1"/>
  <c r="D527" i="38" s="1"/>
  <c r="B125" i="29" s="1"/>
  <c r="D471" i="38"/>
  <c r="B471" i="38" s="1"/>
  <c r="D472" i="38" s="1"/>
  <c r="D475" i="38" s="1"/>
  <c r="D476" i="38" s="1"/>
  <c r="B116" i="29" s="1"/>
  <c r="D424" i="38"/>
  <c r="B424" i="38" s="1"/>
  <c r="D425" i="38" s="1"/>
  <c r="D428" i="38" s="1"/>
  <c r="D429" i="38" s="1"/>
  <c r="B107" i="29" s="1"/>
  <c r="D366" i="38"/>
  <c r="B366" i="38" s="1"/>
  <c r="D367" i="38" s="1"/>
  <c r="D368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588" i="38"/>
  <c r="D589" i="38" s="1"/>
  <c r="D368" i="40" l="1"/>
  <c r="D303" i="40"/>
  <c r="D304" i="40" s="1"/>
  <c r="B90" i="29" s="1"/>
  <c r="B129" i="38"/>
  <c r="D130" i="38" s="1"/>
  <c r="D131" i="38" s="1"/>
  <c r="B62" i="29" s="1"/>
  <c r="B11" i="43"/>
  <c r="B182" i="29"/>
  <c r="B11" i="41"/>
  <c r="B181" i="29"/>
  <c r="D609" i="42"/>
  <c r="D610" i="42" s="1"/>
  <c r="B145" i="29" s="1"/>
  <c r="D198" i="39"/>
  <c r="D199" i="39" s="1"/>
  <c r="B11" i="39" s="1"/>
  <c r="D725" i="38"/>
  <c r="D726" i="38" s="1"/>
  <c r="B171" i="29" s="1"/>
  <c r="D609" i="38"/>
  <c r="D610" i="38" s="1"/>
  <c r="B143" i="29" s="1"/>
  <c r="D301" i="38"/>
  <c r="D303" i="38"/>
  <c r="D304" i="38" s="1"/>
  <c r="B89" i="29" s="1"/>
  <c r="B185" i="38"/>
  <c r="D186" i="38" s="1"/>
  <c r="D187" i="38" s="1"/>
  <c r="B71" i="29" s="1"/>
  <c r="D672" i="38"/>
  <c r="D673" i="38" s="1"/>
  <c r="B152" i="29" s="1"/>
  <c r="D569" i="38"/>
  <c r="D570" i="38" s="1"/>
  <c r="B134" i="29" s="1"/>
  <c r="D473" i="38"/>
  <c r="D426" i="38"/>
  <c r="D370" i="38"/>
  <c r="D371" i="38" s="1"/>
  <c r="B98" i="29" s="1"/>
  <c r="D248" i="38"/>
  <c r="D249" i="38" s="1"/>
  <c r="B80" i="29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80" i="29" l="1"/>
  <c r="D729" i="38"/>
  <c r="D730" i="38" s="1"/>
  <c r="B12" i="38" s="1"/>
  <c r="D729" i="42"/>
  <c r="D730" i="42" s="1"/>
  <c r="D726" i="42"/>
  <c r="B173" i="29" s="1"/>
  <c r="D726" i="40"/>
  <c r="B172" i="29" s="1"/>
  <c r="D729" i="40"/>
  <c r="D730" i="40" s="1"/>
  <c r="B35" i="29" l="1"/>
  <c r="B25" i="29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<sst xmlns="http://schemas.openxmlformats.org/spreadsheetml/2006/main" count="5314" uniqueCount="612">
  <si>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</si>
  <si>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</si>
  <si>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</si>
  <si>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</si>
  <si>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</si>
  <si>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</si>
  <si>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</si>
  <si>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</si>
  <si>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</si>
  <si>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</si>
  <si>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</si>
  <si>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</si>
  <si>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</si>
  <si>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</si>
  <si>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</si>
  <si>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</si>
  <si>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</si>
  <si>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</si>
  <si>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</si>
  <si>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</si>
  <si>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</si>
  <si>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</si>
  <si>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</si>
  <si>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</si>
  <si>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</si>
  <si>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</si>
  <si>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</si>
  <si>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</si>
  <si>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</si>
  <si>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</si>
  <si>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</si>
  <si>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</si>
  <si>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</si>
  <si>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</si>
  <si>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</si>
  <si>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</si>
  <si>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</si>
  <si>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</si>
  <si>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</si>
  <si>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</si>
  <si>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</si>
  <si>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</si>
  <si>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</si>
  <si>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</si>
  <si>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</si>
  <si>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</si>
  <si>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</si>
  <si>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</si>
  <si>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</si>
  <si>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</si>
  <si>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</si>
  <si>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</si>
  <si>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</si>
  <si>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</si>
  <si>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</si>
  <si>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</si>
  <si>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</si>
  <si>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</si>
  <si>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</si>
  <si>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</si>
  <si>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</si>
  <si>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</si>
  <si>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</si>
  <si>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</si>
  <si>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</si>
  <si>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</si>
  <si>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</si>
  <si>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</si>
  <si>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</si>
  <si>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</si>
  <si>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</si>
  <si>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</si>
  <si>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</si>
  <si>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</si>
  <si>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</si>
  <si>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</si>
  <si>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</si>
  <si>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</si>
  <si>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</si>
  <si>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</si>
  <si>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</si>
  <si>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</si>
  <si>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</si>
  <si>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</si>
  <si>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</si>
  <si>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</si>
  <si>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</si>
  <si>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</si>
  <si>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</si>
  <si>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</si>
  <si>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</si>
  <si>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</si>
  <si>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</si>
  <si>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</si>
  <si>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</si>
  <si>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</si>
  <si>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</si>
  <si>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</si>
  <si>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</si>
  <si>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</si>
  <si>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</si>
  <si>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</si>
  <si>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</si>
  <si>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</si>
  <si>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</si>
  <si>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</si>
  <si>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</si>
  <si>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</si>
  <si>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</si>
  <si>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</si>
  <si>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</si>
  <si>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</si>
  <si>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</si>
  <si>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</si>
  <si>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</si>
  <si>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</si>
  <si>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</si>
  <si>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</si>
  <si>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</si>
  <si>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</si>
  <si>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</si>
  <si>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</si>
  <si>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</si>
  <si>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</si>
  <si>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</si>
  <si>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</si>
  <si>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</si>
  <si>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</si>
  <si>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</si>
  <si>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</si>
  <si>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</si>
  <si>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</si>
  <si>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</si>
  <si>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</si>
  <si>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</si>
  <si>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</si>
  <si>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</si>
  <si>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</si>
  <si>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</si>
  <si>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</si>
  <si>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</si>
  <si>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</si>
  <si>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</si>
  <si>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</si>
  <si>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</si>
  <si>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</si>
  <si>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</si>
  <si>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</si>
  <si>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</si>
  <si>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</si>
  <si>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</si>
  <si>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</si>
  <si>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</si>
  <si>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</si>
  <si>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</si>
  <si>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</si>
  <si>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</si>
  <si>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</si>
  <si>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</si>
  <si>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</si>
  <si>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</si>
  <si>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</si>
  <si>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</si>
  <si>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</si>
  <si>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</si>
  <si>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</si>
  <si>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</si>
  <si>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</si>
  <si>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</si>
  <si>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</si>
  <si>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</si>
  <si>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</si>
  <si>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</si>
  <si>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</si>
  <si>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</si>
  <si>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</si>
  <si>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</si>
  <si>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</si>
  <si>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</si>
  <si>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</si>
  <si>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</si>
  <si>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</si>
  <si>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</si>
  <si>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</si>
  <si>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</si>
  <si>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</si>
  <si>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</si>
  <si>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</si>
  <si>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</si>
  <si>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</si>
  <si>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</si>
  <si>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</si>
  <si>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</si>
  <si>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</si>
  <si>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</si>
  <si>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</si>
  <si>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</si>
  <si>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</si>
  <si>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</si>
  <si>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</si>
  <si>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</si>
  <si>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</si>
  <si>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</si>
  <si>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</si>
  <si>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</si>
  <si>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</si>
  <si>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</si>
  <si>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</si>
  <si>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</si>
  <si>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</si>
  <si>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</si>
  <si>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</si>
  <si>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</si>
  <si>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</si>
  <si>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</si>
  <si>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</si>
  <si>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</si>
  <si>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</si>
  <si>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</si>
  <si>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</si>
  <si>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</si>
  <si>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</si>
  <si>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</si>
  <si>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</si>
  <si>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</si>
  <si>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</si>
  <si>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</si>
  <si>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</si>
  <si>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</si>
  <si>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</si>
  <si>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</si>
  <si>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</si>
  <si>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</si>
  <si>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</si>
  <si>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</si>
  <si>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</si>
  <si>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</si>
  <si>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</si>
  <si>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</si>
  <si>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</si>
  <si>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</si>
  <si>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</si>
  <si>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</si>
  <si>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</si>
  <si>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</si>
  <si>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</si>
  <si>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</si>
  <si>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</si>
  <si>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</si>
  <si>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</si>
  <si>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</si>
  <si>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</si>
  <si>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</si>
  <si>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</si>
  <si>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</si>
  <si>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</si>
  <si>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</si>
  <si>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</si>
  <si>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</si>
  <si>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</si>
  <si>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</si>
  <si>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</si>
  <si>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</si>
  <si>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</si>
  <si>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</si>
  <si>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</si>
  <si>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</si>
  <si>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</si>
  <si>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</si>
  <si>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</si>
  <si>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</si>
  <si>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</si>
  <si>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</si>
  <si>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</si>
  <si>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</si>
  <si>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</si>
  <si>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</si>
  <si>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</si>
  <si>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</si>
  <si>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</si>
  <si>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</si>
  <si>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</si>
  <si>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</si>
  <si>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</si>
  <si>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</si>
  <si>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</si>
  <si>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</si>
  <si>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</si>
  <si>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</si>
  <si>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</si>
  <si>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</si>
  <si>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</si>
  <si>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</si>
  <si>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</si>
  <si>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</si>
  <si>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</si>
  <si>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</si>
  <si>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</si>
  <si>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</si>
  <si>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</si>
  <si>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</si>
  <si>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</si>
  <si>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</si>
  <si>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</si>
  <si>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</si>
  <si>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</si>
  <si>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</si>
  <si>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</si>
  <si>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</si>
  <si>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</si>
  <si>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</si>
  <si>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</si>
  <si>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</si>
  <si>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</si>
  <si>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</si>
  <si>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</si>
  <si>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</si>
  <si>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</si>
  <si>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</si>
  <si>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</si>
  <si>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</si>
  <si>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</si>
  <si>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</si>
  <si>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</si>
  <si>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</si>
  <si>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</si>
  <si>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</si>
  <si>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</si>
  <si>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</si>
  <si>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</si>
  <si>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</si>
  <si>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</si>
  <si>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</si>
  <si>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</si>
  <si>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</si>
  <si>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</si>
  <si>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</si>
  <si>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</si>
  <si>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</si>
  <si>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</si>
  <si>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</si>
  <si>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</si>
  <si>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</si>
  <si>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</si>
  <si>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</si>
  <si>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</si>
  <si>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</si>
  <si>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</si>
  <si>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</si>
  <si>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</si>
  <si>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</si>
  <si>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</si>
  <si>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</si>
  <si>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</si>
  <si>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</si>
  <si>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</si>
  <si>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</si>
  <si>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</si>
  <si>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</si>
  <si>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</si>
  <si>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</si>
  <si>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</si>
  <si>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</si>
  <si>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</si>
  <si>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</si>
  <si>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</si>
  <si>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</si>
  <si>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</si>
  <si>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</si>
  <si>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</si>
  <si>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</si>
  <si>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</si>
  <si>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</si>
  <si>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</si>
  <si>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</si>
  <si>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</si>
  <si>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</si>
  <si>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</si>
  <si>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</si>
  <si>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</si>
  <si>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</si>
  <si>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</si>
  <si>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</si>
  <si>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</si>
  <si>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</si>
  <si>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</si>
  <si>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</si>
  <si>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</si>
  <si>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</si>
  <si>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</si>
  <si>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</si>
  <si>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</si>
  <si>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</si>
  <si>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</si>
  <si>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</si>
  <si>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</si>
  <si>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</si>
  <si>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</si>
  <si>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</si>
  <si>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</si>
  <si>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</si>
  <si>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</si>
  <si>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</si>
  <si>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</si>
  <si>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</si>
  <si>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</si>
  <si>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</si>
  <si>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</si>
  <si>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</si>
  <si>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</si>
  <si>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</si>
  <si>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</si>
  <si>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</si>
  <si>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</si>
  <si>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</si>
  <si>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</si>
  <si>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</si>
  <si>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</si>
  <si>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</si>
  <si>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</si>
  <si>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</si>
  <si>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</si>
  <si>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</si>
  <si>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</si>
  <si>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</si>
  <si>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</si>
  <si>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</si>
  <si>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</si>
  <si>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</si>
  <si>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</si>
  <si>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</si>
  <si>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</si>
  <si>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</si>
  <si>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</si>
  <si>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</si>
  <si>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</si>
  <si>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</si>
  <si>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</si>
  <si>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</si>
  <si>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</si>
  <si>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</si>
  <si>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</si>
  <si>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</si>
  <si>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</si>
  <si>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</si>
  <si>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</si>
  <si>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</si>
  <si>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</si>
  <si>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</si>
  <si>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</si>
  <si>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</si>
  <si>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</si>
  <si>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</si>
  <si>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</si>
  <si>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</si>
  <si>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</si>
  <si>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</si>
  <si>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</si>
  <si>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</si>
  <si>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</si>
  <si>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</si>
  <si>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</si>
  <si>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</si>
  <si>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</si>
  <si>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</si>
  <si>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</si>
  <si>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</si>
  <si>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</si>
  <si>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</si>
  <si>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</si>
  <si>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</si>
  <si>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</si>
  <si>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</si>
  <si>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</si>
  <si>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</si>
  <si>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</si>
  <si>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Stockage de déchets à coté de la porte de réception.</t>
  </si>
  <si>
    <t>Renforcer le nettoyage.</t>
  </si>
  <si>
    <t>Absence des feuilles de contrôle à la réception pour le 02 et 15 janvier 2019 ainsi que pour le 11 février 2019.</t>
  </si>
  <si>
    <t>Assurer l'enregistrement quotidien des paramètres de contrôle à la réception.</t>
  </si>
  <si>
    <t>L'autocontrôle du nettoyage n'était pas quotidien.</t>
  </si>
  <si>
    <t>Assurer l'enregistrement quotidien des autocontrôles de nettoyage.</t>
  </si>
  <si>
    <t>Sensibiliser le personnel au lavage des mains.</t>
  </si>
  <si>
    <t>La température de surface des produits exposés au froid était de l'ordre de 13°C.</t>
  </si>
  <si>
    <t>Maintenir les produits exposés à une température ne dépassant pas 10°C.</t>
  </si>
  <si>
    <t>Assurer l'identification de tous les produits stockés.</t>
  </si>
  <si>
    <t>Le thermomètre n'était pas fonctionnel le jour de l'audit.</t>
  </si>
  <si>
    <t>Réparer le thermomètre.</t>
  </si>
  <si>
    <t>La température de fin de cuisson n'a pas était mesurée pendant l'audit du rayon sur les poulets rôtis.
Les poulet rôtis n'étaient pas enregistrés sur la feuille de cadencier.</t>
  </si>
  <si>
    <t>Veuillez mesurer la température des poulets rôtis avant de les exposés et assurer l'enregistrement sur les feuilles de cadenciers de cuisson.</t>
  </si>
  <si>
    <t>Absence de papier essuie mains.</t>
  </si>
  <si>
    <t>Mettre en place du papier essuie mains.</t>
  </si>
  <si>
    <t>Assurer l'enregistrement quotidien des heures de fin d'exposition pour tous les produits exposés à température ambiante.</t>
  </si>
  <si>
    <t>L'employée assure le traitement et la vente au niveau de deux rayons ( charcuterie/fromage et traiteur).</t>
  </si>
  <si>
    <t>Assurer la séparation entre les rayons.</t>
  </si>
  <si>
    <t>Veuillez garder l'étiquetage des du fournisseur de tous les produits et assurer l'identification des produits entamés.</t>
  </si>
  <si>
    <t>Assurer l'enregistrement de la traçabilité à chaque utilisation du produit.</t>
  </si>
  <si>
    <t>La températures des fromages et charcuteries exposés varie entre 11°C et 13°C.</t>
  </si>
  <si>
    <t>la température des produits exposés au froid doit être &lt; 10°C.</t>
  </si>
  <si>
    <t>La température mesurée au niveau du laboratoire était de l'ordre de 21°C.</t>
  </si>
  <si>
    <t>Veuillez revoir le bon fonctionnement du système de climatisation à ce niveau.</t>
  </si>
  <si>
    <t>Absence de certaines certificats de salubrité au niveau du rayon (exp 25 et 26 février 2019).</t>
  </si>
  <si>
    <t>Veuillez garder les certificats de salubrités des produits jusqu'à 2 ans.</t>
  </si>
  <si>
    <t>Absence du suivi et de l'enregistrement des températures de la chaine du froid du 27 au 31 décembre 2018.</t>
  </si>
  <si>
    <t>Assurer l'enregistrement journalier des températures de la chaines du froid.</t>
  </si>
  <si>
    <t>La réserve n'était pas propre.</t>
  </si>
  <si>
    <t>Présence excessive de boites de conserve cabossés.</t>
  </si>
  <si>
    <t>Veuillez retirer les boites cabossés.</t>
  </si>
  <si>
    <t>Absence de l'enregistrement de l'autocontrôle du nettoyage depuis le 13/01/19.</t>
  </si>
  <si>
    <t>Assurer l'enregistrement quotidien de ce paramètre.</t>
  </si>
  <si>
    <t>Présence d'un sachet de chapelure "IMPERIAL" dont les DF, DLC et N°Lot étaient illisibles.</t>
  </si>
  <si>
    <t>Renforcer le contrôle.</t>
  </si>
  <si>
    <t>Absence de l'enregistrement des températures à cœur des produits pour le mois de décembre 2018.</t>
  </si>
  <si>
    <t>Assurer le suivi et l'enregistrement des températures à cœur.</t>
  </si>
  <si>
    <t>Absence des fiches de présence pour les employés qui ont eux une formation.</t>
  </si>
  <si>
    <t>Demander les fiches de présence.</t>
  </si>
  <si>
    <t>Réduire l'espace sous la porte de réception.</t>
  </si>
  <si>
    <t>Assurer la réparation.</t>
  </si>
  <si>
    <t>Présence excessive du givre au niveau du réfrigérateur des glaces.</t>
  </si>
  <si>
    <t>Procéder au dégivrage.</t>
  </si>
  <si>
    <t>T Affichée: 13°C
T mesurée: 13°C</t>
  </si>
  <si>
    <t>Revoir le bon fonctionnement du meuble froid d'exposition.</t>
  </si>
  <si>
    <t>La température des produits exposés varie entre 11°C et 13°C.</t>
  </si>
  <si>
    <t>L'éclairage de la CF(+) n'était pas fonctionnel le jour de l'audit.</t>
  </si>
  <si>
    <t>La température du laboratoire était élevé 21°C.</t>
  </si>
  <si>
    <t>Revoir le bon fonctionnement du système de climatisation.</t>
  </si>
  <si>
    <t>Les distributeurs savon au niveau de la boul/pât et charcuterie/fromage n'étaient pas fonctionnels.</t>
  </si>
  <si>
    <t>Assurer la réparation ou le remplacement.</t>
  </si>
  <si>
    <t>Présence de givre au niveau du réfrigérateur d'exposition des glaces.</t>
  </si>
  <si>
    <t>Un seul lave-mains est disponible entre la boucherie et la charcuterie.</t>
  </si>
  <si>
    <t>Veuillez mettre à disposition un poste lave mains par rayon.</t>
  </si>
  <si>
    <t>Présence d'oiseau dans la réserve PGC.</t>
  </si>
  <si>
    <t>Interdire le stockage au sol.</t>
  </si>
  <si>
    <t>Interdire le réemballage des produits d'où le prolongement des durées de vie.</t>
  </si>
  <si>
    <t>Présence d'un boudin de charcuterie jambon de bœuf fumé entamé et non identifié.
Présence d'un boudin de charcuterie jambon de dinde entamé et dépourvu des DF, DLC et N°Lot.</t>
  </si>
  <si>
    <t>La température des gâteaux exposés au froid était de l'ordre de 13°C.</t>
  </si>
  <si>
    <t>Veuillez maintenir la température des produit &lt; 10°C pour ne pas rompre la chaine du froid.</t>
  </si>
  <si>
    <t>Protéger les accès contre l'entrée des oiseaux.</t>
  </si>
  <si>
    <t>M Souheil DRAOUI</t>
  </si>
  <si>
    <t>Directeur magasin et chefs rayons</t>
  </si>
  <si>
    <t>Tozeur</t>
  </si>
  <si>
    <t>L'employé ne maitrisait pas le lavage des mains.</t>
  </si>
  <si>
    <t>Présence de deux raviers de salade et de champignon dépourvus d'identification.</t>
  </si>
  <si>
    <t>Les dates d'ouvertures des produits fromages étaient enregistrés seulement le jour d'ouverture.
Absence des feuilles de traçabilité du 01 au 11 février 2019.</t>
  </si>
  <si>
    <t>Les dates d'ouvertures des charcuteries étaient enregistrés seulement le jour d'ouverture.</t>
  </si>
  <si>
    <t>Les caisses de poulet étaient stockées à même le sol au niveau de l'entrée laboratoire.</t>
  </si>
  <si>
    <t>Les quantités de parage n'étaient pas enregistrées.</t>
  </si>
  <si>
    <t>Enregistrer les quantités de parage.</t>
  </si>
  <si>
    <t xml:space="preserve">Le produit osso bucco exposé TRAD à la date du 26/02/19 (sa durée de vie est le jour de mise en vente +2) donc DLC 28/02/19.
Le reste non vendu était mis dans une barquette le 27 avec la date d'emballage le 27/02/19 et la DLC 02/03/19. Il s'agit de prolonger la durée de vie d'un produit. </t>
  </si>
  <si>
    <t>Les extracteurs d'air n'étaient pas propres (voir photo).</t>
  </si>
  <si>
    <t>Le sol était ébréché à plusieurs niveaux</t>
  </si>
  <si>
    <t>La poignée du couvercle de la friteuse était démontée.</t>
  </si>
  <si>
    <t>Les heures de fin d'exposition n'étaient pas enregistrées sur les feuilles de cadenciers de cuisson pour tous le mois de février.</t>
  </si>
  <si>
    <t>La porte de réception manquait d'étanchéité</t>
  </si>
  <si>
    <t>Dr Hatem KARAA</t>
  </si>
  <si>
    <t>le contrôle des produits laitiers (yaourts, crème dessert, ..) n'est pas l'objet d'enregistrement</t>
  </si>
  <si>
    <t>assurer l'enregistrement des opérations de contrôle des produits laitiers</t>
  </si>
  <si>
    <t>les certificat de salubrité et les documents de trasport doivent mentionner les mêmes articles de produits de la pêche</t>
  </si>
  <si>
    <t>Produits casse non identifié en chambre froide</t>
  </si>
  <si>
    <t>Assurer l'identification des produits casse</t>
  </si>
  <si>
    <t>Caisses des pains du fournisseurs sont sales et endommagées</t>
  </si>
  <si>
    <t>Pains en décongélation non identifiés</t>
  </si>
  <si>
    <t>Assurer l'identification du pain en décongélation</t>
  </si>
  <si>
    <t>pain au son SOPRAL 176 g au lieu de 200g</t>
  </si>
  <si>
    <t>informer le fournisseur</t>
  </si>
  <si>
    <t>Renforcer les opérations de nettoyage à l'intérieur des éléments de rangement placés au laboratoire
renforcer les opérations de nettoyage du couvercle métallique du couvercle métallique de la gaine électrique</t>
  </si>
  <si>
    <t>Renforcer les opérations de nettoyage du sol coté pains</t>
  </si>
  <si>
    <t>Renforcer les opérations de nettoyage du sol de la chambre froide</t>
  </si>
  <si>
    <t>Balance non tarée (les plats cuisinés pesés ne sont pas tarés)</t>
  </si>
  <si>
    <t>Respecter la procédure relative au respect de la tare</t>
  </si>
  <si>
    <t>renforcer les opérations de nettoyage des grilles de la hotte</t>
  </si>
  <si>
    <t>Accumulation du gras au niveau de la hotte</t>
  </si>
  <si>
    <t>Chambre froide en commun avec le rayon PLS (assurer un contrôle de la température en plus de celui réalisé par l'équipe PLS)</t>
  </si>
  <si>
    <t>vente de la charcuterie dont la date de retrait à été dépassée: sur les fiches de traçabilité de la charcuterie, il y a eu vente de salami de bœuf spécial en date du 20 mai 2019 et dont la DLC magasin est 23/05/2019 (DLC fournisseur 23/05/2019). De plus ce boyau a été entamé depuis le 7 mai 2019 (durée supérieure à 10 jours tel que définie au niveau de l'instruction relative à la durée de vie des produits entamés)</t>
  </si>
  <si>
    <t>Respecter les instructions relatives aux durées de vie et aux DLC des produits pré emballés</t>
  </si>
  <si>
    <t>La durée de vie après entame ne doit pas dépasser 10 jours pour les salamis et 15 jours pour les jambons</t>
  </si>
  <si>
    <t>Portique  et étagères sales en chamlbre froide</t>
  </si>
  <si>
    <t>renforcer les opérations de nettoyage du portique et des étagères</t>
  </si>
  <si>
    <t>Pas de papier sèche mains au lave mains du laboratoire</t>
  </si>
  <si>
    <t xml:space="preserve">se conformer à la procédure relative aux viandes en carcasse: identification par date d'abattage
assurer une traçabilité quantitative exacte des viandes rouges vendues au rayo trad
</t>
  </si>
  <si>
    <t>renforcer les opérations de nettoyage des plateaux</t>
  </si>
  <si>
    <t>Prévoir des égouttoirs pour l'exposition des abats</t>
  </si>
  <si>
    <t>renforcer les opérations de nettoyage des bacs à glace</t>
  </si>
  <si>
    <t>Renforcer les opérations de nettoyage des éléments de présentations des produits de la mer marinés</t>
  </si>
  <si>
    <t xml:space="preserve">Présence de deux bocaux bombés de bigorneaux marinés
Etiquetage du hareng fumé est altéré par le froid </t>
  </si>
  <si>
    <t>Caisses abricots sales</t>
  </si>
  <si>
    <t>trier les citrons présentés à la vente</t>
  </si>
  <si>
    <t xml:space="preserve">renforcer les opérations de nettoyage de l'étagère </t>
  </si>
  <si>
    <t>Dépoussièrer les sacs d'épices et de fruits à coques moulus entreposés à la réserve</t>
  </si>
  <si>
    <t>utilisation d'un ancien pot de ricotte pour décanter les salaisons en chambre froide</t>
  </si>
  <si>
    <t>renforcer les opérations de dépoussièrage à la réserve</t>
  </si>
  <si>
    <t>dépoussièrer les produits stockés à la réserve</t>
  </si>
  <si>
    <t>Dépoussièrer les linéaires</t>
  </si>
  <si>
    <t>dépassement de la DLUO d'une pièce de metos fruit flavo (DLUO 20/05/2019)</t>
  </si>
  <si>
    <t>infestation par les mouches</t>
  </si>
  <si>
    <t>l'employée au rayon charcuterie ne maitrise pas les instructions relatives à la durée de vei des denrées alimentaires</t>
  </si>
  <si>
    <t>Dépassement de la DLC des articles suivants:
01 pot de yaourt brassé  fraise délice DLC 19/05, 
01 pot de yaourt brassé délice fraise DLC 20/05/2019
06 pots mamzouj Vitalait vanille DLC 17/05/2019</t>
  </si>
  <si>
    <t>risque de contamination des viandes par les barquettes entreposées au niveau du local poubelle</t>
  </si>
  <si>
    <t>Mr Walid Kadri et Belgacem Ben Kraïem</t>
  </si>
  <si>
    <t>le sol de la réserve était ébréché</t>
  </si>
  <si>
    <t>Assurer la réparation du sol de la réserve</t>
  </si>
  <si>
    <t>Meuble affiche +2,9°C
température mesurée +3,5°C</t>
  </si>
  <si>
    <t>températures des gateaux étaient de l'ordre de +4,2°C</t>
  </si>
  <si>
    <t>Meuble sandwich affiche +4°C
Température mesurée +5,9°C</t>
  </si>
  <si>
    <t>température produits entre +4,2° et 6,1°C</t>
  </si>
  <si>
    <t>température du laboratoire est de +11°C</t>
  </si>
  <si>
    <t>température CF viandes rouges +4,2°C
température CF viandes blanches +2,7°C</t>
  </si>
  <si>
    <t>revoir le revetement du sol de la chambre froide</t>
  </si>
  <si>
    <t>Présence d'oiseau en réserve
présence excessive de mouches</t>
  </si>
  <si>
    <t>les porduits retours placés à ce niveau, dont les conditionnement sont endommagés, constituent une source d'attraction des nuisibles</t>
  </si>
  <si>
    <t>Enregistrement erroné de la traçabilité des viandes en carcasse. L'opérateur indique sur la fiche une date qui correspond au jour d'abattage +10j au lieu d'indiquer la date d'abattage seulement
traçabilité erronée de la habra de boeuf économique: sur les fiches la quantités mise en rayon est de 3,52 kg alors que la qunatité qur le HIt parade est de 4,350 KG</t>
  </si>
  <si>
    <t xml:space="preserve">plusieures boyaux de charcuterie dont la durée de vie après entame a été dépassée (voir photo)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</si>
</sst>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81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35" fillId="0" borderId="1" xfId="0" applyFont="1" applyFill="1" applyBorder="1" applyAlignment="1" applyProtection="1">
      <alignment horizontal="left" vertical="top" wrapText="1"/>
      <protection locked="0"/>
    </xf>
    <xf numFmtId="0" fontId="37" fillId="2" borderId="1" xfId="0" applyFont="1" applyFill="1" applyBorder="1" applyAlignment="1" applyProtection="1">
      <alignment horizontal="left" vertical="top" wrapText="1"/>
      <protection locked="0"/>
    </xf>
    <xf numFmtId="165" fontId="37" fillId="0" borderId="1" xfId="0" applyNumberFormat="1" applyFont="1" applyBorder="1" applyAlignment="1" applyProtection="1">
      <alignment horizontal="left" vertical="top" wrapText="1"/>
      <protection locked="0"/>
    </xf>
    <xf numFmtId="166" fontId="37" fillId="0" borderId="1" xfId="0" applyNumberFormat="1" applyFont="1" applyFill="1" applyBorder="1" applyAlignment="1" applyProtection="1">
      <alignment wrapText="1"/>
      <protection locked="0"/>
    </xf>
    <xf numFmtId="166" fontId="37" fillId="0" borderId="1" xfId="0" applyNumberFormat="1" applyFont="1" applyFill="1" applyBorder="1" applyAlignment="1" applyProtection="1">
      <alignment horizontal="left" vertical="top" wrapText="1"/>
      <protection locked="0"/>
    </xf>
    <xf numFmtId="0" fontId="35" fillId="2" borderId="7" xfId="0" applyFont="1" applyFill="1" applyBorder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40" fillId="0" borderId="0" xfId="0" applyFont="1" applyAlignment="1">
      <alignment horizontal="left" vertical="center" wrapText="1"/>
    </xf>
    <xf numFmtId="0" fontId="35" fillId="0" borderId="1" xfId="1" applyFont="1" applyBorder="1" applyAlignment="1" applyProtection="1">
      <alignment wrapText="1"/>
    </xf>
    <xf numFmtId="0" fontId="35" fillId="0" borderId="1" xfId="1" applyFont="1" applyBorder="1" applyAlignment="1" applyProtection="1">
      <alignment vertical="center" wrapText="1"/>
    </xf>
    <xf numFmtId="0" fontId="43" fillId="0" borderId="1" xfId="1" applyFont="1" applyBorder="1" applyAlignment="1" applyProtection="1">
      <alignment wrapText="1"/>
    </xf>
    <xf numFmtId="0" fontId="35" fillId="0" borderId="0" xfId="1" applyFont="1" applyBorder="1" applyAlignment="1" applyProtection="1">
      <alignment horizontal="center" vertical="center" wrapText="1"/>
    </xf>
    <xf numFmtId="0" fontId="35" fillId="0" borderId="1" xfId="1" applyFont="1" applyFill="1" applyBorder="1" applyAlignment="1" applyProtection="1">
      <alignment vertical="center" wrapText="1"/>
    </xf>
    <xf numFmtId="0" fontId="35" fillId="0" borderId="1" xfId="1" applyFont="1" applyBorder="1" applyAlignment="1" applyProtection="1">
      <alignment horizontal="center" vertical="center" wrapText="1"/>
    </xf>
    <xf numFmtId="165" fontId="6" fillId="14" borderId="1" xfId="0" applyNumberFormat="1" applyFont="1" applyFill="1" applyBorder="1" applyAlignment="1" applyProtection="1">
      <alignment wrapText="1"/>
      <protection locked="0"/>
    </xf>
    <xf numFmtId="0" fontId="23" fillId="7" borderId="1" xfId="0" applyFont="1" applyFill="1" applyBorder="1" applyAlignment="1" applyProtection="1">
      <alignment horizontal="center" wrapText="1"/>
      <protection hidden="1"/>
    </xf>
    <xf numFmtId="165" fontId="23" fillId="7" borderId="1" xfId="0" applyNumberFormat="1" applyFont="1" applyFill="1" applyBorder="1" applyAlignment="1" applyProtection="1">
      <alignment horizontal="center" wrapText="1"/>
      <protection hidden="1"/>
    </xf>
    <xf numFmtId="166" fontId="6" fillId="0" borderId="1" xfId="0" applyNumberFormat="1" applyFont="1" applyFill="1" applyBorder="1" applyAlignment="1" applyProtection="1">
      <alignment wrapText="1"/>
    </xf>
    <xf numFmtId="0" fontId="33" fillId="0" borderId="1" xfId="0" applyFont="1" applyFill="1" applyBorder="1" applyAlignment="1">
      <alignment wrapText="1"/>
    </xf>
    <xf numFmtId="0" fontId="37" fillId="0" borderId="2" xfId="0" applyFont="1" applyFill="1" applyBorder="1" applyAlignment="1" applyProtection="1">
      <alignment wrapText="1"/>
      <protection locked="0"/>
    </xf>
    <xf numFmtId="0" fontId="37" fillId="0" borderId="5" xfId="0" applyFont="1" applyFill="1" applyBorder="1" applyAlignment="1" applyProtection="1">
      <alignment wrapText="1"/>
      <protection locked="0"/>
    </xf>
    <xf numFmtId="0" fontId="6" fillId="0" borderId="0" xfId="0" applyFont="1" applyFill="1" applyBorder="1" applyAlignment="1" applyProtection="1">
      <alignment wrapText="1"/>
      <protection locked="0"/>
    </xf>
    <xf numFmtId="0" fontId="11" fillId="2" borderId="0" xfId="0" applyFont="1" applyFill="1" applyAlignment="1">
      <alignment wrapText="1"/>
    </xf>
    <xf numFmtId="0" fontId="6" fillId="0" borderId="0" xfId="0" applyFont="1" applyAlignment="1">
      <alignment wrapText="1"/>
    </xf>
    <xf numFmtId="10" fontId="0" fillId="0" borderId="5" xfId="0" applyNumberFormat="1" applyFill="1" applyBorder="1" applyAlignment="1" applyProtection="1">
      <alignment horizontal="center" wrapText="1"/>
      <protection hidden="1"/>
    </xf>
    <xf numFmtId="0" fontId="21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20" fillId="0" borderId="1" xfId="0" applyFont="1" applyBorder="1" applyAlignment="1" applyProtection="1">
      <alignment wrapText="1"/>
      <protection locked="0"/>
    </xf>
    <xf numFmtId="10" fontId="0" fillId="0" borderId="1" xfId="0" applyNumberFormat="1" applyFill="1" applyBorder="1" applyAlignment="1" applyProtection="1">
      <alignment horizontal="center" wrapText="1"/>
      <protection hidden="1"/>
    </xf>
    <xf numFmtId="9" fontId="6" fillId="14" borderId="1" xfId="0" applyNumberFormat="1" applyFont="1" applyFill="1" applyBorder="1" applyAlignment="1" applyProtection="1">
      <alignment wrapText="1"/>
      <protection locked="0"/>
    </xf>
    <xf numFmtId="0" fontId="11" fillId="2" borderId="1" xfId="1" applyFont="1" applyFill="1" applyBorder="1" applyAlignment="1" applyProtection="1">
      <alignment horizontal="right" wrapText="1"/>
      <protection locked="0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0.66666666666666663</c:v>
                </c:pt>
                <c:pt idx="1">
                  <c:v>0.63888888888888884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7239168"/>
        <c:axId val="1877232096"/>
      </c:barChart>
      <c:catAx>
        <c:axId val="1877239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7232096"/>
        <c:crosses val="autoZero"/>
        <c:auto val="1"/>
        <c:lblAlgn val="ctr"/>
        <c:lblOffset val="100"/>
        <c:noMultiLvlLbl val="0"/>
      </c:catAx>
      <c:valAx>
        <c:axId val="1877232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7239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0.97916666666666663</c:v>
                </c:pt>
                <c:pt idx="1">
                  <c:v>0.875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86598896"/>
        <c:axId val="1763026848"/>
      </c:barChart>
      <c:catAx>
        <c:axId val="1886598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63026848"/>
        <c:crosses val="autoZero"/>
        <c:auto val="1"/>
        <c:lblAlgn val="ctr"/>
        <c:lblOffset val="100"/>
        <c:noMultiLvlLbl val="0"/>
      </c:catAx>
      <c:valAx>
        <c:axId val="1763026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86598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0.88636363636363635</c:v>
                </c:pt>
                <c:pt idx="1">
                  <c:v>0.6875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91359808"/>
        <c:axId val="1891366336"/>
      </c:barChart>
      <c:catAx>
        <c:axId val="189135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91366336"/>
        <c:crosses val="autoZero"/>
        <c:auto val="1"/>
        <c:lblAlgn val="ctr"/>
        <c:lblOffset val="100"/>
        <c:noMultiLvlLbl val="0"/>
      </c:catAx>
      <c:valAx>
        <c:axId val="1891366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91359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0.96052631578947367</c:v>
                </c:pt>
                <c:pt idx="1">
                  <c:v>0.82051282051282048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91348928"/>
        <c:axId val="1891340224"/>
      </c:barChart>
      <c:catAx>
        <c:axId val="1891348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91340224"/>
        <c:crosses val="autoZero"/>
        <c:auto val="1"/>
        <c:lblAlgn val="ctr"/>
        <c:lblOffset val="100"/>
        <c:noMultiLvlLbl val="0"/>
      </c:catAx>
      <c:valAx>
        <c:axId val="1891340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91348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0.97058823529411764</c:v>
                </c:pt>
                <c:pt idx="1">
                  <c:v>0.92105263157894735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91345120"/>
        <c:axId val="1891357088"/>
      </c:barChart>
      <c:catAx>
        <c:axId val="189134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91357088"/>
        <c:crosses val="autoZero"/>
        <c:auto val="1"/>
        <c:lblAlgn val="ctr"/>
        <c:lblOffset val="100"/>
        <c:noMultiLvlLbl val="0"/>
      </c:catAx>
      <c:valAx>
        <c:axId val="1891357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91345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0.9285714285714286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91366880"/>
        <c:axId val="1891360896"/>
      </c:barChart>
      <c:catAx>
        <c:axId val="1891366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91360896"/>
        <c:crosses val="autoZero"/>
        <c:auto val="1"/>
        <c:lblAlgn val="ctr"/>
        <c:lblOffset val="100"/>
        <c:noMultiLvlLbl val="0"/>
      </c:catAx>
      <c:valAx>
        <c:axId val="1891360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91366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0.7946428571428571</c:v>
                </c:pt>
                <c:pt idx="1">
                  <c:v>0.93421052631578949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91348384"/>
        <c:axId val="1891341856"/>
      </c:barChart>
      <c:catAx>
        <c:axId val="1891348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91341856"/>
        <c:crosses val="autoZero"/>
        <c:auto val="1"/>
        <c:lblAlgn val="ctr"/>
        <c:lblOffset val="100"/>
        <c:noMultiLvlLbl val="0"/>
      </c:catAx>
      <c:valAx>
        <c:axId val="1891341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91348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0.80055401662049863</c:v>
                </c:pt>
                <c:pt idx="1">
                  <c:v>0.82240437158469948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91358176"/>
        <c:axId val="1891358720"/>
      </c:barChart>
      <c:catAx>
        <c:axId val="1891358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91358720"/>
        <c:crosses val="autoZero"/>
        <c:auto val="1"/>
        <c:lblAlgn val="ctr"/>
        <c:lblOffset val="100"/>
        <c:noMultiLvlLbl val="0"/>
      </c:catAx>
      <c:valAx>
        <c:axId val="1891358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91358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0.79759843688167786</c:v>
                </c:pt>
                <c:pt idx="1">
                  <c:v>0.87830744895024448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891367968"/>
        <c:axId val="1891339136"/>
        <c:extLst xmlns:c16r2="http://schemas.microsoft.com/office/drawing/2015/06/chart"/>
      </c:barChart>
      <c:catAx>
        <c:axId val="18913679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91339136"/>
        <c:crosses val="autoZero"/>
        <c:auto val="1"/>
        <c:lblAlgn val="ctr"/>
        <c:lblOffset val="100"/>
        <c:noMultiLvlLbl val="0"/>
      </c:catAx>
      <c:valAx>
        <c:axId val="189133913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91367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0.62424999999999997</c:v>
                </c:pt>
                <c:pt idx="1">
                  <c:v>0.78403263403263401</c:v>
                </c:pt>
                <c:pt idx="2">
                  <c:v>0.33333333333333337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891365792"/>
        <c:axId val="1891364704"/>
        <c:extLst xmlns:c16r2="http://schemas.microsoft.com/office/drawing/2015/06/chart"/>
      </c:barChart>
      <c:catAx>
        <c:axId val="1891365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91364704"/>
        <c:crosses val="autoZero"/>
        <c:auto val="1"/>
        <c:lblAlgn val="ctr"/>
        <c:lblOffset val="100"/>
        <c:noMultiLvlLbl val="0"/>
      </c:catAx>
      <c:valAx>
        <c:axId val="1891364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91365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86613040"/>
        <c:axId val="1886602704"/>
      </c:barChart>
      <c:catAx>
        <c:axId val="1886613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86602704"/>
        <c:crosses val="autoZero"/>
        <c:auto val="1"/>
        <c:lblAlgn val="ctr"/>
        <c:lblOffset val="100"/>
        <c:noMultiLvlLbl val="0"/>
      </c:catAx>
      <c:valAx>
        <c:axId val="1886602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86613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0.81707317073170727</c:v>
                </c:pt>
                <c:pt idx="1">
                  <c:v>0.85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86615760"/>
        <c:axId val="1886608688"/>
      </c:barChart>
      <c:catAx>
        <c:axId val="1886615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86608688"/>
        <c:crosses val="autoZero"/>
        <c:auto val="1"/>
        <c:lblAlgn val="ctr"/>
        <c:lblOffset val="100"/>
        <c:noMultiLvlLbl val="0"/>
      </c:catAx>
      <c:valAx>
        <c:axId val="1886608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86615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0.69047619047619047</c:v>
                </c:pt>
                <c:pt idx="1">
                  <c:v>0.92500000000000004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86622832"/>
        <c:axId val="1886614672"/>
      </c:barChart>
      <c:catAx>
        <c:axId val="1886622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86614672"/>
        <c:crosses val="autoZero"/>
        <c:auto val="1"/>
        <c:lblAlgn val="ctr"/>
        <c:lblOffset val="100"/>
        <c:noMultiLvlLbl val="0"/>
      </c:catAx>
      <c:valAx>
        <c:axId val="1886614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86622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0.3902439024390244</c:v>
                </c:pt>
                <c:pt idx="1">
                  <c:v>0.73076923076923073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86623376"/>
        <c:axId val="1886615216"/>
      </c:barChart>
      <c:catAx>
        <c:axId val="1886623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86615216"/>
        <c:crosses val="autoZero"/>
        <c:auto val="1"/>
        <c:lblAlgn val="ctr"/>
        <c:lblOffset val="100"/>
        <c:noMultiLvlLbl val="0"/>
      </c:catAx>
      <c:valAx>
        <c:axId val="1886615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86623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0.71276595744680848</c:v>
                </c:pt>
                <c:pt idx="1">
                  <c:v>0.67021276595744683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86601072"/>
        <c:axId val="1886626096"/>
      </c:barChart>
      <c:catAx>
        <c:axId val="188660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86626096"/>
        <c:crosses val="autoZero"/>
        <c:auto val="1"/>
        <c:lblAlgn val="ctr"/>
        <c:lblOffset val="100"/>
        <c:noMultiLvlLbl val="0"/>
      </c:catAx>
      <c:valAx>
        <c:axId val="1886626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86601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0.97142857142857142</c:v>
                </c:pt>
                <c:pt idx="1">
                  <c:v>0.92307692307692313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86603792"/>
        <c:axId val="1886619568"/>
      </c:barChart>
      <c:catAx>
        <c:axId val="188660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86619568"/>
        <c:crosses val="autoZero"/>
        <c:auto val="1"/>
        <c:lblAlgn val="ctr"/>
        <c:lblOffset val="100"/>
        <c:noMultiLvlLbl val="0"/>
      </c:catAx>
      <c:valAx>
        <c:axId val="1886619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8660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0.98275862068965514</c:v>
                </c:pt>
                <c:pt idx="1">
                  <c:v>0.94827586206896552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86623920"/>
        <c:axId val="1886628816"/>
      </c:barChart>
      <c:catAx>
        <c:axId val="1886623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86628816"/>
        <c:crosses val="autoZero"/>
        <c:auto val="1"/>
        <c:lblAlgn val="ctr"/>
        <c:lblOffset val="100"/>
        <c:noMultiLvlLbl val="0"/>
      </c:catAx>
      <c:valAx>
        <c:axId val="1886628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86623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86597264"/>
        <c:axId val="1886597808"/>
      </c:barChart>
      <c:catAx>
        <c:axId val="1886597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86597808"/>
        <c:crosses val="autoZero"/>
        <c:auto val="1"/>
        <c:lblAlgn val="ctr"/>
        <c:lblOffset val="100"/>
        <c:noMultiLvlLbl val="0"/>
      </c:catAx>
      <c:valAx>
        <c:axId val="1886597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86597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28" zoomScaleSheetLayoutView="100" workbookViewId="0">
      <selection activeCell="L37" sqref="L37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50" t="s">
        <v>277</v>
      </c>
      <c r="B18" s="450"/>
      <c r="C18" s="450"/>
      <c r="D18" s="451" t="s">
        <v>540</v>
      </c>
      <c r="E18" s="451"/>
      <c r="F18" s="451"/>
      <c r="G18" s="451"/>
      <c r="H18" s="451"/>
      <c r="I18" s="451"/>
      <c r="J18" s="451"/>
      <c r="K18" s="451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52" t="s">
        <v>278</v>
      </c>
      <c r="B21" s="452"/>
      <c r="C21" s="452"/>
      <c r="D21" s="452"/>
      <c r="E21" s="452"/>
      <c r="F21" s="452"/>
      <c r="G21" s="452"/>
      <c r="H21" s="452"/>
      <c r="I21" s="452"/>
      <c r="J21" s="452"/>
      <c r="K21" s="452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53" t="s">
        <v>280</v>
      </c>
      <c r="C23" s="453"/>
      <c r="D23" s="49"/>
      <c r="E23" s="49"/>
      <c r="F23" s="49"/>
      <c r="G23" s="49"/>
      <c r="H23" s="49"/>
      <c r="I23" s="49"/>
      <c r="J23" s="48" t="str">
        <f>D18</f>
        <v>Tozeur</v>
      </c>
    </row>
    <row r="24" spans="1:11" ht="33" customHeight="1" x14ac:dyDescent="0.25">
      <c r="A24" s="57" t="s">
        <v>281</v>
      </c>
      <c r="B24" s="454">
        <f>AVERAGE('A1 Exploitation'!D730,'A1 Technique'!D199)</f>
        <v>0.79759843688167786</v>
      </c>
      <c r="C24" s="454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54">
        <f>AVERAGE('A2 Exploitation'!D730,'A2 Technique'!D199)</f>
        <v>0.87830744895024448</v>
      </c>
      <c r="C25" s="454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54" t="e">
        <f>AVERAGE('A3 Exploitation'!D730,'A3 Technique'!D199)</f>
        <v>#DIV/0!</v>
      </c>
      <c r="C26" s="454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54" t="e">
        <f>AVERAGE('A4 Exploitation'!D730,'A4 Technique'!D199)</f>
        <v>#DIV/0!</v>
      </c>
      <c r="C27" s="454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54"/>
      <c r="C28" s="454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54"/>
      <c r="C29" s="454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53" t="s">
        <v>287</v>
      </c>
      <c r="C33" s="453"/>
      <c r="D33" s="49"/>
      <c r="E33" s="49"/>
      <c r="F33" s="49"/>
      <c r="G33" s="49"/>
      <c r="H33" s="49"/>
      <c r="I33" s="49"/>
      <c r="J33" s="48" t="str">
        <f>D18</f>
        <v>Tozeur</v>
      </c>
    </row>
    <row r="34" spans="1:10" ht="33" customHeight="1" x14ac:dyDescent="0.25">
      <c r="A34" s="57" t="s">
        <v>281</v>
      </c>
      <c r="B34" s="454">
        <f>'A1 Exploitation'!D730</f>
        <v>0.80055401662049863</v>
      </c>
      <c r="C34" s="454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54">
        <f>'A2 Exploitation'!D730</f>
        <v>0.82240437158469948</v>
      </c>
      <c r="C35" s="454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54">
        <f>'A3 Exploitation'!D730</f>
        <v>0.66666666666666663</v>
      </c>
      <c r="C36" s="454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54" t="e">
        <f>'A4 Exploitation'!D730</f>
        <v>#DIV/0!</v>
      </c>
      <c r="C37" s="454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54"/>
      <c r="C38" s="454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54"/>
      <c r="C39" s="454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55" t="s">
        <v>288</v>
      </c>
      <c r="C42" s="455"/>
      <c r="D42" s="49"/>
      <c r="E42" s="49"/>
      <c r="F42" s="49"/>
      <c r="G42" s="49"/>
      <c r="H42" s="49"/>
      <c r="I42" s="49"/>
      <c r="J42" s="48" t="str">
        <f>D18</f>
        <v>Tozeur</v>
      </c>
    </row>
    <row r="43" spans="1:10" ht="33" customHeight="1" x14ac:dyDescent="0.25">
      <c r="A43" s="57" t="s">
        <v>281</v>
      </c>
      <c r="B43" s="454">
        <f>AVERAGE('A1 Exploitation'!D728, 'A1 Technique'!D197)</f>
        <v>0.62424999999999997</v>
      </c>
      <c r="C43" s="454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54">
        <f>AVERAGE('A2 Exploitation'!D728, 'A2 Technique'!D197)</f>
        <v>0.78403263403263401</v>
      </c>
      <c r="C44" s="454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54">
        <f>AVERAGE('A3 Exploitation'!D728, 'A3 Technique'!D197)</f>
        <v>0.33333333333333337</v>
      </c>
      <c r="C45" s="454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54" t="e">
        <f>AVERAGE('A4 Exploitation'!D728, 'A4 Technique'!D197)</f>
        <v>#DIV/0!</v>
      </c>
      <c r="C46" s="454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54"/>
      <c r="C47" s="454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54"/>
      <c r="C48" s="454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53" t="s">
        <v>289</v>
      </c>
      <c r="C51" s="453"/>
      <c r="D51" s="49"/>
      <c r="E51" s="49"/>
      <c r="F51" s="49"/>
      <c r="G51" s="49"/>
      <c r="H51" s="49"/>
      <c r="I51" s="49"/>
      <c r="J51" s="48" t="str">
        <f>D18</f>
        <v>Tozeur</v>
      </c>
    </row>
    <row r="52" spans="1:10" ht="33" customHeight="1" x14ac:dyDescent="0.25">
      <c r="A52" s="57" t="s">
        <v>281</v>
      </c>
      <c r="B52" s="456">
        <f>'A1 Exploitation'!D48</f>
        <v>0.66666666666666663</v>
      </c>
      <c r="C52" s="456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56">
        <f>'A2 Exploitation'!D48</f>
        <v>0.63888888888888884</v>
      </c>
      <c r="C53" s="456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56">
        <f>'A3 Exploitation'!D48</f>
        <v>0.5</v>
      </c>
      <c r="C54" s="456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56" t="e">
        <f>'A4 Exploitation'!D48</f>
        <v>#DIV/0!</v>
      </c>
      <c r="C55" s="456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56"/>
      <c r="C56" s="456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56"/>
      <c r="C57" s="456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53" t="s">
        <v>290</v>
      </c>
      <c r="C60" s="453"/>
      <c r="D60" s="49"/>
      <c r="E60" s="49"/>
      <c r="F60" s="49"/>
      <c r="G60" s="49"/>
      <c r="H60" s="49"/>
      <c r="I60" s="49"/>
      <c r="J60" s="48" t="str">
        <f>D18</f>
        <v>Tozeur</v>
      </c>
    </row>
    <row r="61" spans="1:10" ht="33" customHeight="1" x14ac:dyDescent="0.25">
      <c r="A61" s="57" t="s">
        <v>281</v>
      </c>
      <c r="B61" s="454" t="e">
        <f>'A1 Exploitation'!D131</f>
        <v>#DIV/0!</v>
      </c>
      <c r="C61" s="454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54" t="e">
        <f>'A2 Exploitation'!D131</f>
        <v>#DIV/0!</v>
      </c>
      <c r="C62" s="454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54" t="e">
        <f>'A3 Exploitation'!D131</f>
        <v>#DIV/0!</v>
      </c>
      <c r="C63" s="454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54" t="e">
        <f>'A4 Exploitation'!D131</f>
        <v>#DIV/0!</v>
      </c>
      <c r="C64" s="454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54"/>
      <c r="C65" s="454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54"/>
      <c r="C66" s="454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53" t="s">
        <v>464</v>
      </c>
      <c r="C69" s="453"/>
      <c r="D69" s="49"/>
      <c r="E69" s="49"/>
      <c r="F69" s="49"/>
      <c r="G69" s="49"/>
      <c r="H69" s="49"/>
      <c r="I69" s="49"/>
      <c r="J69" s="48" t="str">
        <f>D18</f>
        <v>Tozeur</v>
      </c>
    </row>
    <row r="70" spans="1:10" ht="33" customHeight="1" x14ac:dyDescent="0.25">
      <c r="A70" s="57" t="s">
        <v>281</v>
      </c>
      <c r="B70" s="454">
        <f>'A1 Exploitation'!D187</f>
        <v>0.81707317073170727</v>
      </c>
      <c r="C70" s="454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54">
        <f>'A2 Exploitation'!D187</f>
        <v>0.85</v>
      </c>
      <c r="C71" s="454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54">
        <f>'A3 Exploitation'!D187</f>
        <v>0.5</v>
      </c>
      <c r="C72" s="454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54" t="e">
        <f>'A4 Exploitation'!D187</f>
        <v>#DIV/0!</v>
      </c>
      <c r="C73" s="454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54"/>
      <c r="C74" s="454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54"/>
      <c r="C75" s="454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53" t="s">
        <v>465</v>
      </c>
      <c r="C78" s="453"/>
      <c r="D78" s="49"/>
      <c r="E78" s="49"/>
      <c r="F78" s="49"/>
      <c r="G78" s="49"/>
      <c r="H78" s="49"/>
      <c r="I78" s="49"/>
      <c r="J78" s="48" t="str">
        <f>D18</f>
        <v>Tozeur</v>
      </c>
    </row>
    <row r="79" spans="1:10" ht="33" customHeight="1" x14ac:dyDescent="0.25">
      <c r="A79" s="57" t="s">
        <v>281</v>
      </c>
      <c r="B79" s="454">
        <f>'A1 Exploitation'!D249</f>
        <v>0.69047619047619047</v>
      </c>
      <c r="C79" s="454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54">
        <f>'A2 Exploitation'!D249</f>
        <v>0.92500000000000004</v>
      </c>
      <c r="C80" s="454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54" t="e">
        <f>'A3 Exploitation'!D249</f>
        <v>#DIV/0!</v>
      </c>
      <c r="C81" s="454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54" t="e">
        <f>'A4 Exploitation'!D249</f>
        <v>#DIV/0!</v>
      </c>
      <c r="C82" s="454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54"/>
      <c r="C83" s="454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54"/>
      <c r="C84" s="454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53" t="s">
        <v>466</v>
      </c>
      <c r="C87" s="453"/>
      <c r="D87" s="49"/>
      <c r="E87" s="49"/>
      <c r="F87" s="49"/>
      <c r="G87" s="49"/>
      <c r="H87" s="49"/>
      <c r="I87" s="49"/>
      <c r="J87" s="48" t="str">
        <f>D18</f>
        <v>Tozeur</v>
      </c>
    </row>
    <row r="88" spans="1:10" ht="33" customHeight="1" x14ac:dyDescent="0.25">
      <c r="A88" s="57" t="s">
        <v>281</v>
      </c>
      <c r="B88" s="454">
        <f>'A1 Exploitation'!D304</f>
        <v>0.3902439024390244</v>
      </c>
      <c r="C88" s="454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54">
        <f>'A2 Exploitation'!D304</f>
        <v>0.73076923076923073</v>
      </c>
      <c r="C89" s="454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54" t="e">
        <f>'A3 Exploitation'!D304</f>
        <v>#DIV/0!</v>
      </c>
      <c r="C90" s="454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54" t="e">
        <f>'A4 Exploitation'!D304</f>
        <v>#DIV/0!</v>
      </c>
      <c r="C91" s="454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54"/>
      <c r="C92" s="454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54"/>
      <c r="C93" s="454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53" t="s">
        <v>467</v>
      </c>
      <c r="C96" s="453"/>
      <c r="D96" s="49"/>
      <c r="E96" s="49"/>
      <c r="F96" s="49"/>
      <c r="G96" s="49"/>
      <c r="H96" s="49"/>
      <c r="I96" s="49"/>
      <c r="J96" s="48" t="str">
        <f>D18</f>
        <v>Tozeur</v>
      </c>
    </row>
    <row r="97" spans="1:10" ht="33" customHeight="1" x14ac:dyDescent="0.25">
      <c r="A97" s="57" t="s">
        <v>281</v>
      </c>
      <c r="B97" s="454">
        <f>'A1 Exploitation'!D371</f>
        <v>0.71276595744680848</v>
      </c>
      <c r="C97" s="454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54">
        <f>'A2 Exploitation'!D371</f>
        <v>0.67021276595744683</v>
      </c>
      <c r="C98" s="454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54">
        <f>'A3 Exploitation'!D371</f>
        <v>0.5</v>
      </c>
      <c r="C99" s="454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54" t="e">
        <f>'A4 Exploitation'!D371</f>
        <v>#DIV/0!</v>
      </c>
      <c r="C100" s="454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54"/>
      <c r="C101" s="454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54"/>
      <c r="C102" s="454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53" t="s">
        <v>468</v>
      </c>
      <c r="C105" s="453"/>
      <c r="D105" s="49"/>
      <c r="E105" s="49"/>
      <c r="F105" s="49"/>
      <c r="G105" s="49"/>
      <c r="H105" s="49"/>
      <c r="I105" s="49"/>
      <c r="J105" s="48" t="str">
        <f>D18</f>
        <v>Tozeur</v>
      </c>
    </row>
    <row r="106" spans="1:10" ht="33" customHeight="1" x14ac:dyDescent="0.25">
      <c r="A106" s="57" t="s">
        <v>281</v>
      </c>
      <c r="B106" s="454">
        <f>'A1 Exploitation'!D429</f>
        <v>0.97142857142857142</v>
      </c>
      <c r="C106" s="454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54">
        <f>'A2 Exploitation'!D429</f>
        <v>0.92307692307692313</v>
      </c>
      <c r="C107" s="454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54">
        <f>'A3 Exploitation'!D429</f>
        <v>0.5</v>
      </c>
      <c r="C108" s="454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54" t="e">
        <f>'A4 Exploitation'!D429</f>
        <v>#DIV/0!</v>
      </c>
      <c r="C109" s="454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54"/>
      <c r="C110" s="454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54"/>
      <c r="C111" s="454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53" t="s">
        <v>469</v>
      </c>
      <c r="C114" s="453"/>
      <c r="D114" s="49"/>
      <c r="E114" s="49"/>
      <c r="F114" s="49"/>
      <c r="G114" s="49"/>
      <c r="H114" s="49"/>
      <c r="I114" s="49"/>
      <c r="J114" s="48" t="str">
        <f>D18</f>
        <v>Tozeur</v>
      </c>
    </row>
    <row r="115" spans="1:10" ht="33" customHeight="1" x14ac:dyDescent="0.25">
      <c r="A115" s="57" t="s">
        <v>281</v>
      </c>
      <c r="B115" s="454">
        <f>'A1 Exploitation'!D476</f>
        <v>0.98275862068965514</v>
      </c>
      <c r="C115" s="454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54">
        <f>'A2 Exploitation'!D476</f>
        <v>0.94827586206896552</v>
      </c>
      <c r="C116" s="454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54">
        <f>'A3 Exploitation'!D476</f>
        <v>1</v>
      </c>
      <c r="C117" s="454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54" t="e">
        <f>'A4 Exploitation'!D476</f>
        <v>#DIV/0!</v>
      </c>
      <c r="C118" s="454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54"/>
      <c r="C119" s="454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54"/>
      <c r="C120" s="454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53" t="s">
        <v>470</v>
      </c>
      <c r="C123" s="453"/>
      <c r="D123" s="49"/>
      <c r="E123" s="49"/>
      <c r="F123" s="49"/>
      <c r="G123" s="49"/>
      <c r="H123" s="49"/>
      <c r="I123" s="49"/>
      <c r="J123" s="48" t="str">
        <f>D18</f>
        <v>Tozeur</v>
      </c>
    </row>
    <row r="124" spans="1:10" ht="33" customHeight="1" x14ac:dyDescent="0.25">
      <c r="A124" s="57" t="s">
        <v>281</v>
      </c>
      <c r="B124" s="454" t="e">
        <f>'A1 Exploitation'!D527</f>
        <v>#DIV/0!</v>
      </c>
      <c r="C124" s="454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54" t="e">
        <f>'A2 Exploitation'!D527</f>
        <v>#DIV/0!</v>
      </c>
      <c r="C125" s="454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54" t="e">
        <f>'A3 Exploitation'!D527</f>
        <v>#DIV/0!</v>
      </c>
      <c r="C126" s="454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54" t="e">
        <f>'A4 Exploitation'!D527</f>
        <v>#DIV/0!</v>
      </c>
      <c r="C127" s="454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54"/>
      <c r="C128" s="454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54"/>
      <c r="C129" s="454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53" t="s">
        <v>471</v>
      </c>
      <c r="C132" s="453"/>
      <c r="D132" s="49"/>
      <c r="E132" s="49"/>
      <c r="F132" s="49"/>
      <c r="G132" s="49"/>
      <c r="H132" s="49"/>
      <c r="I132" s="49"/>
      <c r="J132" s="48" t="str">
        <f>D18</f>
        <v>Tozeur</v>
      </c>
    </row>
    <row r="133" spans="1:10" ht="33" customHeight="1" x14ac:dyDescent="0.25">
      <c r="A133" s="57" t="s">
        <v>281</v>
      </c>
      <c r="B133" s="454">
        <f>'A1 Exploitation'!D570</f>
        <v>0.97916666666666663</v>
      </c>
      <c r="C133" s="454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54">
        <f>'A2 Exploitation'!D570</f>
        <v>0.875</v>
      </c>
      <c r="C134" s="454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54">
        <f>'A3 Exploitation'!D570</f>
        <v>1</v>
      </c>
      <c r="C135" s="454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54" t="e">
        <f>'A4 Exploitation'!D570</f>
        <v>#DIV/0!</v>
      </c>
      <c r="C136" s="454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54"/>
      <c r="C137" s="454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54"/>
      <c r="C138" s="454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53" t="s">
        <v>291</v>
      </c>
      <c r="C141" s="453"/>
      <c r="D141" s="49"/>
      <c r="E141" s="49"/>
      <c r="F141" s="49"/>
      <c r="G141" s="49"/>
      <c r="H141" s="49"/>
      <c r="I141" s="49"/>
      <c r="J141" s="48" t="str">
        <f>D18</f>
        <v>Tozeur</v>
      </c>
    </row>
    <row r="142" spans="1:10" ht="33" customHeight="1" x14ac:dyDescent="0.25">
      <c r="A142" s="57" t="s">
        <v>281</v>
      </c>
      <c r="B142" s="454">
        <f>'A1 Exploitation'!D610</f>
        <v>0.88636363636363635</v>
      </c>
      <c r="C142" s="454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54">
        <f>'A2 Exploitation'!D610</f>
        <v>0.6875</v>
      </c>
      <c r="C143" s="454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54">
        <f>'A3 Exploitation'!D610</f>
        <v>0.5</v>
      </c>
      <c r="C144" s="454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54" t="e">
        <f>'A4 Exploitation'!D610</f>
        <v>#DIV/0!</v>
      </c>
      <c r="C145" s="454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54"/>
      <c r="C146" s="454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54"/>
      <c r="C147" s="454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53" t="s">
        <v>292</v>
      </c>
      <c r="C150" s="453"/>
      <c r="D150" s="49"/>
      <c r="E150" s="49"/>
      <c r="F150" s="49"/>
      <c r="G150" s="49"/>
      <c r="H150" s="49"/>
      <c r="I150" s="49"/>
      <c r="J150" s="48" t="str">
        <f>D18</f>
        <v>Tozeur</v>
      </c>
    </row>
    <row r="151" spans="1:10" ht="33" customHeight="1" x14ac:dyDescent="0.25">
      <c r="A151" s="57" t="s">
        <v>281</v>
      </c>
      <c r="B151" s="454">
        <f>'A1 Exploitation'!D673</f>
        <v>0.96052631578947367</v>
      </c>
      <c r="C151" s="454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54">
        <f>'A2 Exploitation'!D673</f>
        <v>0.82051282051282048</v>
      </c>
      <c r="C152" s="454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54">
        <f>'A3 Exploitation'!D673</f>
        <v>1</v>
      </c>
      <c r="C153" s="454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54" t="e">
        <f>'A4 Exploitation'!D673</f>
        <v>#DIV/0!</v>
      </c>
      <c r="C154" s="454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54"/>
      <c r="C155" s="454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54"/>
      <c r="C156" s="454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57"/>
      <c r="C159" s="457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53" t="s">
        <v>472</v>
      </c>
      <c r="C160" s="453"/>
      <c r="D160" s="49"/>
      <c r="E160" s="49"/>
      <c r="F160" s="49"/>
      <c r="G160" s="49"/>
      <c r="H160" s="49"/>
      <c r="I160" s="49"/>
      <c r="J160" s="48" t="str">
        <f>D18</f>
        <v>Tozeur</v>
      </c>
    </row>
    <row r="161" spans="1:10" ht="33" customHeight="1" x14ac:dyDescent="0.25">
      <c r="A161" s="57" t="s">
        <v>281</v>
      </c>
      <c r="B161" s="454">
        <f>'A1 Exploitation'!D702</f>
        <v>0.97058823529411764</v>
      </c>
      <c r="C161" s="454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54">
        <f>'A2 Exploitation'!D702</f>
        <v>0.92105263157894735</v>
      </c>
      <c r="C162" s="454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54">
        <f>'A3 Exploitation'!D702</f>
        <v>0.5</v>
      </c>
      <c r="C163" s="454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54" t="e">
        <f>'A4 Exploitation'!D702</f>
        <v>#DIV/0!</v>
      </c>
      <c r="C164" s="454"/>
    </row>
    <row r="165" spans="1:10" ht="33" customHeight="1" x14ac:dyDescent="0.25">
      <c r="A165" s="56" t="s">
        <v>285</v>
      </c>
      <c r="B165" s="454"/>
      <c r="C165" s="454"/>
    </row>
    <row r="166" spans="1:10" ht="18" x14ac:dyDescent="0.25">
      <c r="A166" s="56" t="s">
        <v>286</v>
      </c>
      <c r="B166" s="454"/>
      <c r="C166" s="454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53" t="s">
        <v>473</v>
      </c>
      <c r="C169" s="453"/>
      <c r="J169" s="48" t="str">
        <f>D18</f>
        <v>Tozeur</v>
      </c>
    </row>
    <row r="170" spans="1:10" ht="33" customHeight="1" x14ac:dyDescent="0.25">
      <c r="A170" s="57" t="s">
        <v>281</v>
      </c>
      <c r="B170" s="454">
        <f>'A1 Exploitation'!D726</f>
        <v>0.9285714285714286</v>
      </c>
      <c r="C170" s="454"/>
    </row>
    <row r="171" spans="1:10" ht="33" customHeight="1" x14ac:dyDescent="0.25">
      <c r="A171" s="56" t="s">
        <v>282</v>
      </c>
      <c r="B171" s="454">
        <f>'A2 Exploitation'!D726</f>
        <v>1</v>
      </c>
      <c r="C171" s="454"/>
    </row>
    <row r="172" spans="1:10" ht="33" customHeight="1" x14ac:dyDescent="0.25">
      <c r="A172" s="57" t="s">
        <v>283</v>
      </c>
      <c r="B172" s="454" t="e">
        <f>'A3 Exploitation'!D726</f>
        <v>#DIV/0!</v>
      </c>
      <c r="C172" s="454"/>
    </row>
    <row r="173" spans="1:10" ht="33" customHeight="1" x14ac:dyDescent="0.25">
      <c r="A173" s="57" t="s">
        <v>284</v>
      </c>
      <c r="B173" s="454" t="e">
        <f>'A4 Exploitation'!D726</f>
        <v>#DIV/0!</v>
      </c>
      <c r="C173" s="454"/>
    </row>
    <row r="174" spans="1:10" ht="33" customHeight="1" x14ac:dyDescent="0.25">
      <c r="A174" s="56" t="s">
        <v>285</v>
      </c>
      <c r="B174" s="454"/>
      <c r="C174" s="454"/>
    </row>
    <row r="175" spans="1:10" ht="18" x14ac:dyDescent="0.25">
      <c r="A175" s="56" t="s">
        <v>286</v>
      </c>
      <c r="B175" s="454"/>
      <c r="C175" s="454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53" t="s">
        <v>293</v>
      </c>
      <c r="C178" s="453"/>
      <c r="J178" s="48" t="str">
        <f>D18</f>
        <v>Tozeur</v>
      </c>
    </row>
    <row r="179" spans="1:10" ht="33" customHeight="1" x14ac:dyDescent="0.25">
      <c r="A179" s="57" t="s">
        <v>281</v>
      </c>
      <c r="B179" s="454">
        <f>'A1 Technique'!D199</f>
        <v>0.7946428571428571</v>
      </c>
      <c r="C179" s="454"/>
    </row>
    <row r="180" spans="1:10" ht="33" customHeight="1" x14ac:dyDescent="0.25">
      <c r="A180" s="56" t="s">
        <v>282</v>
      </c>
      <c r="B180" s="454">
        <f>'A2 Technique'!D199</f>
        <v>0.93421052631578949</v>
      </c>
      <c r="C180" s="454"/>
    </row>
    <row r="181" spans="1:10" ht="33" customHeight="1" x14ac:dyDescent="0.25">
      <c r="A181" s="57" t="s">
        <v>283</v>
      </c>
      <c r="B181" s="454" t="e">
        <f>'A3 Technique'!D199</f>
        <v>#DIV/0!</v>
      </c>
      <c r="C181" s="454"/>
    </row>
    <row r="182" spans="1:10" ht="33" customHeight="1" x14ac:dyDescent="0.25">
      <c r="A182" s="57" t="s">
        <v>284</v>
      </c>
      <c r="B182" s="454" t="e">
        <f>'A4 Technique'!D199</f>
        <v>#DIV/0!</v>
      </c>
      <c r="C182" s="454"/>
    </row>
    <row r="183" spans="1:10" ht="33" customHeight="1" x14ac:dyDescent="0.25">
      <c r="A183" s="56" t="s">
        <v>285</v>
      </c>
      <c r="B183" s="454"/>
      <c r="C183" s="454"/>
    </row>
    <row r="184" spans="1:10" ht="18" x14ac:dyDescent="0.25">
      <c r="A184" s="56" t="s">
        <v>286</v>
      </c>
      <c r="B184" s="454"/>
      <c r="C184" s="454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05" zoomScale="60" zoomScaleNormal="100" workbookViewId="0">
      <selection activeCell="F712" sqref="F71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484"/>
      <c r="E1" s="484"/>
      <c r="F1" s="484"/>
      <c r="G1" s="484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485" t="s">
        <v>151</v>
      </c>
      <c r="B7" s="485"/>
      <c r="C7" s="485"/>
      <c r="D7" s="485"/>
      <c r="E7" s="485"/>
      <c r="F7" s="485"/>
      <c r="G7" s="111"/>
    </row>
    <row r="8" spans="1:7" ht="22.5" x14ac:dyDescent="0.45">
      <c r="A8" s="486" t="str">
        <f>'Page de garde'!D18</f>
        <v>Tozeur</v>
      </c>
      <c r="B8" s="486"/>
      <c r="C8" s="486"/>
      <c r="D8" s="486"/>
      <c r="E8" s="486"/>
      <c r="F8" s="486"/>
      <c r="G8" s="111"/>
    </row>
    <row r="9" spans="1:7" ht="22.5" x14ac:dyDescent="0.45">
      <c r="A9" s="112" t="s">
        <v>39</v>
      </c>
      <c r="B9" s="487" t="s">
        <v>538</v>
      </c>
      <c r="C9" s="487"/>
      <c r="D9" s="487"/>
      <c r="E9" s="487"/>
      <c r="F9" s="487"/>
      <c r="G9" s="111"/>
    </row>
    <row r="10" spans="1:7" ht="22.5" x14ac:dyDescent="0.45">
      <c r="A10" s="113" t="s">
        <v>41</v>
      </c>
      <c r="B10" s="488" t="s">
        <v>539</v>
      </c>
      <c r="C10" s="488"/>
      <c r="D10" s="488"/>
      <c r="E10" s="488"/>
      <c r="F10" s="488"/>
      <c r="G10" s="111"/>
    </row>
    <row r="11" spans="1:7" ht="22.5" x14ac:dyDescent="0.45">
      <c r="A11" s="112" t="s">
        <v>40</v>
      </c>
      <c r="B11" s="483">
        <v>43523</v>
      </c>
      <c r="C11" s="483"/>
      <c r="D11" s="483"/>
      <c r="E11" s="483"/>
      <c r="F11" s="483"/>
      <c r="G11" s="111"/>
    </row>
    <row r="12" spans="1:7" ht="22.5" x14ac:dyDescent="0.45">
      <c r="A12" s="112" t="s">
        <v>200</v>
      </c>
      <c r="B12" s="489">
        <f>D730</f>
        <v>0.80055401662049863</v>
      </c>
      <c r="C12" s="489"/>
      <c r="D12" s="489"/>
      <c r="E12" s="489"/>
      <c r="F12" s="489"/>
      <c r="G12" s="111"/>
    </row>
    <row r="13" spans="1:7" ht="22.5" x14ac:dyDescent="0.45">
      <c r="A13" s="110"/>
      <c r="B13" s="108"/>
      <c r="C13" s="108"/>
      <c r="D13" s="484"/>
      <c r="E13" s="484"/>
      <c r="F13" s="484"/>
      <c r="G13" s="484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43523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72" t="s">
        <v>28</v>
      </c>
      <c r="B17" s="473" t="s">
        <v>29</v>
      </c>
      <c r="C17" s="473"/>
      <c r="D17" s="473" t="s">
        <v>42</v>
      </c>
      <c r="E17" s="463" t="s">
        <v>266</v>
      </c>
      <c r="F17" s="463" t="s">
        <v>300</v>
      </c>
      <c r="G17" s="114"/>
    </row>
    <row r="18" spans="1:8" ht="16.5" customHeight="1" x14ac:dyDescent="0.4">
      <c r="A18" s="472"/>
      <c r="B18" s="118" t="s">
        <v>32</v>
      </c>
      <c r="C18" s="118" t="s">
        <v>31</v>
      </c>
      <c r="D18" s="473"/>
      <c r="E18" s="463"/>
      <c r="F18" s="463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42" x14ac:dyDescent="0.4">
      <c r="A21" s="121" t="s">
        <v>9</v>
      </c>
      <c r="B21" s="122">
        <v>1</v>
      </c>
      <c r="C21" s="122"/>
      <c r="D21" s="123" t="s">
        <v>476</v>
      </c>
      <c r="E21" s="123" t="s">
        <v>477</v>
      </c>
      <c r="F21" s="123" t="s">
        <v>299</v>
      </c>
      <c r="G21" s="114"/>
      <c r="H21" s="2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7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0.875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3"/>
      <c r="F34" s="123"/>
      <c r="G34" s="114"/>
    </row>
    <row r="35" spans="1:7" ht="126" x14ac:dyDescent="0.4">
      <c r="A35" s="141" t="s">
        <v>400</v>
      </c>
      <c r="B35" s="122">
        <v>0</v>
      </c>
      <c r="C35" s="142">
        <f>IF(B35=0, -5, "0")</f>
        <v>-5</v>
      </c>
      <c r="D35" s="128" t="s">
        <v>478</v>
      </c>
      <c r="E35" s="123" t="s">
        <v>479</v>
      </c>
      <c r="F35" s="123" t="s">
        <v>299</v>
      </c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113.25" customHeight="1" x14ac:dyDescent="0.4">
      <c r="A41" s="121" t="s">
        <v>313</v>
      </c>
      <c r="B41" s="122">
        <v>1</v>
      </c>
      <c r="C41" s="122"/>
      <c r="D41" s="172" t="s">
        <v>480</v>
      </c>
      <c r="E41" s="123" t="s">
        <v>481</v>
      </c>
      <c r="F41" s="123" t="s">
        <v>298</v>
      </c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v>1</v>
      </c>
      <c r="C43" s="122"/>
      <c r="D43" s="411">
        <v>0.66700000000000004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17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0.6071428571428571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24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0.66666666666666663</v>
      </c>
      <c r="E48" s="108"/>
      <c r="F48" s="114"/>
      <c r="G48" s="114"/>
    </row>
    <row r="49" spans="1:7" ht="21" x14ac:dyDescent="0.3">
      <c r="A49" s="466"/>
      <c r="B49" s="466"/>
      <c r="C49" s="466"/>
      <c r="D49" s="466"/>
      <c r="E49" s="466"/>
      <c r="F49" s="466"/>
      <c r="G49" s="466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43523</v>
      </c>
      <c r="B51" s="114"/>
      <c r="C51" s="135"/>
      <c r="D51" s="114"/>
      <c r="E51" s="108"/>
      <c r="F51" s="114"/>
      <c r="G51" s="114"/>
    </row>
    <row r="52" spans="1:7" ht="21" x14ac:dyDescent="0.4">
      <c r="A52" s="472" t="s">
        <v>28</v>
      </c>
      <c r="B52" s="473" t="s">
        <v>29</v>
      </c>
      <c r="C52" s="473"/>
      <c r="D52" s="473" t="s">
        <v>42</v>
      </c>
      <c r="E52" s="463" t="s">
        <v>266</v>
      </c>
      <c r="F52" s="463" t="s">
        <v>302</v>
      </c>
      <c r="G52" s="129"/>
    </row>
    <row r="53" spans="1:7" ht="21" x14ac:dyDescent="0.4">
      <c r="A53" s="472"/>
      <c r="B53" s="118" t="s">
        <v>32</v>
      </c>
      <c r="C53" s="118" t="s">
        <v>31</v>
      </c>
      <c r="D53" s="473"/>
      <c r="E53" s="463"/>
      <c r="F53" s="463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541"/>
      <c r="B64" s="542"/>
      <c r="C64" s="542"/>
      <c r="D64" s="542"/>
      <c r="E64" s="542"/>
      <c r="F64" s="542"/>
      <c r="G64" s="542"/>
    </row>
    <row r="65" spans="1:7" ht="43.5" customHeight="1" x14ac:dyDescent="0.4">
      <c r="A65" s="475" t="s">
        <v>351</v>
      </c>
      <c r="B65" s="475"/>
      <c r="C65" s="475"/>
      <c r="D65" s="475"/>
      <c r="E65" s="475"/>
      <c r="F65" s="475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91"/>
      <c r="B83" s="491"/>
      <c r="C83" s="491"/>
      <c r="D83" s="491"/>
      <c r="E83" s="491"/>
      <c r="F83" s="491"/>
      <c r="G83" s="491"/>
    </row>
    <row r="84" spans="1:7" ht="45" customHeight="1" x14ac:dyDescent="0.45">
      <c r="A84" s="476" t="s">
        <v>352</v>
      </c>
      <c r="B84" s="476"/>
      <c r="C84" s="476"/>
      <c r="D84" s="476"/>
      <c r="E84" s="476"/>
      <c r="F84" s="476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545"/>
      <c r="B103" s="543"/>
      <c r="C103" s="543"/>
      <c r="D103" s="543"/>
      <c r="E103" s="543"/>
      <c r="F103" s="549"/>
      <c r="G103" s="173"/>
    </row>
    <row r="104" spans="1:7" s="80" customFormat="1" ht="46.5" customHeight="1" x14ac:dyDescent="0.4">
      <c r="A104" s="475" t="s">
        <v>353</v>
      </c>
      <c r="B104" s="475"/>
      <c r="C104" s="475"/>
      <c r="D104" s="475"/>
      <c r="E104" s="475"/>
      <c r="F104" s="475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50"/>
      <c r="B111" s="551"/>
      <c r="C111" s="551"/>
      <c r="D111" s="551"/>
      <c r="E111" s="551"/>
      <c r="F111" s="552"/>
      <c r="G111" s="129"/>
    </row>
    <row r="112" spans="1:7" s="80" customFormat="1" ht="39.75" customHeight="1" x14ac:dyDescent="0.4">
      <c r="A112" s="475" t="s">
        <v>390</v>
      </c>
      <c r="B112" s="475"/>
      <c r="C112" s="475"/>
      <c r="D112" s="475"/>
      <c r="E112" s="475"/>
      <c r="F112" s="475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43"/>
      <c r="B120" s="543"/>
      <c r="C120" s="543"/>
      <c r="D120" s="543"/>
      <c r="E120" s="543"/>
      <c r="F120" s="543"/>
      <c r="G120" s="173"/>
    </row>
    <row r="121" spans="1:7" ht="22.5" x14ac:dyDescent="0.4">
      <c r="A121" s="475" t="s">
        <v>311</v>
      </c>
      <c r="B121" s="475"/>
      <c r="C121" s="475"/>
      <c r="D121" s="475"/>
      <c r="E121" s="475"/>
      <c r="F121" s="475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544"/>
      <c r="B132" s="544"/>
      <c r="C132" s="544"/>
      <c r="D132" s="544"/>
      <c r="E132" s="544"/>
      <c r="F132" s="544"/>
      <c r="G132" s="114"/>
    </row>
    <row r="133" spans="1:16384" ht="22.5" customHeight="1" x14ac:dyDescent="0.4">
      <c r="A133" s="477" t="s">
        <v>424</v>
      </c>
      <c r="B133" s="477"/>
      <c r="C133" s="477"/>
      <c r="D133" s="477"/>
      <c r="E133" s="477"/>
      <c r="F133" s="477"/>
      <c r="G133" s="114"/>
    </row>
    <row r="134" spans="1:16384" s="258" customFormat="1" ht="22.5" customHeight="1" x14ac:dyDescent="0.4">
      <c r="A134" s="478"/>
      <c r="B134" s="478"/>
      <c r="C134" s="478"/>
      <c r="D134" s="478"/>
      <c r="E134" s="478"/>
      <c r="F134" s="478"/>
      <c r="G134" s="114"/>
    </row>
    <row r="135" spans="1:16384" s="326" customFormat="1" ht="22.5" customHeight="1" x14ac:dyDescent="0.25">
      <c r="A135" s="472" t="s">
        <v>28</v>
      </c>
      <c r="B135" s="473" t="s">
        <v>29</v>
      </c>
      <c r="C135" s="473"/>
      <c r="D135" s="473" t="s">
        <v>42</v>
      </c>
      <c r="E135" s="463" t="s">
        <v>266</v>
      </c>
      <c r="F135" s="463" t="s">
        <v>302</v>
      </c>
    </row>
    <row r="136" spans="1:16384" s="326" customFormat="1" ht="22.5" customHeight="1" x14ac:dyDescent="0.25">
      <c r="A136" s="472"/>
      <c r="B136" s="118" t="s">
        <v>32</v>
      </c>
      <c r="C136" s="118" t="s">
        <v>31</v>
      </c>
      <c r="D136" s="473"/>
      <c r="E136" s="463"/>
      <c r="F136" s="463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479" t="s">
        <v>461</v>
      </c>
      <c r="B139" s="479"/>
      <c r="C139" s="479"/>
      <c r="D139" s="479"/>
      <c r="E139" s="479"/>
      <c r="F139" s="479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504" t="s">
        <v>350</v>
      </c>
      <c r="B147" s="504"/>
      <c r="C147" s="504"/>
      <c r="D147" s="504"/>
      <c r="E147" s="504"/>
      <c r="F147" s="504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63" x14ac:dyDescent="0.4">
      <c r="A160" s="290" t="s">
        <v>63</v>
      </c>
      <c r="B160" s="318">
        <v>1</v>
      </c>
      <c r="C160" s="142" t="str">
        <f>IF(B160=0, -2, "0")</f>
        <v>0</v>
      </c>
      <c r="D160" s="125" t="s">
        <v>541</v>
      </c>
      <c r="E160" s="125" t="s">
        <v>482</v>
      </c>
      <c r="F160" s="322" t="s">
        <v>298</v>
      </c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545"/>
      <c r="B165" s="543"/>
      <c r="C165" s="543"/>
      <c r="D165" s="543"/>
      <c r="E165" s="543"/>
      <c r="F165" s="543"/>
      <c r="G165" s="114"/>
    </row>
    <row r="166" spans="1:7" s="258" customFormat="1" ht="32.25" customHeight="1" x14ac:dyDescent="0.4">
      <c r="A166" s="479" t="s">
        <v>462</v>
      </c>
      <c r="B166" s="479"/>
      <c r="C166" s="479"/>
      <c r="D166" s="479"/>
      <c r="E166" s="479"/>
      <c r="F166" s="479"/>
      <c r="G166" s="114"/>
    </row>
    <row r="167" spans="1:7" s="258" customFormat="1" ht="84" x14ac:dyDescent="0.4">
      <c r="A167" s="404" t="s">
        <v>316</v>
      </c>
      <c r="B167" s="122">
        <v>0</v>
      </c>
      <c r="C167" s="143">
        <f>IF(B167=0, -10, "0")</f>
        <v>-10</v>
      </c>
      <c r="D167" s="125" t="s">
        <v>483</v>
      </c>
      <c r="E167" s="125" t="s">
        <v>484</v>
      </c>
      <c r="F167" s="322" t="s">
        <v>298</v>
      </c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546"/>
      <c r="B176" s="547"/>
      <c r="C176" s="547"/>
      <c r="D176" s="547"/>
      <c r="E176" s="547"/>
      <c r="F176" s="547"/>
      <c r="G176" s="114"/>
    </row>
    <row r="177" spans="1:7" ht="32.25" customHeight="1" x14ac:dyDescent="0.4">
      <c r="A177" s="479" t="s">
        <v>311</v>
      </c>
      <c r="B177" s="479"/>
      <c r="C177" s="479"/>
      <c r="D177" s="479"/>
      <c r="E177" s="479"/>
      <c r="F177" s="479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v>2</v>
      </c>
      <c r="C185" s="121"/>
      <c r="D185" s="411">
        <v>1</v>
      </c>
      <c r="E185" s="121"/>
      <c r="F185" s="322"/>
      <c r="G185" s="114"/>
    </row>
    <row r="186" spans="1:7" s="258" customFormat="1" ht="22.5" x14ac:dyDescent="0.4">
      <c r="A186" s="292" t="s">
        <v>438</v>
      </c>
      <c r="B186" s="505"/>
      <c r="C186" s="506"/>
      <c r="D186" s="309">
        <f>SUM(B148:C164,B178:C185,B167:C175,B140:C145)</f>
        <v>67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0.81707317073170727</v>
      </c>
      <c r="E187" s="108"/>
      <c r="F187" s="114"/>
      <c r="G187" s="114"/>
    </row>
    <row r="188" spans="1:7" ht="21" x14ac:dyDescent="0.4">
      <c r="A188" s="548"/>
      <c r="B188" s="548"/>
      <c r="C188" s="548"/>
      <c r="D188" s="548"/>
      <c r="E188" s="548"/>
      <c r="F188" s="548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43523</v>
      </c>
      <c r="B190" s="114"/>
      <c r="C190" s="135"/>
      <c r="D190" s="114"/>
      <c r="E190" s="108"/>
      <c r="F190" s="114"/>
      <c r="G190" s="114"/>
    </row>
    <row r="191" spans="1:7" ht="21" x14ac:dyDescent="0.4">
      <c r="A191" s="472" t="s">
        <v>28</v>
      </c>
      <c r="B191" s="473" t="s">
        <v>29</v>
      </c>
      <c r="C191" s="473"/>
      <c r="D191" s="473" t="s">
        <v>42</v>
      </c>
      <c r="E191" s="463" t="s">
        <v>266</v>
      </c>
      <c r="F191" s="463" t="s">
        <v>302</v>
      </c>
      <c r="G191" s="114"/>
    </row>
    <row r="192" spans="1:7" ht="21" x14ac:dyDescent="0.4">
      <c r="A192" s="472"/>
      <c r="B192" s="118" t="s">
        <v>32</v>
      </c>
      <c r="C192" s="118" t="s">
        <v>31</v>
      </c>
      <c r="D192" s="473"/>
      <c r="E192" s="463"/>
      <c r="F192" s="463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84" x14ac:dyDescent="0.4">
      <c r="A200" s="157" t="s">
        <v>134</v>
      </c>
      <c r="B200" s="122">
        <v>1</v>
      </c>
      <c r="C200" s="122"/>
      <c r="D200" s="144" t="s">
        <v>542</v>
      </c>
      <c r="E200" s="123" t="s">
        <v>485</v>
      </c>
      <c r="F200" s="123" t="s">
        <v>298</v>
      </c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80" t="s">
        <v>34</v>
      </c>
      <c r="B203" s="481"/>
      <c r="C203" s="482"/>
      <c r="D203" s="130">
        <f>SUM(B195:C202)</f>
        <v>15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0.9375</v>
      </c>
      <c r="E204" s="108"/>
      <c r="F204" s="114"/>
      <c r="G204" s="114"/>
    </row>
    <row r="205" spans="1:7" ht="21" x14ac:dyDescent="0.4">
      <c r="A205" s="466"/>
      <c r="B205" s="466"/>
      <c r="C205" s="466"/>
      <c r="D205" s="466"/>
      <c r="E205" s="466"/>
      <c r="F205" s="466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71.25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3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42" x14ac:dyDescent="0.4">
      <c r="A215" s="138" t="s">
        <v>142</v>
      </c>
      <c r="B215" s="122">
        <v>0</v>
      </c>
      <c r="C215" s="126"/>
      <c r="D215" s="123" t="s">
        <v>486</v>
      </c>
      <c r="E215" s="123" t="s">
        <v>487</v>
      </c>
      <c r="F215" s="123" t="s">
        <v>298</v>
      </c>
      <c r="G215" s="114"/>
    </row>
    <row r="216" spans="1:7" s="80" customFormat="1" ht="189.75" customHeight="1" x14ac:dyDescent="0.4">
      <c r="A216" s="197" t="s">
        <v>412</v>
      </c>
      <c r="B216" s="122">
        <v>0</v>
      </c>
      <c r="C216" s="198">
        <f>IF(B216=0, -5, "0")</f>
        <v>-5</v>
      </c>
      <c r="D216" s="128" t="s">
        <v>488</v>
      </c>
      <c r="E216" s="170" t="s">
        <v>489</v>
      </c>
      <c r="F216" s="123" t="s">
        <v>298</v>
      </c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>
        <v>2</v>
      </c>
      <c r="C219" s="174" t="str">
        <f>IF(B219=0, -5, "0")</f>
        <v>0</v>
      </c>
      <c r="D219" s="417"/>
      <c r="E219" s="123"/>
      <c r="F219" s="123"/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 t="s">
        <v>30</v>
      </c>
      <c r="C223" s="296"/>
      <c r="D223" s="128"/>
      <c r="E223" s="123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80" t="s">
        <v>34</v>
      </c>
      <c r="B227" s="481"/>
      <c r="C227" s="482"/>
      <c r="D227" s="148">
        <f>SUM(B207:C226)</f>
        <v>29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0.72499999999999998</v>
      </c>
      <c r="E228" s="108"/>
      <c r="F228" s="114"/>
      <c r="G228" s="114"/>
    </row>
    <row r="229" spans="1:7" ht="21" x14ac:dyDescent="0.4">
      <c r="A229" s="466"/>
      <c r="B229" s="466"/>
      <c r="C229" s="466"/>
      <c r="D229" s="466"/>
      <c r="E229" s="466"/>
      <c r="F229" s="466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189" x14ac:dyDescent="0.4">
      <c r="A235" s="197" t="s">
        <v>413</v>
      </c>
      <c r="B235" s="122">
        <v>0</v>
      </c>
      <c r="C235" s="143">
        <f>IF(B235=0, -10, IF(B235=1, -5, "0"))</f>
        <v>-10</v>
      </c>
      <c r="D235" s="128" t="s">
        <v>552</v>
      </c>
      <c r="E235" s="128" t="s">
        <v>492</v>
      </c>
      <c r="F235" s="123" t="s">
        <v>298</v>
      </c>
      <c r="G235" s="129"/>
    </row>
    <row r="236" spans="1:7" s="80" customFormat="1" ht="20.25" customHeight="1" x14ac:dyDescent="0.45">
      <c r="A236" s="469" t="s">
        <v>311</v>
      </c>
      <c r="B236" s="470"/>
      <c r="C236" s="470"/>
      <c r="D236" s="471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>
        <v>2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2</v>
      </c>
      <c r="C244" s="166"/>
      <c r="D244" s="411">
        <v>1</v>
      </c>
      <c r="E244" s="147"/>
      <c r="F244" s="123"/>
      <c r="G244" s="114"/>
    </row>
    <row r="245" spans="1:7" ht="21" x14ac:dyDescent="0.4">
      <c r="A245" s="480" t="s">
        <v>34</v>
      </c>
      <c r="B245" s="481"/>
      <c r="C245" s="482"/>
      <c r="D245" s="130">
        <f>SUM(B231:C235,B237:C244)</f>
        <v>14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0.5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58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0.69047619047619047</v>
      </c>
      <c r="E249" s="108"/>
      <c r="F249" s="114"/>
      <c r="G249" s="114"/>
    </row>
    <row r="250" spans="1:7" ht="21" x14ac:dyDescent="0.4">
      <c r="A250" s="466"/>
      <c r="B250" s="466"/>
      <c r="C250" s="466"/>
      <c r="D250" s="466"/>
      <c r="E250" s="466"/>
      <c r="F250" s="466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43523</v>
      </c>
      <c r="B252" s="114"/>
      <c r="C252" s="135"/>
      <c r="D252" s="129"/>
      <c r="E252" s="108"/>
      <c r="F252" s="114"/>
      <c r="G252" s="114"/>
    </row>
    <row r="253" spans="1:7" ht="21" x14ac:dyDescent="0.4">
      <c r="A253" s="472" t="s">
        <v>28</v>
      </c>
      <c r="B253" s="473" t="s">
        <v>29</v>
      </c>
      <c r="C253" s="473"/>
      <c r="D253" s="473" t="s">
        <v>42</v>
      </c>
      <c r="E253" s="463" t="s">
        <v>266</v>
      </c>
      <c r="F253" s="463" t="s">
        <v>302</v>
      </c>
      <c r="G253" s="129"/>
    </row>
    <row r="254" spans="1:7" ht="21" x14ac:dyDescent="0.4">
      <c r="A254" s="472"/>
      <c r="B254" s="118" t="s">
        <v>32</v>
      </c>
      <c r="C254" s="118" t="s">
        <v>31</v>
      </c>
      <c r="D254" s="473"/>
      <c r="E254" s="463"/>
      <c r="F254" s="463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80" t="s">
        <v>34</v>
      </c>
      <c r="B265" s="481"/>
      <c r="C265" s="482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63" x14ac:dyDescent="0.4">
      <c r="A276" s="291" t="s">
        <v>440</v>
      </c>
      <c r="B276" s="122">
        <v>0</v>
      </c>
      <c r="C276" s="143">
        <f>IF(B276=0, -10, "0")</f>
        <v>-10</v>
      </c>
      <c r="D276" s="196" t="s">
        <v>493</v>
      </c>
      <c r="E276" s="128" t="s">
        <v>494</v>
      </c>
      <c r="F276" s="123" t="s">
        <v>298</v>
      </c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147" x14ac:dyDescent="0.4">
      <c r="A278" s="121" t="s">
        <v>117</v>
      </c>
      <c r="B278" s="122">
        <v>1</v>
      </c>
      <c r="C278" s="122"/>
      <c r="D278" s="123" t="s">
        <v>534</v>
      </c>
      <c r="E278" s="123" t="s">
        <v>495</v>
      </c>
      <c r="F278" s="123" t="s">
        <v>299</v>
      </c>
      <c r="G278" s="114"/>
    </row>
    <row r="279" spans="1:7" ht="110.25" customHeight="1" x14ac:dyDescent="0.4">
      <c r="A279" s="209" t="s">
        <v>372</v>
      </c>
      <c r="B279" s="122">
        <v>0</v>
      </c>
      <c r="C279" s="169">
        <f>IF(B279=0, -5, "0")</f>
        <v>-5</v>
      </c>
      <c r="D279" s="418" t="s">
        <v>543</v>
      </c>
      <c r="E279" s="123" t="s">
        <v>496</v>
      </c>
      <c r="F279" s="123" t="s">
        <v>298</v>
      </c>
      <c r="G279" s="114"/>
    </row>
    <row r="280" spans="1:7" ht="105.75" customHeight="1" x14ac:dyDescent="0.4">
      <c r="A280" s="209" t="s">
        <v>373</v>
      </c>
      <c r="B280" s="122">
        <v>0</v>
      </c>
      <c r="C280" s="169">
        <f>IF(B280=0, -5, "0")</f>
        <v>-5</v>
      </c>
      <c r="D280" s="418" t="s">
        <v>544</v>
      </c>
      <c r="E280" s="123" t="s">
        <v>496</v>
      </c>
      <c r="F280" s="123" t="s">
        <v>298</v>
      </c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45" customHeight="1" x14ac:dyDescent="0.4">
      <c r="A282" s="121" t="s">
        <v>142</v>
      </c>
      <c r="B282" s="122">
        <v>0</v>
      </c>
      <c r="C282" s="122"/>
      <c r="D282" s="170" t="s">
        <v>486</v>
      </c>
      <c r="E282" s="123" t="s">
        <v>487</v>
      </c>
      <c r="F282" s="123" t="s">
        <v>298</v>
      </c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65.25" customHeight="1" x14ac:dyDescent="0.4">
      <c r="A284" s="290" t="s">
        <v>63</v>
      </c>
      <c r="B284" s="122">
        <v>2</v>
      </c>
      <c r="C284" s="142" t="str">
        <f>IF(B284=0, -2, "0")</f>
        <v>0</v>
      </c>
      <c r="D284" s="128"/>
      <c r="E284" s="128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87" customHeight="1" x14ac:dyDescent="0.4">
      <c r="A289" s="181" t="s">
        <v>316</v>
      </c>
      <c r="B289" s="122">
        <v>0</v>
      </c>
      <c r="C289" s="143">
        <f>IF(B289=0, -10, "0")</f>
        <v>-10</v>
      </c>
      <c r="D289" s="128" t="s">
        <v>497</v>
      </c>
      <c r="E289" s="128" t="s">
        <v>498</v>
      </c>
      <c r="F289" s="123" t="s">
        <v>298</v>
      </c>
      <c r="G289" s="129"/>
    </row>
    <row r="290" spans="1:7" s="80" customFormat="1" ht="26.25" customHeight="1" x14ac:dyDescent="0.4">
      <c r="A290" s="516"/>
      <c r="B290" s="516"/>
      <c r="C290" s="516"/>
      <c r="D290" s="516"/>
      <c r="E290" s="516"/>
      <c r="F290" s="516"/>
      <c r="G290" s="129"/>
    </row>
    <row r="291" spans="1:7" s="80" customFormat="1" ht="31.5" customHeight="1" x14ac:dyDescent="0.4">
      <c r="A291" s="474" t="s">
        <v>311</v>
      </c>
      <c r="B291" s="474"/>
      <c r="C291" s="474"/>
      <c r="D291" s="474"/>
      <c r="E291" s="474"/>
      <c r="F291" s="474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1</v>
      </c>
      <c r="C299" s="122"/>
      <c r="D299" s="411">
        <v>0.5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16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0.24242424242424243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32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0.3902439024390244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43523</v>
      </c>
      <c r="B307" s="114"/>
      <c r="C307" s="135"/>
      <c r="D307" s="114"/>
      <c r="E307" s="108"/>
      <c r="F307" s="114"/>
      <c r="G307" s="114"/>
    </row>
    <row r="308" spans="1:7" ht="21" x14ac:dyDescent="0.4">
      <c r="A308" s="472" t="s">
        <v>28</v>
      </c>
      <c r="B308" s="473" t="s">
        <v>29</v>
      </c>
      <c r="C308" s="473"/>
      <c r="D308" s="473" t="s">
        <v>42</v>
      </c>
      <c r="E308" s="463" t="s">
        <v>266</v>
      </c>
      <c r="F308" s="463" t="s">
        <v>302</v>
      </c>
      <c r="G308" s="129"/>
    </row>
    <row r="309" spans="1:7" ht="21" x14ac:dyDescent="0.4">
      <c r="A309" s="472"/>
      <c r="B309" s="118" t="s">
        <v>32</v>
      </c>
      <c r="C309" s="118" t="s">
        <v>31</v>
      </c>
      <c r="D309" s="473"/>
      <c r="E309" s="463"/>
      <c r="F309" s="463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112.5" customHeight="1" x14ac:dyDescent="0.45">
      <c r="A326" s="211" t="s">
        <v>316</v>
      </c>
      <c r="B326" s="122">
        <v>1</v>
      </c>
      <c r="C326" s="143" t="str">
        <f>IF(B326=0, -10, "0")</f>
        <v>0</v>
      </c>
      <c r="D326" s="193" t="s">
        <v>499</v>
      </c>
      <c r="E326" s="172" t="s">
        <v>500</v>
      </c>
      <c r="F326" s="123" t="s">
        <v>298</v>
      </c>
      <c r="G326" s="114"/>
    </row>
    <row r="327" spans="1:7" ht="63" x14ac:dyDescent="0.4">
      <c r="A327" s="121" t="s">
        <v>53</v>
      </c>
      <c r="B327" s="122">
        <v>1</v>
      </c>
      <c r="C327" s="122"/>
      <c r="D327" s="123" t="s">
        <v>545</v>
      </c>
      <c r="E327" s="123" t="s">
        <v>532</v>
      </c>
      <c r="F327" s="123" t="s">
        <v>298</v>
      </c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3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64.5" customHeight="1" x14ac:dyDescent="0.4">
      <c r="A337" s="168" t="s">
        <v>58</v>
      </c>
      <c r="B337" s="122">
        <v>0</v>
      </c>
      <c r="C337" s="174">
        <f>IF(B337=0, -5, "0")</f>
        <v>-5</v>
      </c>
      <c r="D337" s="213" t="s">
        <v>546</v>
      </c>
      <c r="E337" s="172" t="s">
        <v>547</v>
      </c>
      <c r="F337" s="123" t="s">
        <v>298</v>
      </c>
      <c r="G337" s="129"/>
    </row>
    <row r="338" spans="1:7" ht="38.2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>
        <v>2</v>
      </c>
      <c r="C339" s="142" t="str">
        <f>IF(B339=0, -2, "0")</f>
        <v>0</v>
      </c>
      <c r="D339" s="128"/>
      <c r="E339" s="180"/>
      <c r="F339" s="123"/>
      <c r="G339" s="129"/>
    </row>
    <row r="340" spans="1:7" s="258" customFormat="1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42" x14ac:dyDescent="0.4">
      <c r="A341" s="121" t="s">
        <v>402</v>
      </c>
      <c r="B341" s="122">
        <v>1</v>
      </c>
      <c r="C341" s="296"/>
      <c r="D341" s="123" t="s">
        <v>490</v>
      </c>
      <c r="E341" s="123" t="s">
        <v>491</v>
      </c>
      <c r="F341" s="123" t="s">
        <v>299</v>
      </c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30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0.7142857142857143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196.5" customHeight="1" x14ac:dyDescent="0.4">
      <c r="A350" s="214" t="s">
        <v>391</v>
      </c>
      <c r="B350" s="122">
        <v>0</v>
      </c>
      <c r="C350" s="143">
        <f>IF(B350=0, -10, "0")</f>
        <v>-10</v>
      </c>
      <c r="D350" s="422" t="s">
        <v>548</v>
      </c>
      <c r="E350" s="128" t="s">
        <v>533</v>
      </c>
      <c r="F350" s="123" t="s">
        <v>298</v>
      </c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8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68"/>
      <c r="B357" s="468"/>
      <c r="C357" s="468"/>
      <c r="D357" s="468"/>
      <c r="E357" s="468"/>
      <c r="F357" s="468"/>
      <c r="G357" s="468"/>
    </row>
    <row r="358" spans="1:7" ht="32.25" customHeight="1" x14ac:dyDescent="0.4">
      <c r="A358" s="494" t="s">
        <v>311</v>
      </c>
      <c r="B358" s="494"/>
      <c r="C358" s="494"/>
      <c r="D358" s="494"/>
      <c r="E358" s="494"/>
      <c r="F358" s="494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v>1</v>
      </c>
      <c r="C366" s="166"/>
      <c r="D366" s="411">
        <v>0.5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21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0.58333333333333337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67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0.71276595744680848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43523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72" t="s">
        <v>28</v>
      </c>
      <c r="B375" s="473" t="s">
        <v>29</v>
      </c>
      <c r="C375" s="473"/>
      <c r="D375" s="473" t="s">
        <v>42</v>
      </c>
      <c r="E375" s="463" t="s">
        <v>266</v>
      </c>
      <c r="F375" s="463" t="s">
        <v>302</v>
      </c>
      <c r="G375" s="173"/>
    </row>
    <row r="376" spans="1:7" s="6" customFormat="1" ht="21" x14ac:dyDescent="0.4">
      <c r="A376" s="472"/>
      <c r="B376" s="118" t="s">
        <v>32</v>
      </c>
      <c r="C376" s="118" t="s">
        <v>31</v>
      </c>
      <c r="D376" s="473"/>
      <c r="E376" s="463"/>
      <c r="F376" s="463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>
        <v>2</v>
      </c>
      <c r="C384" s="122"/>
      <c r="D384" s="127"/>
      <c r="E384" s="127"/>
      <c r="F384" s="123"/>
      <c r="G384" s="173"/>
    </row>
    <row r="385" spans="1:7" s="6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22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1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48" customHeight="1" x14ac:dyDescent="0.4">
      <c r="A394" s="179" t="s">
        <v>368</v>
      </c>
      <c r="B394" s="122">
        <v>2</v>
      </c>
      <c r="C394" s="126"/>
      <c r="D394" s="173"/>
      <c r="E394" s="128"/>
      <c r="F394" s="123"/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6" customFormat="1" ht="35.25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490"/>
      <c r="B415" s="491"/>
      <c r="C415" s="491"/>
      <c r="D415" s="491"/>
      <c r="E415" s="491"/>
      <c r="F415" s="491"/>
      <c r="G415" s="491"/>
    </row>
    <row r="416" spans="1:7" s="6" customFormat="1" ht="24.75" x14ac:dyDescent="0.4">
      <c r="A416" s="459" t="s">
        <v>320</v>
      </c>
      <c r="B416" s="459"/>
      <c r="C416" s="459"/>
      <c r="D416" s="459"/>
      <c r="E416" s="459"/>
      <c r="F416" s="459"/>
      <c r="G416" s="173"/>
    </row>
    <row r="417" spans="1:7" s="6" customFormat="1" ht="22.5" x14ac:dyDescent="0.4">
      <c r="A417" s="121" t="s">
        <v>329</v>
      </c>
      <c r="B417" s="122">
        <v>2</v>
      </c>
      <c r="C417" s="335"/>
      <c r="D417" s="335"/>
      <c r="E417" s="335"/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>
        <v>2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105" x14ac:dyDescent="0.4">
      <c r="A421" s="334" t="s">
        <v>415</v>
      </c>
      <c r="B421" s="122">
        <v>0</v>
      </c>
      <c r="C421" s="126"/>
      <c r="D421" s="229" t="s">
        <v>501</v>
      </c>
      <c r="E421" s="128" t="s">
        <v>502</v>
      </c>
      <c r="F421" s="123" t="s">
        <v>298</v>
      </c>
      <c r="G421" s="173"/>
    </row>
    <row r="422" spans="1:7" s="6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>
        <v>2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>
        <v>2</v>
      </c>
      <c r="C424" s="122"/>
      <c r="D424" s="411">
        <v>1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46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0.95833333333333337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68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0.97142857142857142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43523</v>
      </c>
      <c r="B432" s="114"/>
      <c r="C432" s="135"/>
      <c r="D432" s="129"/>
      <c r="E432" s="108"/>
      <c r="F432" s="114"/>
      <c r="G432" s="114"/>
    </row>
    <row r="433" spans="1:7" ht="21" x14ac:dyDescent="0.4">
      <c r="A433" s="472" t="s">
        <v>28</v>
      </c>
      <c r="B433" s="473" t="s">
        <v>29</v>
      </c>
      <c r="C433" s="473"/>
      <c r="D433" s="473" t="s">
        <v>42</v>
      </c>
      <c r="E433" s="463" t="s">
        <v>266</v>
      </c>
      <c r="F433" s="463" t="s">
        <v>302</v>
      </c>
      <c r="G433" s="129"/>
    </row>
    <row r="434" spans="1:7" ht="21" x14ac:dyDescent="0.4">
      <c r="A434" s="472"/>
      <c r="B434" s="118" t="s">
        <v>32</v>
      </c>
      <c r="C434" s="118" t="s">
        <v>31</v>
      </c>
      <c r="D434" s="473"/>
      <c r="E434" s="463"/>
      <c r="F434" s="463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59" t="s">
        <v>311</v>
      </c>
      <c r="B464" s="459"/>
      <c r="C464" s="459"/>
      <c r="D464" s="459"/>
      <c r="E464" s="459"/>
      <c r="F464" s="459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8"/>
      <c r="F467" s="123"/>
      <c r="G467" s="129"/>
    </row>
    <row r="468" spans="1:7" s="80" customFormat="1" ht="105" x14ac:dyDescent="0.4">
      <c r="A468" s="188" t="s">
        <v>318</v>
      </c>
      <c r="B468" s="122">
        <v>1</v>
      </c>
      <c r="C468" s="126"/>
      <c r="D468" s="128" t="s">
        <v>503</v>
      </c>
      <c r="E468" s="128" t="s">
        <v>504</v>
      </c>
      <c r="F468" s="123" t="s">
        <v>298</v>
      </c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v>2</v>
      </c>
      <c r="C471" s="122"/>
      <c r="D471" s="411">
        <v>1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41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0.97619047619047616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57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0.98275862068965514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497" t="s">
        <v>425</v>
      </c>
      <c r="B478" s="497"/>
      <c r="C478" s="497"/>
      <c r="D478" s="497"/>
      <c r="E478" s="497"/>
      <c r="F478" s="497"/>
      <c r="G478" s="114"/>
    </row>
    <row r="479" spans="1:7" s="258" customFormat="1" ht="21" customHeight="1" x14ac:dyDescent="0.4">
      <c r="A479" s="234">
        <f>B11</f>
        <v>43523</v>
      </c>
      <c r="G479" s="114"/>
    </row>
    <row r="480" spans="1:7" s="258" customFormat="1" ht="21" x14ac:dyDescent="0.4">
      <c r="A480" s="460" t="s">
        <v>28</v>
      </c>
      <c r="B480" s="461" t="s">
        <v>29</v>
      </c>
      <c r="C480" s="461"/>
      <c r="D480" s="461" t="s">
        <v>42</v>
      </c>
      <c r="E480" s="462" t="s">
        <v>266</v>
      </c>
      <c r="F480" s="462" t="s">
        <v>302</v>
      </c>
      <c r="G480" s="114"/>
    </row>
    <row r="481" spans="1:7" s="258" customFormat="1" ht="21" x14ac:dyDescent="0.4">
      <c r="A481" s="460"/>
      <c r="B481" s="320" t="s">
        <v>32</v>
      </c>
      <c r="C481" s="320" t="s">
        <v>31</v>
      </c>
      <c r="D481" s="461"/>
      <c r="E481" s="462"/>
      <c r="F481" s="462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36" t="s">
        <v>52</v>
      </c>
      <c r="B483" s="536"/>
      <c r="C483" s="536"/>
      <c r="D483" s="536"/>
      <c r="E483" s="536"/>
      <c r="F483" s="536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534" t="s">
        <v>463</v>
      </c>
      <c r="B491" s="535"/>
      <c r="C491" s="535"/>
      <c r="D491" s="535"/>
      <c r="E491" s="535"/>
      <c r="F491" s="535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508" t="s">
        <v>23</v>
      </c>
      <c r="B505" s="509"/>
      <c r="C505" s="509"/>
      <c r="D505" s="509"/>
      <c r="E505" s="509"/>
      <c r="F505" s="510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92"/>
      <c r="B517" s="492"/>
      <c r="C517" s="492"/>
      <c r="D517" s="492"/>
      <c r="E517" s="492"/>
      <c r="F517" s="492"/>
      <c r="G517" s="492"/>
    </row>
    <row r="518" spans="1:7" s="258" customFormat="1" ht="26.25" customHeight="1" x14ac:dyDescent="0.5">
      <c r="A518" s="369" t="s">
        <v>311</v>
      </c>
      <c r="B518" s="493"/>
      <c r="C518" s="493"/>
      <c r="D518" s="493"/>
      <c r="E518" s="493"/>
      <c r="F518" s="493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498" t="s">
        <v>97</v>
      </c>
      <c r="B530" s="498"/>
      <c r="C530" s="498"/>
      <c r="D530" s="498"/>
      <c r="E530" s="498"/>
      <c r="F530" s="498"/>
      <c r="G530" s="114"/>
    </row>
    <row r="531" spans="1:7" s="258" customFormat="1" ht="22.5" customHeight="1" x14ac:dyDescent="0.4">
      <c r="A531" s="234">
        <f>B11</f>
        <v>43523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511" t="s">
        <v>28</v>
      </c>
      <c r="B532" s="499" t="s">
        <v>29</v>
      </c>
      <c r="C532" s="513"/>
      <c r="D532" s="473" t="s">
        <v>42</v>
      </c>
      <c r="E532" s="463" t="s">
        <v>266</v>
      </c>
      <c r="F532" s="463" t="s">
        <v>302</v>
      </c>
      <c r="G532" s="114"/>
    </row>
    <row r="533" spans="1:7" s="258" customFormat="1" ht="21" x14ac:dyDescent="0.4">
      <c r="A533" s="512"/>
      <c r="B533" s="315" t="s">
        <v>32</v>
      </c>
      <c r="C533" s="316" t="s">
        <v>31</v>
      </c>
      <c r="D533" s="473"/>
      <c r="E533" s="463"/>
      <c r="F533" s="463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495"/>
      <c r="D535" s="495"/>
      <c r="E535" s="495"/>
      <c r="F535" s="496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80" t="s">
        <v>34</v>
      </c>
      <c r="B542" s="481"/>
      <c r="C542" s="482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80" t="s">
        <v>33</v>
      </c>
      <c r="B543" s="481"/>
      <c r="C543" s="482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66"/>
      <c r="B544" s="466"/>
      <c r="C544" s="466"/>
      <c r="D544" s="466"/>
      <c r="E544" s="466"/>
      <c r="F544" s="466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67"/>
      <c r="B556" s="468"/>
      <c r="C556" s="468"/>
      <c r="D556" s="468"/>
      <c r="E556" s="468"/>
      <c r="F556" s="468"/>
      <c r="G556" s="468"/>
    </row>
    <row r="557" spans="1:7" s="258" customFormat="1" ht="35.25" customHeight="1" x14ac:dyDescent="0.4">
      <c r="A557" s="371" t="s">
        <v>311</v>
      </c>
      <c r="B557" s="337"/>
      <c r="C557" s="532"/>
      <c r="D557" s="532"/>
      <c r="E557" s="532"/>
      <c r="F557" s="533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8"/>
      <c r="F561" s="123"/>
      <c r="G561" s="114"/>
    </row>
    <row r="562" spans="1:7" s="258" customFormat="1" ht="105" x14ac:dyDescent="0.4">
      <c r="A562" s="188" t="s">
        <v>318</v>
      </c>
      <c r="B562" s="122">
        <v>1</v>
      </c>
      <c r="C562" s="174"/>
      <c r="D562" s="419" t="s">
        <v>503</v>
      </c>
      <c r="E562" s="420" t="s">
        <v>504</v>
      </c>
      <c r="F562" s="123" t="s">
        <v>298</v>
      </c>
      <c r="G562" s="114"/>
    </row>
    <row r="563" spans="1:7" s="258" customFormat="1" ht="21" x14ac:dyDescent="0.4">
      <c r="A563" s="188" t="s">
        <v>328</v>
      </c>
      <c r="B563" s="122">
        <v>2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v>2</v>
      </c>
      <c r="C565" s="122"/>
      <c r="D565" s="411">
        <v>1</v>
      </c>
      <c r="E565" s="124"/>
      <c r="F565" s="123"/>
      <c r="G565" s="114"/>
    </row>
    <row r="566" spans="1:7" s="258" customFormat="1" ht="21" x14ac:dyDescent="0.4">
      <c r="A566" s="464" t="s">
        <v>34</v>
      </c>
      <c r="B566" s="464"/>
      <c r="C566" s="465"/>
      <c r="D566" s="358">
        <f>SUM(B558:C565,B546:C555)</f>
        <v>35</v>
      </c>
      <c r="E566" s="108"/>
      <c r="F566" s="114"/>
      <c r="G566" s="114"/>
    </row>
    <row r="567" spans="1:7" s="258" customFormat="1" ht="21" x14ac:dyDescent="0.4">
      <c r="A567" s="464" t="s">
        <v>33</v>
      </c>
      <c r="B567" s="464"/>
      <c r="C567" s="464"/>
      <c r="D567" s="388">
        <f>D566/(COUNT(B558:C565,B546:C555)*2)</f>
        <v>0.97222222222222221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47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0.97916666666666663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66"/>
      <c r="B572" s="466"/>
      <c r="C572" s="466"/>
      <c r="D572" s="466"/>
      <c r="E572" s="466"/>
      <c r="F572" s="466"/>
      <c r="G572" s="114"/>
    </row>
    <row r="573" spans="1:7" ht="22.5" x14ac:dyDescent="0.45">
      <c r="A573" s="458" t="s">
        <v>19</v>
      </c>
      <c r="B573" s="458"/>
      <c r="C573" s="458"/>
      <c r="D573" s="458"/>
      <c r="E573" s="458"/>
      <c r="F573" s="458"/>
      <c r="G573" s="114"/>
    </row>
    <row r="574" spans="1:7" ht="22.5" x14ac:dyDescent="0.4">
      <c r="A574" s="243">
        <f>B11</f>
        <v>43523</v>
      </c>
      <c r="B574" s="114"/>
      <c r="C574" s="135"/>
      <c r="D574" s="356"/>
      <c r="E574" s="356"/>
      <c r="F574" s="356"/>
      <c r="G574" s="114"/>
    </row>
    <row r="575" spans="1:7" ht="21" x14ac:dyDescent="0.4">
      <c r="A575" s="460" t="s">
        <v>28</v>
      </c>
      <c r="B575" s="461" t="s">
        <v>29</v>
      </c>
      <c r="C575" s="461"/>
      <c r="D575" s="461" t="s">
        <v>42</v>
      </c>
      <c r="E575" s="462" t="s">
        <v>266</v>
      </c>
      <c r="F575" s="462" t="s">
        <v>302</v>
      </c>
      <c r="G575" s="114"/>
    </row>
    <row r="576" spans="1:7" ht="21" x14ac:dyDescent="0.4">
      <c r="A576" s="460"/>
      <c r="B576" s="320" t="s">
        <v>32</v>
      </c>
      <c r="C576" s="320" t="s">
        <v>31</v>
      </c>
      <c r="D576" s="461"/>
      <c r="E576" s="462"/>
      <c r="F576" s="462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520" t="s">
        <v>10</v>
      </c>
      <c r="B578" s="521"/>
      <c r="C578" s="521"/>
      <c r="D578" s="521"/>
      <c r="E578" s="521"/>
      <c r="F578" s="522"/>
      <c r="G578" s="129"/>
    </row>
    <row r="579" spans="1:7" ht="42" x14ac:dyDescent="0.4">
      <c r="A579" s="121" t="s">
        <v>86</v>
      </c>
      <c r="B579" s="122">
        <v>1</v>
      </c>
      <c r="C579" s="122"/>
      <c r="D579" s="123" t="s">
        <v>505</v>
      </c>
      <c r="E579" s="123" t="s">
        <v>477</v>
      </c>
      <c r="F579" s="123" t="s">
        <v>299</v>
      </c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64" t="s">
        <v>34</v>
      </c>
      <c r="B588" s="464"/>
      <c r="C588" s="465"/>
      <c r="D588" s="358">
        <f>SUM(B579:C587)</f>
        <v>17</v>
      </c>
      <c r="E588" s="108"/>
      <c r="F588" s="114"/>
      <c r="G588" s="114"/>
    </row>
    <row r="589" spans="1:7" s="258" customFormat="1" ht="21" x14ac:dyDescent="0.4">
      <c r="A589" s="464" t="s">
        <v>33</v>
      </c>
      <c r="B589" s="464"/>
      <c r="C589" s="464"/>
      <c r="D589" s="388">
        <f>D588/(COUNT(B579:C587)*2)</f>
        <v>0.94444444444444442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23" t="s">
        <v>23</v>
      </c>
      <c r="B591" s="524"/>
      <c r="C591" s="524"/>
      <c r="D591" s="524"/>
      <c r="E591" s="524"/>
      <c r="F591" s="525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3"/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42" x14ac:dyDescent="0.4">
      <c r="A596" s="401" t="s">
        <v>88</v>
      </c>
      <c r="B596" s="122">
        <v>1</v>
      </c>
      <c r="C596" s="195" t="str">
        <f>IF(B596=0, -5, "0")</f>
        <v>0</v>
      </c>
      <c r="D596" s="271" t="s">
        <v>506</v>
      </c>
      <c r="E596" s="271" t="s">
        <v>507</v>
      </c>
      <c r="F596" s="123" t="s">
        <v>298</v>
      </c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84" x14ac:dyDescent="0.4">
      <c r="A602" s="157" t="s">
        <v>377</v>
      </c>
      <c r="B602" s="122">
        <v>0</v>
      </c>
      <c r="C602" s="122"/>
      <c r="D602" s="419" t="s">
        <v>508</v>
      </c>
      <c r="E602" s="420" t="s">
        <v>509</v>
      </c>
      <c r="F602" s="123" t="s">
        <v>298</v>
      </c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1</v>
      </c>
      <c r="C605" s="122"/>
      <c r="D605" s="411">
        <v>0.66700000000000004</v>
      </c>
      <c r="E605" s="124"/>
      <c r="F605" s="123"/>
      <c r="G605" s="129"/>
    </row>
    <row r="606" spans="1:7" s="258" customFormat="1" ht="21" x14ac:dyDescent="0.4">
      <c r="A606" s="464" t="s">
        <v>34</v>
      </c>
      <c r="B606" s="464"/>
      <c r="C606" s="465"/>
      <c r="D606" s="358">
        <f>SUM(B592:C605)</f>
        <v>22</v>
      </c>
      <c r="E606" s="108"/>
      <c r="F606" s="114"/>
      <c r="G606" s="114"/>
    </row>
    <row r="607" spans="1:7" s="258" customFormat="1" ht="21" x14ac:dyDescent="0.4">
      <c r="A607" s="464" t="s">
        <v>33</v>
      </c>
      <c r="B607" s="464"/>
      <c r="C607" s="464"/>
      <c r="D607" s="388">
        <f>D606/(COUNT(B592:C605)*2)</f>
        <v>0.84615384615384615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39</v>
      </c>
      <c r="E609" s="304"/>
      <c r="F609" s="304"/>
      <c r="G609" s="129"/>
    </row>
    <row r="610" spans="1:7" ht="22.5" x14ac:dyDescent="0.45">
      <c r="A610" s="529" t="s">
        <v>170</v>
      </c>
      <c r="B610" s="530"/>
      <c r="C610" s="531"/>
      <c r="D610" s="154">
        <f>D609/(COUNT(B579:C587,B592:C605)*2)</f>
        <v>0.88636363636363635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58" t="s">
        <v>8</v>
      </c>
      <c r="B612" s="458"/>
      <c r="C612" s="458"/>
      <c r="D612" s="458"/>
      <c r="E612" s="458"/>
      <c r="F612" s="458"/>
      <c r="G612" s="129"/>
    </row>
    <row r="613" spans="1:7" ht="22.5" x14ac:dyDescent="0.4">
      <c r="A613" s="156">
        <f>B11</f>
        <v>43523</v>
      </c>
      <c r="B613" s="114"/>
      <c r="C613" s="135"/>
      <c r="D613" s="137"/>
      <c r="E613" s="137"/>
      <c r="F613" s="137"/>
      <c r="G613" s="114"/>
    </row>
    <row r="614" spans="1:7" ht="21" x14ac:dyDescent="0.4">
      <c r="A614" s="472" t="s">
        <v>28</v>
      </c>
      <c r="B614" s="473" t="s">
        <v>29</v>
      </c>
      <c r="C614" s="473"/>
      <c r="D614" s="473" t="s">
        <v>42</v>
      </c>
      <c r="E614" s="463" t="s">
        <v>266</v>
      </c>
      <c r="F614" s="463" t="s">
        <v>302</v>
      </c>
      <c r="G614" s="114"/>
    </row>
    <row r="615" spans="1:7" ht="18.75" customHeight="1" x14ac:dyDescent="0.4">
      <c r="A615" s="472"/>
      <c r="B615" s="118" t="s">
        <v>32</v>
      </c>
      <c r="C615" s="118" t="s">
        <v>31</v>
      </c>
      <c r="D615" s="473"/>
      <c r="E615" s="463"/>
      <c r="F615" s="463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518"/>
      <c r="D617" s="518"/>
      <c r="E617" s="518"/>
      <c r="F617" s="519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64" t="s">
        <v>34</v>
      </c>
      <c r="B627" s="464"/>
      <c r="C627" s="464"/>
      <c r="D627" s="358">
        <f>SUM(B618:C626)</f>
        <v>18</v>
      </c>
      <c r="E627" s="515"/>
      <c r="F627" s="516"/>
      <c r="G627" s="129"/>
    </row>
    <row r="628" spans="1:7" ht="21" x14ac:dyDescent="0.4">
      <c r="A628" s="464" t="s">
        <v>33</v>
      </c>
      <c r="B628" s="464"/>
      <c r="C628" s="464"/>
      <c r="D628" s="388">
        <f>D627/(COUNT(B618:C626)*2)</f>
        <v>1</v>
      </c>
      <c r="E628" s="517"/>
      <c r="F628" s="492"/>
      <c r="G628" s="129"/>
    </row>
    <row r="629" spans="1:7" ht="21" x14ac:dyDescent="0.4">
      <c r="A629" s="325"/>
      <c r="B629" s="135"/>
      <c r="C629" s="514"/>
      <c r="D629" s="514"/>
      <c r="E629" s="514"/>
      <c r="F629" s="514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80" t="s">
        <v>34</v>
      </c>
      <c r="B639" s="481"/>
      <c r="C639" s="482"/>
      <c r="D639" s="247">
        <f>SUM(B631:C638)</f>
        <v>16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518"/>
      <c r="D642" s="518"/>
      <c r="E642" s="518"/>
      <c r="F642" s="519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66.75" customHeight="1" x14ac:dyDescent="0.4">
      <c r="A649" s="203" t="s">
        <v>418</v>
      </c>
      <c r="B649" s="122">
        <v>1</v>
      </c>
      <c r="C649" s="174"/>
      <c r="D649" s="419" t="s">
        <v>510</v>
      </c>
      <c r="E649" s="419" t="s">
        <v>511</v>
      </c>
      <c r="F649" s="123" t="s">
        <v>298</v>
      </c>
      <c r="G649" s="114"/>
    </row>
    <row r="650" spans="1:16382" ht="22.5" x14ac:dyDescent="0.4">
      <c r="A650" s="480" t="s">
        <v>34</v>
      </c>
      <c r="B650" s="481"/>
      <c r="C650" s="482"/>
      <c r="D650" s="148">
        <f>SUM(B643:C649)</f>
        <v>13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0.9285714285714286</v>
      </c>
      <c r="E651" s="173"/>
      <c r="F651" s="173"/>
      <c r="G651" s="114"/>
    </row>
    <row r="652" spans="1:16382" ht="22.5" x14ac:dyDescent="0.3">
      <c r="A652" s="507"/>
      <c r="B652" s="507"/>
      <c r="C652" s="507"/>
      <c r="D652" s="507"/>
      <c r="E652" s="507"/>
      <c r="F652" s="507"/>
      <c r="G652" s="507"/>
    </row>
    <row r="653" spans="1:16382" ht="24.75" x14ac:dyDescent="0.4">
      <c r="A653" s="363" t="s">
        <v>26</v>
      </c>
      <c r="B653" s="518"/>
      <c r="C653" s="518"/>
      <c r="D653" s="518"/>
      <c r="E653" s="518"/>
      <c r="F653" s="519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500" t="s">
        <v>311</v>
      </c>
      <c r="B661" s="501"/>
      <c r="C661" s="501"/>
      <c r="D661" s="501"/>
      <c r="E661" s="501"/>
      <c r="F661" s="502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84" x14ac:dyDescent="0.4">
      <c r="A665" s="402" t="s">
        <v>318</v>
      </c>
      <c r="B665" s="122">
        <v>1</v>
      </c>
      <c r="C665" s="174" t="str">
        <f>IF(B665=0, -5, "0")</f>
        <v>0</v>
      </c>
      <c r="D665" s="419" t="s">
        <v>512</v>
      </c>
      <c r="E665" s="421" t="s">
        <v>513</v>
      </c>
      <c r="F665" s="128" t="s">
        <v>298</v>
      </c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v>1</v>
      </c>
      <c r="C668" s="122"/>
      <c r="D668" s="411">
        <v>0.5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26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0.9285714285714286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73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0.96052631578947367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58" t="s">
        <v>356</v>
      </c>
      <c r="B676" s="458"/>
      <c r="C676" s="458"/>
      <c r="D676" s="458"/>
      <c r="E676" s="458"/>
      <c r="F676" s="458"/>
      <c r="G676" s="114"/>
    </row>
    <row r="677" spans="1:7" ht="21" x14ac:dyDescent="0.4">
      <c r="A677" s="243">
        <f>B11</f>
        <v>43523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72" t="s">
        <v>28</v>
      </c>
      <c r="B678" s="473" t="s">
        <v>29</v>
      </c>
      <c r="C678" s="473"/>
      <c r="D678" s="473" t="s">
        <v>42</v>
      </c>
      <c r="E678" s="463" t="s">
        <v>266</v>
      </c>
      <c r="F678" s="463" t="s">
        <v>302</v>
      </c>
      <c r="G678" s="129"/>
    </row>
    <row r="679" spans="1:7" ht="21" x14ac:dyDescent="0.4">
      <c r="A679" s="472"/>
      <c r="B679" s="118" t="s">
        <v>32</v>
      </c>
      <c r="C679" s="118" t="s">
        <v>31</v>
      </c>
      <c r="D679" s="473"/>
      <c r="E679" s="463"/>
      <c r="F679" s="463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3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>
        <v>2</v>
      </c>
      <c r="C687" s="124"/>
      <c r="D687" s="255"/>
      <c r="E687" s="127"/>
      <c r="F687" s="123"/>
      <c r="G687" s="129"/>
    </row>
    <row r="688" spans="1:7" s="80" customFormat="1" ht="63" x14ac:dyDescent="0.4">
      <c r="A688" s="403" t="s">
        <v>296</v>
      </c>
      <c r="B688" s="122">
        <v>1</v>
      </c>
      <c r="C688" s="169" t="str">
        <f>IF(B688=0, -5, "0")</f>
        <v>0</v>
      </c>
      <c r="D688" s="200" t="s">
        <v>514</v>
      </c>
      <c r="E688" s="200" t="s">
        <v>515</v>
      </c>
      <c r="F688" s="123" t="s">
        <v>298</v>
      </c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>
        <v>2</v>
      </c>
      <c r="C700" s="122"/>
      <c r="D700" s="411">
        <v>1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33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0.97058823529411764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3" t="s">
        <v>459</v>
      </c>
      <c r="B704" s="503"/>
      <c r="C704" s="503"/>
      <c r="D704" s="503"/>
      <c r="E704" s="503"/>
      <c r="F704" s="503"/>
      <c r="G704" s="274"/>
    </row>
    <row r="705" spans="1:7" ht="21" customHeight="1" x14ac:dyDescent="0.4">
      <c r="A705" s="251">
        <f>B11</f>
        <v>43523</v>
      </c>
      <c r="B705" s="114"/>
      <c r="C705" s="135"/>
      <c r="D705" s="273"/>
      <c r="E705" s="273"/>
      <c r="F705" s="273"/>
      <c r="G705" s="274"/>
    </row>
    <row r="706" spans="1:7" ht="21" x14ac:dyDescent="0.4">
      <c r="A706" s="539" t="s">
        <v>28</v>
      </c>
      <c r="B706" s="499" t="s">
        <v>29</v>
      </c>
      <c r="C706" s="499"/>
      <c r="D706" s="473" t="s">
        <v>42</v>
      </c>
      <c r="E706" s="463" t="s">
        <v>266</v>
      </c>
      <c r="F706" s="463" t="s">
        <v>302</v>
      </c>
      <c r="G706" s="274"/>
    </row>
    <row r="707" spans="1:7" ht="21" x14ac:dyDescent="0.4">
      <c r="A707" s="540"/>
      <c r="B707" s="383" t="s">
        <v>32</v>
      </c>
      <c r="C707" s="383" t="s">
        <v>31</v>
      </c>
      <c r="D707" s="473"/>
      <c r="E707" s="463"/>
      <c r="F707" s="463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526" t="s">
        <v>306</v>
      </c>
      <c r="B709" s="527"/>
      <c r="C709" s="527"/>
      <c r="D709" s="527"/>
      <c r="E709" s="527"/>
      <c r="F709" s="528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42" x14ac:dyDescent="0.4">
      <c r="A712" s="401" t="s">
        <v>273</v>
      </c>
      <c r="B712" s="275">
        <v>1</v>
      </c>
      <c r="C712" s="231" t="str">
        <f>IF(B712=0, -5, "0")</f>
        <v>0</v>
      </c>
      <c r="D712" s="200" t="s">
        <v>549</v>
      </c>
      <c r="E712" s="200" t="s">
        <v>477</v>
      </c>
      <c r="F712" s="200" t="s">
        <v>298</v>
      </c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37"/>
      <c r="C715" s="538"/>
      <c r="D715" s="247">
        <f>SUM(B710:C714)</f>
        <v>7</v>
      </c>
      <c r="E715" s="225"/>
      <c r="F715" s="173"/>
      <c r="G715" s="114"/>
    </row>
    <row r="716" spans="1:7" ht="21" x14ac:dyDescent="0.4">
      <c r="A716" s="130" t="s">
        <v>33</v>
      </c>
      <c r="B716" s="537"/>
      <c r="C716" s="538"/>
      <c r="D716" s="397">
        <f>D715/(COUNT(B710:C714)*2)</f>
        <v>0.875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526" t="s">
        <v>307</v>
      </c>
      <c r="B718" s="527"/>
      <c r="C718" s="527"/>
      <c r="D718" s="527"/>
      <c r="E718" s="527"/>
      <c r="F718" s="528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>
        <v>2</v>
      </c>
      <c r="C721" s="126"/>
      <c r="D721" s="411">
        <v>1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13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0.9285714285714286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0.81950000000000001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578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0.80055401662049863</v>
      </c>
      <c r="E730" s="259"/>
      <c r="F730" s="259"/>
    </row>
  </sheetData>
  <sheetProtection algorithmName="SHA-512" hashValue="xyyMI8ZFpg1UGIjXv8kM+yKK8wnqTSWIphNVC++90zNnHSbDN3+gLy5M4FnxMJFiZI4N6xM291KzajFn2yEFqA==" saltValue="10XcxRJhEv5OX23rbuEdjQ==" spinCount="100000" sheet="1" objects="1" scenarios="1" formatCells="0" formatColumns="0" formatRows="0"/>
  <mergeCells count="156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66:B82 B631:B638 B122:B128 B681:B700 B579:B587 B85:B102 B312:B319 B379:B389 B465:B471 B519:B525 B417:B424 B492:B504 B292:B299 B592:B605 B662:B668 B437:B444 B719:B721 B257:B264 B348:B356 B178:B185 B536:B541 B654:B660 B269:B289 B231:B235 B710:B714 B105:B110 B140:B146 B237:B244 B449:B463 B528:B529 B484:B490 B643:B649 B30:B37 B506:B516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1" zoomScale="80" zoomScaleNormal="90" zoomScaleSheetLayoutView="80" workbookViewId="0">
      <selection activeCell="F192" sqref="F192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54"/>
      <c r="E1" s="554"/>
      <c r="F1" s="554"/>
      <c r="G1" s="554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55" t="s">
        <v>46</v>
      </c>
      <c r="B6" s="555"/>
      <c r="C6" s="555"/>
      <c r="D6" s="555"/>
      <c r="E6" s="555"/>
      <c r="F6" s="555"/>
      <c r="G6" s="92"/>
    </row>
    <row r="7" spans="1:7" s="2" customFormat="1" ht="21.75" customHeight="1" x14ac:dyDescent="0.45">
      <c r="A7" s="556" t="str">
        <f>'Page de garde'!D18</f>
        <v>Tozeur</v>
      </c>
      <c r="B7" s="556"/>
      <c r="C7" s="556"/>
      <c r="D7" s="556"/>
      <c r="E7" s="556"/>
      <c r="F7" s="556"/>
      <c r="G7" s="92"/>
    </row>
    <row r="8" spans="1:7" s="2" customFormat="1" ht="24" x14ac:dyDescent="0.45">
      <c r="A8" s="4" t="s">
        <v>39</v>
      </c>
      <c r="B8" s="557" t="str">
        <f>'A1 Exploitation'!B9:F9</f>
        <v>M Souheil DRAOUI</v>
      </c>
      <c r="C8" s="557"/>
      <c r="D8" s="557"/>
      <c r="E8" s="557"/>
      <c r="F8" s="557"/>
      <c r="G8" s="92"/>
    </row>
    <row r="9" spans="1:7" s="2" customFormat="1" ht="24" x14ac:dyDescent="0.45">
      <c r="A9" s="5" t="s">
        <v>41</v>
      </c>
      <c r="B9" s="558" t="str">
        <f>'A1 Exploitation'!B10:F10</f>
        <v>Directeur magasin et chefs rayons</v>
      </c>
      <c r="C9" s="558"/>
      <c r="D9" s="558"/>
      <c r="E9" s="558"/>
      <c r="F9" s="558"/>
      <c r="G9" s="92"/>
    </row>
    <row r="10" spans="1:7" s="2" customFormat="1" ht="24" x14ac:dyDescent="0.45">
      <c r="A10" s="4" t="s">
        <v>40</v>
      </c>
      <c r="B10" s="553">
        <f>'A1 Exploitation'!B11:F11</f>
        <v>43523</v>
      </c>
      <c r="C10" s="553"/>
      <c r="D10" s="553"/>
      <c r="E10" s="553"/>
      <c r="F10" s="553"/>
      <c r="G10" s="92"/>
    </row>
    <row r="11" spans="1:7" s="2" customFormat="1" ht="24" x14ac:dyDescent="0.45">
      <c r="A11" s="4" t="s">
        <v>250</v>
      </c>
      <c r="B11" s="559">
        <f>D199</f>
        <v>0.7946428571428571</v>
      </c>
      <c r="C11" s="559"/>
      <c r="D11" s="559"/>
      <c r="E11" s="559"/>
      <c r="F11" s="559"/>
      <c r="G11" s="92"/>
    </row>
    <row r="12" spans="1:7" s="2" customFormat="1" ht="22.5" x14ac:dyDescent="0.45">
      <c r="A12" s="1"/>
      <c r="D12" s="484"/>
      <c r="E12" s="484"/>
      <c r="F12" s="484"/>
      <c r="G12" s="484"/>
    </row>
    <row r="13" spans="1:7" s="2" customFormat="1" ht="11.25" customHeight="1" x14ac:dyDescent="0.3">
      <c r="A13" s="560" t="s">
        <v>28</v>
      </c>
      <c r="B13" s="561" t="s">
        <v>29</v>
      </c>
      <c r="C13" s="561"/>
      <c r="D13" s="561" t="s">
        <v>42</v>
      </c>
      <c r="E13" s="561" t="s">
        <v>160</v>
      </c>
      <c r="F13" s="561" t="s">
        <v>161</v>
      </c>
      <c r="G13" s="80"/>
    </row>
    <row r="14" spans="1:7" s="2" customFormat="1" ht="12.75" customHeight="1" x14ac:dyDescent="0.3">
      <c r="A14" s="560"/>
      <c r="B14" s="22" t="s">
        <v>32</v>
      </c>
      <c r="C14" s="22" t="s">
        <v>31</v>
      </c>
      <c r="D14" s="561"/>
      <c r="E14" s="561"/>
      <c r="F14" s="561"/>
      <c r="G14" s="94"/>
    </row>
    <row r="15" spans="1:7" x14ac:dyDescent="0.3">
      <c r="A15" s="574"/>
      <c r="B15" s="575"/>
      <c r="C15" s="575"/>
      <c r="D15" s="575"/>
      <c r="E15" s="575"/>
      <c r="F15" s="575"/>
    </row>
    <row r="16" spans="1:7" ht="19.5" x14ac:dyDescent="0.4">
      <c r="A16" s="567" t="s">
        <v>0</v>
      </c>
      <c r="B16" s="568"/>
      <c r="C16" s="568"/>
      <c r="D16" s="568"/>
      <c r="E16" s="568"/>
      <c r="F16" s="568"/>
      <c r="G16" s="93" t="s">
        <v>298</v>
      </c>
    </row>
    <row r="17" spans="1:7" ht="35.25" customHeight="1" x14ac:dyDescent="0.3">
      <c r="A17" s="7" t="s">
        <v>225</v>
      </c>
      <c r="B17" s="62">
        <v>1</v>
      </c>
      <c r="C17" s="62"/>
      <c r="D17" s="63" t="s">
        <v>553</v>
      </c>
      <c r="E17" s="81" t="s">
        <v>516</v>
      </c>
      <c r="F17" s="62" t="s">
        <v>299</v>
      </c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2</v>
      </c>
      <c r="C19" s="62"/>
      <c r="D19" s="63"/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69" t="s">
        <v>34</v>
      </c>
      <c r="B22" s="563"/>
      <c r="C22" s="564"/>
      <c r="D22" s="99">
        <f>SUM(B17:C21)</f>
        <v>9</v>
      </c>
    </row>
    <row r="23" spans="1:7" x14ac:dyDescent="0.3">
      <c r="A23" s="562" t="s">
        <v>251</v>
      </c>
      <c r="B23" s="565"/>
      <c r="C23" s="566"/>
      <c r="D23" s="21">
        <f>D22/(COUNT(B17:C21)*2)</f>
        <v>0.9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70" t="s">
        <v>4</v>
      </c>
      <c r="B25" s="571"/>
      <c r="C25" s="571"/>
      <c r="D25" s="571"/>
      <c r="E25" s="571"/>
      <c r="F25" s="571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62" t="s">
        <v>34</v>
      </c>
      <c r="B33" s="565"/>
      <c r="C33" s="566"/>
      <c r="D33" s="97">
        <f>SUM(B26:C32)</f>
        <v>14</v>
      </c>
    </row>
    <row r="34" spans="1:7" x14ac:dyDescent="0.3">
      <c r="A34" s="562" t="s">
        <v>251</v>
      </c>
      <c r="B34" s="565"/>
      <c r="C34" s="566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70" t="s">
        <v>180</v>
      </c>
      <c r="B36" s="571"/>
      <c r="C36" s="571"/>
      <c r="D36" s="571"/>
      <c r="E36" s="571"/>
      <c r="F36" s="571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62" t="s">
        <v>34</v>
      </c>
      <c r="B42" s="565"/>
      <c r="C42" s="566"/>
      <c r="D42" s="97">
        <f>SUM(B37:C41)</f>
        <v>10</v>
      </c>
      <c r="E42" s="3"/>
      <c r="F42" s="3"/>
      <c r="G42" s="93"/>
    </row>
    <row r="43" spans="1:7" s="10" customFormat="1" x14ac:dyDescent="0.3">
      <c r="A43" s="562" t="s">
        <v>251</v>
      </c>
      <c r="B43" s="565"/>
      <c r="C43" s="566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72" t="s">
        <v>19</v>
      </c>
      <c r="B45" s="573"/>
      <c r="C45" s="573"/>
      <c r="D45" s="573"/>
      <c r="E45" s="573"/>
      <c r="F45" s="573"/>
    </row>
    <row r="46" spans="1:7" ht="33" x14ac:dyDescent="0.3">
      <c r="A46" s="7" t="s">
        <v>226</v>
      </c>
      <c r="B46" s="62">
        <v>1</v>
      </c>
      <c r="C46" s="62"/>
      <c r="D46" s="63" t="s">
        <v>550</v>
      </c>
      <c r="E46" s="63" t="s">
        <v>517</v>
      </c>
      <c r="F46" s="62" t="s">
        <v>299</v>
      </c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62" t="s">
        <v>34</v>
      </c>
      <c r="B52" s="565"/>
      <c r="C52" s="566"/>
      <c r="D52" s="97">
        <f>SUM(B46:C51)</f>
        <v>11</v>
      </c>
    </row>
    <row r="53" spans="1:7" x14ac:dyDescent="0.3">
      <c r="A53" s="562" t="s">
        <v>251</v>
      </c>
      <c r="B53" s="565"/>
      <c r="C53" s="566"/>
      <c r="D53" s="21">
        <f>D52/(COUNT(B46:C51)*2)</f>
        <v>0.91666666666666663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70" t="s">
        <v>8</v>
      </c>
      <c r="B55" s="571"/>
      <c r="C55" s="571"/>
      <c r="D55" s="571"/>
      <c r="E55" s="571"/>
      <c r="F55" s="571"/>
    </row>
    <row r="56" spans="1:7" ht="36" x14ac:dyDescent="0.35">
      <c r="A56" s="29" t="s">
        <v>148</v>
      </c>
      <c r="B56" s="62">
        <v>2</v>
      </c>
      <c r="C56" s="88" t="str">
        <f>IF(B56=0, -5, "0")</f>
        <v>0</v>
      </c>
      <c r="D56" s="66"/>
      <c r="E56" s="62"/>
      <c r="F56" s="62"/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ht="33" x14ac:dyDescent="0.3">
      <c r="A59" s="11" t="s">
        <v>79</v>
      </c>
      <c r="B59" s="265">
        <v>0</v>
      </c>
      <c r="C59" s="62"/>
      <c r="D59" s="63" t="s">
        <v>518</v>
      </c>
      <c r="E59" s="62" t="s">
        <v>519</v>
      </c>
      <c r="F59" s="62" t="s">
        <v>298</v>
      </c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ht="55.5" customHeight="1" x14ac:dyDescent="0.3">
      <c r="A62" s="7" t="s">
        <v>249</v>
      </c>
      <c r="B62" s="265">
        <v>2</v>
      </c>
      <c r="C62" s="62"/>
      <c r="D62" s="63"/>
      <c r="E62" s="62"/>
      <c r="F62" s="62"/>
    </row>
    <row r="63" spans="1:7" x14ac:dyDescent="0.3">
      <c r="A63" s="562" t="s">
        <v>34</v>
      </c>
      <c r="B63" s="565"/>
      <c r="C63" s="566"/>
      <c r="D63" s="97">
        <f>SUM(B56:C62)</f>
        <v>12</v>
      </c>
    </row>
    <row r="64" spans="1:7" x14ac:dyDescent="0.3">
      <c r="A64" s="562" t="s">
        <v>251</v>
      </c>
      <c r="B64" s="565"/>
      <c r="C64" s="566"/>
      <c r="D64" s="21">
        <f>D63/(COUNT(B56:C62)*2)</f>
        <v>0.8571428571428571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70" t="s">
        <v>111</v>
      </c>
      <c r="B66" s="571"/>
      <c r="C66" s="571"/>
      <c r="D66" s="571"/>
      <c r="E66" s="571"/>
      <c r="F66" s="571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62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62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62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62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62"/>
      <c r="E73" s="62"/>
      <c r="F73" s="62"/>
    </row>
    <row r="74" spans="1:7" x14ac:dyDescent="0.3">
      <c r="A74" s="8" t="s">
        <v>254</v>
      </c>
      <c r="B74" s="68" t="s">
        <v>30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63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66.75" x14ac:dyDescent="0.35">
      <c r="A80" s="29" t="s">
        <v>140</v>
      </c>
      <c r="B80" s="68">
        <v>0</v>
      </c>
      <c r="C80" s="88">
        <f>IF(B80=0, -5, "0")</f>
        <v>-5</v>
      </c>
      <c r="D80" s="63" t="s">
        <v>520</v>
      </c>
      <c r="E80" s="63" t="s">
        <v>521</v>
      </c>
      <c r="F80" s="62" t="s">
        <v>298</v>
      </c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83.25" x14ac:dyDescent="0.35">
      <c r="A82" s="31" t="s">
        <v>253</v>
      </c>
      <c r="B82" s="68">
        <v>0</v>
      </c>
      <c r="C82" s="88">
        <f>IF(B82=0, -5, "0")</f>
        <v>-5</v>
      </c>
      <c r="D82" s="63" t="s">
        <v>535</v>
      </c>
      <c r="E82" s="63" t="s">
        <v>536</v>
      </c>
      <c r="F82" s="62" t="s">
        <v>298</v>
      </c>
    </row>
    <row r="83" spans="1:7" x14ac:dyDescent="0.3">
      <c r="A83" s="7" t="s">
        <v>72</v>
      </c>
      <c r="B83" s="68" t="s">
        <v>30</v>
      </c>
      <c r="C83" s="62"/>
      <c r="D83" s="75"/>
      <c r="E83" s="76"/>
      <c r="F83" s="62"/>
    </row>
    <row r="84" spans="1:7" x14ac:dyDescent="0.3">
      <c r="A84" s="562" t="s">
        <v>34</v>
      </c>
      <c r="B84" s="565"/>
      <c r="C84" s="566"/>
      <c r="D84" s="97">
        <f>SUM(B67:C83)</f>
        <v>6</v>
      </c>
    </row>
    <row r="85" spans="1:7" x14ac:dyDescent="0.3">
      <c r="A85" s="562" t="s">
        <v>251</v>
      </c>
      <c r="B85" s="565"/>
      <c r="C85" s="566"/>
      <c r="D85" s="21">
        <f>D84/(COUNT(B67:C83)*2)</f>
        <v>0.25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70" t="s">
        <v>172</v>
      </c>
      <c r="B87" s="571"/>
      <c r="C87" s="571"/>
      <c r="D87" s="571"/>
      <c r="E87" s="571"/>
      <c r="F87" s="571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62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62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"/>
      <c r="E93" s="62"/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62"/>
      <c r="F94" s="62"/>
    </row>
    <row r="95" spans="1:7" x14ac:dyDescent="0.3">
      <c r="A95" s="8" t="s">
        <v>138</v>
      </c>
      <c r="B95" s="78">
        <v>2</v>
      </c>
      <c r="C95" s="62"/>
      <c r="D95" s="63"/>
      <c r="E95" s="62"/>
      <c r="F95" s="62"/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ht="33" x14ac:dyDescent="0.3">
      <c r="A97" s="13" t="s">
        <v>239</v>
      </c>
      <c r="B97" s="78">
        <v>1</v>
      </c>
      <c r="C97" s="62"/>
      <c r="D97" s="63" t="s">
        <v>551</v>
      </c>
      <c r="E97" s="62" t="s">
        <v>517</v>
      </c>
      <c r="F97" s="62" t="s">
        <v>298</v>
      </c>
    </row>
    <row r="98" spans="1:7" x14ac:dyDescent="0.3">
      <c r="A98" s="7" t="s">
        <v>115</v>
      </c>
      <c r="B98" s="78">
        <v>2</v>
      </c>
      <c r="C98" s="62"/>
      <c r="D98" s="63"/>
      <c r="E98" s="62"/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62"/>
      <c r="F99" s="62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62" t="s">
        <v>34</v>
      </c>
      <c r="B102" s="565"/>
      <c r="C102" s="566"/>
      <c r="D102" s="97">
        <f>SUM(B88:C101)</f>
        <v>27</v>
      </c>
    </row>
    <row r="103" spans="1:7" x14ac:dyDescent="0.3">
      <c r="A103" s="562" t="s">
        <v>251</v>
      </c>
      <c r="B103" s="565"/>
      <c r="C103" s="566"/>
      <c r="D103" s="21">
        <f>D102/(COUNT(B88:C101)*2)</f>
        <v>0.9642857142857143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70" t="s">
        <v>173</v>
      </c>
      <c r="B106" s="571"/>
      <c r="C106" s="571"/>
      <c r="D106" s="571"/>
      <c r="E106" s="571"/>
      <c r="F106" s="571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83.25" x14ac:dyDescent="0.35">
      <c r="A116" s="32" t="s">
        <v>272</v>
      </c>
      <c r="B116" s="78">
        <v>0</v>
      </c>
      <c r="C116" s="88">
        <f>IF(B116=0, -5, "0")</f>
        <v>-5</v>
      </c>
      <c r="D116" s="63" t="s">
        <v>522</v>
      </c>
      <c r="E116" s="63" t="s">
        <v>536</v>
      </c>
      <c r="F116" s="62" t="s">
        <v>298</v>
      </c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62" t="s">
        <v>34</v>
      </c>
      <c r="B118" s="565"/>
      <c r="C118" s="566"/>
      <c r="D118" s="97">
        <f>SUM(B107:C117)</f>
        <v>13</v>
      </c>
      <c r="E118" s="3"/>
      <c r="F118" s="3"/>
      <c r="G118" s="93"/>
    </row>
    <row r="119" spans="1:7" s="10" customFormat="1" x14ac:dyDescent="0.3">
      <c r="A119" s="562" t="s">
        <v>251</v>
      </c>
      <c r="B119" s="565"/>
      <c r="C119" s="566"/>
      <c r="D119" s="21">
        <f>D118/(COUNT(B107:C117)*2)</f>
        <v>0.59090909090909094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70" t="s">
        <v>156</v>
      </c>
      <c r="B121" s="571"/>
      <c r="C121" s="571"/>
      <c r="D121" s="571"/>
      <c r="E121" s="571"/>
      <c r="F121" s="571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63"/>
      <c r="E123" s="63"/>
      <c r="F123" s="62"/>
    </row>
    <row r="124" spans="1:7" ht="34.5" x14ac:dyDescent="0.4">
      <c r="A124" s="7" t="s">
        <v>249</v>
      </c>
      <c r="B124" s="79">
        <v>1</v>
      </c>
      <c r="C124" s="69"/>
      <c r="D124" s="63" t="s">
        <v>523</v>
      </c>
      <c r="E124" s="63" t="s">
        <v>517</v>
      </c>
      <c r="F124" s="62" t="s">
        <v>298</v>
      </c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66.75" x14ac:dyDescent="0.35">
      <c r="A128" s="28" t="s">
        <v>197</v>
      </c>
      <c r="B128" s="79">
        <v>0</v>
      </c>
      <c r="C128" s="88">
        <f>IF(B128=0, -5, "0")</f>
        <v>-5</v>
      </c>
      <c r="D128" s="63" t="s">
        <v>524</v>
      </c>
      <c r="E128" s="63" t="s">
        <v>525</v>
      </c>
      <c r="F128" s="62" t="s">
        <v>298</v>
      </c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62"/>
    </row>
    <row r="133" spans="1:7" x14ac:dyDescent="0.3">
      <c r="A133" s="562" t="s">
        <v>34</v>
      </c>
      <c r="B133" s="565"/>
      <c r="C133" s="566"/>
      <c r="D133" s="97">
        <f>SUM(B122:C132)</f>
        <v>14</v>
      </c>
    </row>
    <row r="134" spans="1:7" x14ac:dyDescent="0.3">
      <c r="A134" s="562" t="s">
        <v>251</v>
      </c>
      <c r="B134" s="565"/>
      <c r="C134" s="566"/>
      <c r="D134" s="20">
        <f>D133/(COUNT(B122:C132)*2)</f>
        <v>0.58333333333333337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70" t="s">
        <v>61</v>
      </c>
      <c r="B136" s="571"/>
      <c r="C136" s="571"/>
      <c r="D136" s="571"/>
      <c r="E136" s="571"/>
      <c r="F136" s="571"/>
    </row>
    <row r="137" spans="1:7" ht="19.5" x14ac:dyDescent="0.4">
      <c r="A137" s="11" t="s">
        <v>258</v>
      </c>
      <c r="B137" s="78">
        <v>2</v>
      </c>
      <c r="C137" s="69"/>
      <c r="D137" s="71"/>
      <c r="E137" s="62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62"/>
      <c r="F138" s="62"/>
    </row>
    <row r="139" spans="1:7" x14ac:dyDescent="0.3">
      <c r="A139" s="9" t="s">
        <v>233</v>
      </c>
      <c r="B139" s="78">
        <v>2</v>
      </c>
      <c r="C139" s="63"/>
      <c r="D139" s="71"/>
      <c r="E139" s="62"/>
      <c r="F139" s="62"/>
    </row>
    <row r="140" spans="1:7" x14ac:dyDescent="0.3">
      <c r="A140" s="38" t="s">
        <v>234</v>
      </c>
      <c r="B140" s="78">
        <v>2</v>
      </c>
      <c r="C140" s="63"/>
      <c r="D140" s="103"/>
      <c r="E140" s="62"/>
      <c r="F140" s="62"/>
    </row>
    <row r="141" spans="1:7" s="10" customFormat="1" x14ac:dyDescent="0.3">
      <c r="A141" s="9" t="s">
        <v>259</v>
      </c>
      <c r="B141" s="78">
        <v>2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2"/>
      <c r="E142" s="62"/>
      <c r="F142" s="62"/>
    </row>
    <row r="143" spans="1:7" x14ac:dyDescent="0.3">
      <c r="A143" s="11" t="s">
        <v>260</v>
      </c>
      <c r="B143" s="78" t="s">
        <v>30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62"/>
      <c r="F144" s="62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62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62"/>
      <c r="F146" s="62"/>
    </row>
    <row r="147" spans="1:7" x14ac:dyDescent="0.3">
      <c r="A147" s="36" t="s">
        <v>175</v>
      </c>
      <c r="B147" s="78">
        <v>2</v>
      </c>
      <c r="C147" s="63"/>
      <c r="D147" s="66"/>
      <c r="E147" s="62"/>
      <c r="F147" s="62"/>
    </row>
    <row r="148" spans="1:7" x14ac:dyDescent="0.3">
      <c r="A148" s="7" t="s">
        <v>261</v>
      </c>
      <c r="B148" s="78">
        <v>2</v>
      </c>
      <c r="C148" s="63"/>
      <c r="D148" s="83"/>
      <c r="E148" s="62"/>
      <c r="F148" s="62"/>
    </row>
    <row r="149" spans="1:7" x14ac:dyDescent="0.3">
      <c r="A149" s="562" t="s">
        <v>34</v>
      </c>
      <c r="B149" s="565"/>
      <c r="C149" s="566"/>
      <c r="D149" s="97">
        <f>SUM(B137:C148)</f>
        <v>18</v>
      </c>
    </row>
    <row r="150" spans="1:7" x14ac:dyDescent="0.3">
      <c r="A150" s="562" t="s">
        <v>251</v>
      </c>
      <c r="B150" s="565"/>
      <c r="C150" s="566"/>
      <c r="D150" s="21">
        <f>D149/(COUNT(B137:C148)*2)</f>
        <v>1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70" t="s">
        <v>178</v>
      </c>
      <c r="B152" s="571"/>
      <c r="C152" s="571"/>
      <c r="D152" s="571"/>
      <c r="E152" s="571"/>
      <c r="F152" s="571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50.25" x14ac:dyDescent="0.35">
      <c r="A155" s="28" t="s">
        <v>262</v>
      </c>
      <c r="B155" s="265">
        <v>1</v>
      </c>
      <c r="C155" s="88" t="str">
        <f>IF(B155=0, -5, "0")</f>
        <v>0</v>
      </c>
      <c r="D155" s="63" t="s">
        <v>526</v>
      </c>
      <c r="E155" s="63" t="s">
        <v>527</v>
      </c>
      <c r="F155" s="62" t="s">
        <v>298</v>
      </c>
    </row>
    <row r="156" spans="1:7" ht="18" x14ac:dyDescent="0.35">
      <c r="A156" s="28" t="s">
        <v>263</v>
      </c>
      <c r="B156" s="265">
        <v>2</v>
      </c>
      <c r="C156" s="88" t="str">
        <f>IF(B156=0, -5, "0")</f>
        <v>0</v>
      </c>
      <c r="D156" s="63"/>
      <c r="E156" s="62"/>
      <c r="F156" s="62"/>
    </row>
    <row r="157" spans="1:7" ht="50.25" x14ac:dyDescent="0.35">
      <c r="A157" s="28" t="s">
        <v>264</v>
      </c>
      <c r="B157" s="265">
        <v>1</v>
      </c>
      <c r="C157" s="88" t="str">
        <f>IF(B157=0, -5, "0")</f>
        <v>0</v>
      </c>
      <c r="D157" s="63" t="s">
        <v>529</v>
      </c>
      <c r="E157" s="63" t="s">
        <v>530</v>
      </c>
      <c r="F157" s="62" t="s">
        <v>299</v>
      </c>
    </row>
    <row r="158" spans="1:7" ht="33" x14ac:dyDescent="0.3">
      <c r="A158" s="47" t="s">
        <v>166</v>
      </c>
      <c r="B158" s="265">
        <v>2</v>
      </c>
      <c r="C158" s="62"/>
      <c r="D158" s="85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62" t="s">
        <v>34</v>
      </c>
      <c r="B161" s="563"/>
      <c r="C161" s="564"/>
      <c r="D161" s="99">
        <f>SUM(B153:C160)</f>
        <v>14</v>
      </c>
    </row>
    <row r="162" spans="1:7" x14ac:dyDescent="0.3">
      <c r="A162" s="562" t="s">
        <v>251</v>
      </c>
      <c r="B162" s="565"/>
      <c r="C162" s="566"/>
      <c r="D162" s="21">
        <f>D161/(COUNT(B153:C160)*2)</f>
        <v>0.875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70" t="s">
        <v>64</v>
      </c>
      <c r="B164" s="571"/>
      <c r="C164" s="571"/>
      <c r="D164" s="571"/>
      <c r="E164" s="571"/>
      <c r="F164" s="571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2"/>
      <c r="E165" s="62"/>
      <c r="F165" s="62"/>
    </row>
    <row r="166" spans="1:7" x14ac:dyDescent="0.3">
      <c r="A166" s="7" t="s">
        <v>243</v>
      </c>
      <c r="B166" s="265">
        <v>2</v>
      </c>
      <c r="C166" s="62"/>
      <c r="D166" s="63"/>
      <c r="E166" s="62"/>
      <c r="F166" s="62"/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62" t="s">
        <v>34</v>
      </c>
      <c r="B169" s="565"/>
      <c r="C169" s="566"/>
      <c r="D169" s="97">
        <f>SUM(B165:C168)</f>
        <v>8</v>
      </c>
    </row>
    <row r="170" spans="1:7" x14ac:dyDescent="0.3">
      <c r="A170" s="562" t="s">
        <v>251</v>
      </c>
      <c r="B170" s="565"/>
      <c r="C170" s="566"/>
      <c r="D170" s="21">
        <f>D169/(COUNT(B165:C168)*2)</f>
        <v>1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76" t="s">
        <v>15</v>
      </c>
      <c r="B172" s="577"/>
      <c r="C172" s="577"/>
      <c r="D172" s="577"/>
      <c r="E172" s="577"/>
      <c r="F172" s="577"/>
    </row>
    <row r="173" spans="1:7" x14ac:dyDescent="0.3">
      <c r="A173" s="8" t="s">
        <v>152</v>
      </c>
      <c r="B173" s="62">
        <v>2</v>
      </c>
      <c r="C173" s="62"/>
      <c r="D173" s="87"/>
      <c r="E173" s="62"/>
      <c r="F173" s="62"/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ht="49.5" x14ac:dyDescent="0.3">
      <c r="A175" s="30" t="s">
        <v>167</v>
      </c>
      <c r="B175" s="265">
        <v>1</v>
      </c>
      <c r="C175" s="62"/>
      <c r="D175" s="63" t="s">
        <v>531</v>
      </c>
      <c r="E175" s="63" t="s">
        <v>537</v>
      </c>
      <c r="F175" s="62" t="s">
        <v>299</v>
      </c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62" t="s">
        <v>34</v>
      </c>
      <c r="B177" s="565"/>
      <c r="C177" s="566"/>
      <c r="D177" s="97">
        <f>SUM(B173:C176)</f>
        <v>7</v>
      </c>
    </row>
    <row r="178" spans="1:7" x14ac:dyDescent="0.3">
      <c r="A178" s="562" t="s">
        <v>251</v>
      </c>
      <c r="B178" s="565"/>
      <c r="C178" s="566"/>
      <c r="D178" s="21">
        <f>D177/(COUNT(B173:C176)*2)</f>
        <v>0.875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70" t="s">
        <v>65</v>
      </c>
      <c r="B180" s="571"/>
      <c r="C180" s="571"/>
      <c r="D180" s="571"/>
      <c r="E180" s="571"/>
      <c r="F180" s="571"/>
    </row>
    <row r="181" spans="1:7" x14ac:dyDescent="0.3">
      <c r="A181" s="30" t="s">
        <v>270</v>
      </c>
      <c r="B181" s="62">
        <v>2</v>
      </c>
      <c r="C181" s="62"/>
      <c r="D181" s="63"/>
      <c r="E181" s="63"/>
      <c r="F181" s="62"/>
    </row>
    <row r="182" spans="1:7" x14ac:dyDescent="0.3">
      <c r="A182" s="38" t="s">
        <v>181</v>
      </c>
      <c r="B182" s="265">
        <v>2</v>
      </c>
      <c r="C182" s="62"/>
      <c r="D182" s="63"/>
      <c r="E182" s="45"/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62" t="s">
        <v>34</v>
      </c>
      <c r="B186" s="565"/>
      <c r="C186" s="566"/>
      <c r="D186" s="97">
        <f>SUM(B181:C185)</f>
        <v>10</v>
      </c>
    </row>
    <row r="187" spans="1:7" x14ac:dyDescent="0.3">
      <c r="A187" s="562" t="s">
        <v>251</v>
      </c>
      <c r="B187" s="565"/>
      <c r="C187" s="566"/>
      <c r="D187" s="21">
        <f>D186/(COUNT(B181:C185)*2)</f>
        <v>1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70" t="s">
        <v>177</v>
      </c>
      <c r="B189" s="571"/>
      <c r="C189" s="571"/>
      <c r="D189" s="571"/>
      <c r="E189" s="571"/>
      <c r="F189" s="571"/>
    </row>
    <row r="190" spans="1:7" x14ac:dyDescent="0.3">
      <c r="A190" s="30" t="s">
        <v>309</v>
      </c>
      <c r="B190" s="62">
        <v>2</v>
      </c>
      <c r="C190" s="62"/>
      <c r="D190" s="62"/>
      <c r="E190" s="62"/>
      <c r="F190" s="62"/>
      <c r="G190" s="3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2"/>
      <c r="E191" s="62"/>
      <c r="F191" s="62"/>
    </row>
    <row r="192" spans="1:7" ht="33" x14ac:dyDescent="0.3">
      <c r="A192" s="8" t="s">
        <v>267</v>
      </c>
      <c r="B192" s="265">
        <v>1</v>
      </c>
      <c r="C192" s="62"/>
      <c r="D192" s="63" t="s">
        <v>528</v>
      </c>
      <c r="E192" s="62" t="s">
        <v>519</v>
      </c>
      <c r="F192" s="62" t="s">
        <v>298</v>
      </c>
    </row>
    <row r="193" spans="1:6" x14ac:dyDescent="0.3">
      <c r="A193" s="39" t="s">
        <v>159</v>
      </c>
      <c r="B193" s="265" t="s">
        <v>30</v>
      </c>
      <c r="C193" s="62"/>
      <c r="D193" s="62"/>
      <c r="E193" s="62"/>
      <c r="F193" s="62"/>
    </row>
    <row r="194" spans="1:6" x14ac:dyDescent="0.3">
      <c r="A194" s="562" t="s">
        <v>34</v>
      </c>
      <c r="B194" s="565"/>
      <c r="C194" s="566"/>
      <c r="D194" s="40">
        <f>SUM(B190:C193)</f>
        <v>5</v>
      </c>
    </row>
    <row r="195" spans="1:6" x14ac:dyDescent="0.3">
      <c r="A195" s="562" t="s">
        <v>251</v>
      </c>
      <c r="B195" s="565"/>
      <c r="C195" s="566"/>
      <c r="D195" s="21">
        <f>D194/(COUNT(B190:C193)*2)</f>
        <v>0.83333333333333337</v>
      </c>
    </row>
    <row r="197" spans="1:6" ht="18" x14ac:dyDescent="0.35">
      <c r="A197" s="43" t="s">
        <v>422</v>
      </c>
      <c r="B197" s="42"/>
      <c r="C197" s="42"/>
      <c r="D197" s="104">
        <v>0.42899999999999999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178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0.7946428571428571</v>
      </c>
    </row>
  </sheetData>
  <sheetProtection algorithmName="SHA-512" hashValue="Xx4VB9qj0sngNgiXp8BwX1v1/IPc9bFtTomGDFCI1UPS0GonCSZ4YdS+qpNPedlzA1MNXybORb5jPmf9vuFdpQ==" saltValue="2u9I2i1T32+q+pSAtxQytg==" spinCount="100000" sheet="1" objects="1" scenarios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topLeftCell="A716" zoomScale="70" zoomScaleNormal="70" workbookViewId="0">
      <selection activeCell="F735" sqref="F73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67" customWidth="1"/>
    <col min="5" max="5" width="26.42578125" style="267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84"/>
      <c r="E1" s="484"/>
      <c r="F1" s="484"/>
      <c r="G1" s="484"/>
    </row>
    <row r="2" spans="1:7" ht="22.5" x14ac:dyDescent="0.45">
      <c r="A2" s="110"/>
      <c r="B2" s="108"/>
      <c r="C2" s="109">
        <v>1</v>
      </c>
      <c r="D2" s="111"/>
      <c r="E2" s="111"/>
      <c r="F2" s="111"/>
      <c r="G2" s="111"/>
    </row>
    <row r="3" spans="1:7" ht="22.5" x14ac:dyDescent="0.45">
      <c r="A3" s="110"/>
      <c r="B3" s="108"/>
      <c r="C3" s="109">
        <v>2</v>
      </c>
      <c r="D3" s="111"/>
      <c r="E3" s="111"/>
      <c r="F3" s="111"/>
      <c r="G3" s="111"/>
    </row>
    <row r="4" spans="1:7" ht="22.5" x14ac:dyDescent="0.45">
      <c r="A4" s="110"/>
      <c r="B4" s="108"/>
      <c r="C4" s="109" t="s">
        <v>30</v>
      </c>
      <c r="D4" s="111"/>
      <c r="E4" s="111"/>
      <c r="F4" s="111"/>
      <c r="G4" s="111"/>
    </row>
    <row r="5" spans="1:7" ht="22.5" x14ac:dyDescent="0.45">
      <c r="A5" s="110"/>
      <c r="B5" s="108"/>
      <c r="C5" s="108"/>
      <c r="D5" s="111"/>
      <c r="E5" s="111"/>
      <c r="F5" s="111"/>
      <c r="G5" s="111"/>
    </row>
    <row r="6" spans="1:7" ht="22.5" x14ac:dyDescent="0.45">
      <c r="A6" s="110"/>
      <c r="B6" s="108"/>
      <c r="C6" s="108"/>
      <c r="D6" s="111"/>
      <c r="E6" s="111"/>
      <c r="F6" s="111"/>
      <c r="G6" s="111"/>
    </row>
    <row r="7" spans="1:7" ht="22.5" x14ac:dyDescent="0.45">
      <c r="A7" s="485" t="s">
        <v>151</v>
      </c>
      <c r="B7" s="485"/>
      <c r="C7" s="485"/>
      <c r="D7" s="485"/>
      <c r="E7" s="485"/>
      <c r="F7" s="485"/>
      <c r="G7" s="111"/>
    </row>
    <row r="8" spans="1:7" ht="22.5" x14ac:dyDescent="0.45">
      <c r="A8" s="486" t="str">
        <f>'Page de garde'!D18</f>
        <v>Tozeur</v>
      </c>
      <c r="B8" s="486"/>
      <c r="C8" s="486"/>
      <c r="D8" s="486"/>
      <c r="E8" s="486"/>
      <c r="F8" s="486"/>
      <c r="G8" s="111"/>
    </row>
    <row r="9" spans="1:7" ht="22.5" x14ac:dyDescent="0.45">
      <c r="A9" s="112" t="s">
        <v>39</v>
      </c>
      <c r="B9" s="487" t="s">
        <v>554</v>
      </c>
      <c r="C9" s="487"/>
      <c r="D9" s="487"/>
      <c r="E9" s="487"/>
      <c r="F9" s="487"/>
      <c r="G9" s="111"/>
    </row>
    <row r="10" spans="1:7" ht="22.5" x14ac:dyDescent="0.45">
      <c r="A10" s="113" t="s">
        <v>41</v>
      </c>
      <c r="B10" s="488" t="s">
        <v>598</v>
      </c>
      <c r="C10" s="488"/>
      <c r="D10" s="488"/>
      <c r="E10" s="488"/>
      <c r="F10" s="488"/>
      <c r="G10" s="111"/>
    </row>
    <row r="11" spans="1:7" ht="22.5" x14ac:dyDescent="0.45">
      <c r="A11" s="112" t="s">
        <v>40</v>
      </c>
      <c r="B11" s="483">
        <v>43606</v>
      </c>
      <c r="C11" s="483"/>
      <c r="D11" s="483"/>
      <c r="E11" s="483"/>
      <c r="F11" s="483"/>
      <c r="G11" s="111"/>
    </row>
    <row r="12" spans="1:7" ht="22.5" x14ac:dyDescent="0.45">
      <c r="A12" s="112" t="s">
        <v>200</v>
      </c>
      <c r="B12" s="489">
        <f>D730</f>
        <v>0.82240437158469948</v>
      </c>
      <c r="C12" s="489"/>
      <c r="D12" s="489"/>
      <c r="E12" s="489"/>
      <c r="F12" s="489"/>
      <c r="G12" s="111"/>
    </row>
    <row r="13" spans="1:7" ht="22.5" x14ac:dyDescent="0.45">
      <c r="A13" s="110"/>
      <c r="B13" s="108"/>
      <c r="C13" s="108"/>
      <c r="D13" s="484"/>
      <c r="E13" s="484"/>
      <c r="F13" s="484"/>
      <c r="G13" s="484"/>
    </row>
    <row r="14" spans="1:7" ht="16.5" customHeight="1" x14ac:dyDescent="0.4">
      <c r="A14" s="108"/>
      <c r="B14" s="108"/>
      <c r="C14" s="108"/>
      <c r="D14" s="114"/>
      <c r="E14" s="114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43606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72" t="s">
        <v>28</v>
      </c>
      <c r="B17" s="473" t="s">
        <v>29</v>
      </c>
      <c r="C17" s="473"/>
      <c r="D17" s="463" t="s">
        <v>42</v>
      </c>
      <c r="E17" s="463" t="s">
        <v>266</v>
      </c>
      <c r="F17" s="463" t="s">
        <v>300</v>
      </c>
      <c r="G17" s="114"/>
    </row>
    <row r="18" spans="1:8" ht="16.5" customHeight="1" x14ac:dyDescent="0.4">
      <c r="A18" s="472"/>
      <c r="B18" s="118" t="s">
        <v>32</v>
      </c>
      <c r="C18" s="118" t="s">
        <v>31</v>
      </c>
      <c r="D18" s="463"/>
      <c r="E18" s="463"/>
      <c r="F18" s="463"/>
      <c r="G18" s="114"/>
    </row>
    <row r="19" spans="1:8" s="80" customFormat="1" ht="16.5" customHeight="1" x14ac:dyDescent="0.4">
      <c r="A19" s="360"/>
      <c r="B19" s="361"/>
      <c r="C19" s="361"/>
      <c r="D19" s="362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3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3"/>
      <c r="F22" s="123"/>
      <c r="G22" s="114"/>
      <c r="H22" s="258" t="s">
        <v>299</v>
      </c>
    </row>
    <row r="23" spans="1:8" ht="84" x14ac:dyDescent="0.4">
      <c r="A23" s="121" t="s">
        <v>76</v>
      </c>
      <c r="B23" s="122">
        <v>0</v>
      </c>
      <c r="C23" s="122"/>
      <c r="D23" s="123" t="s">
        <v>609</v>
      </c>
      <c r="E23" s="123"/>
      <c r="F23" s="123" t="s">
        <v>299</v>
      </c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3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8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6</v>
      </c>
      <c r="E26" s="114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0.75</v>
      </c>
      <c r="E27" s="114"/>
      <c r="F27" s="114"/>
      <c r="G27" s="114"/>
    </row>
    <row r="28" spans="1:8" ht="21" x14ac:dyDescent="0.4">
      <c r="A28" s="134"/>
      <c r="B28" s="114"/>
      <c r="C28" s="135"/>
      <c r="D28" s="114"/>
      <c r="E28" s="114"/>
      <c r="F28" s="114"/>
      <c r="G28" s="114"/>
    </row>
    <row r="29" spans="1:8" ht="22.5" x14ac:dyDescent="0.4">
      <c r="A29" s="578" t="s">
        <v>16</v>
      </c>
      <c r="B29" s="579"/>
      <c r="C29" s="579"/>
      <c r="D29" s="579"/>
      <c r="E29" s="579"/>
      <c r="F29" s="579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3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3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3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3"/>
      <c r="F33" s="123"/>
      <c r="G33" s="114"/>
    </row>
    <row r="34" spans="1:7" ht="84" x14ac:dyDescent="0.4">
      <c r="A34" s="141" t="s">
        <v>432</v>
      </c>
      <c r="B34" s="122">
        <v>1</v>
      </c>
      <c r="C34" s="142" t="str">
        <f>IF(B34=0, -5, "0")</f>
        <v>0</v>
      </c>
      <c r="D34" s="140" t="s">
        <v>557</v>
      </c>
      <c r="E34" s="123"/>
      <c r="F34" s="123" t="s">
        <v>298</v>
      </c>
      <c r="G34" s="114"/>
    </row>
    <row r="35" spans="1:7" ht="105" x14ac:dyDescent="0.4">
      <c r="A35" s="141" t="s">
        <v>400</v>
      </c>
      <c r="B35" s="122">
        <v>0</v>
      </c>
      <c r="C35" s="142">
        <f>IF(B35=0, -5, "0")</f>
        <v>-5</v>
      </c>
      <c r="D35" s="128" t="s">
        <v>555</v>
      </c>
      <c r="E35" s="123" t="s">
        <v>556</v>
      </c>
      <c r="F35" s="123" t="s">
        <v>298</v>
      </c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8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3"/>
      <c r="F37" s="123"/>
      <c r="G37" s="114"/>
    </row>
    <row r="38" spans="1:7" ht="22.5" x14ac:dyDescent="0.4">
      <c r="A38" s="578" t="s">
        <v>311</v>
      </c>
      <c r="B38" s="579"/>
      <c r="C38" s="579"/>
      <c r="D38" s="579"/>
      <c r="E38" s="579"/>
      <c r="F38" s="579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3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3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3"/>
      <c r="F41" s="123"/>
      <c r="G41" s="114"/>
    </row>
    <row r="42" spans="1:7" ht="24.75" customHeight="1" x14ac:dyDescent="0.4">
      <c r="A42" s="125" t="s">
        <v>406</v>
      </c>
      <c r="B42" s="122">
        <v>2</v>
      </c>
      <c r="C42" s="122"/>
      <c r="D42" s="123"/>
      <c r="E42" s="123"/>
      <c r="F42" s="123"/>
      <c r="G42" s="114"/>
    </row>
    <row r="43" spans="1:7" ht="89.25" customHeight="1" x14ac:dyDescent="0.4">
      <c r="A43" s="138" t="s">
        <v>422</v>
      </c>
      <c r="B43" s="415">
        <f>IF(D43=1, 2, IF(AND(D43&lt;1,D43&gt;0), 1, IF(D43=0,"0","NA")))</f>
        <v>1</v>
      </c>
      <c r="C43" s="122"/>
      <c r="D43" s="411">
        <f>IFERROR(E43/F43,"N.A")</f>
        <v>0.33333333333333331</v>
      </c>
      <c r="E43" s="436">
        <f>COUNTIF('A1 Exploitation'!F21:F42,"ok")</f>
        <v>1</v>
      </c>
      <c r="F43" s="414">
        <f>COUNTA('A1 Exploitation'!F21:F42)</f>
        <v>3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17</v>
      </c>
      <c r="E44" s="114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0.6071428571428571</v>
      </c>
      <c r="E45" s="114"/>
      <c r="F45" s="114"/>
      <c r="G45" s="114"/>
    </row>
    <row r="46" spans="1:7" ht="21" x14ac:dyDescent="0.4">
      <c r="A46" s="149"/>
      <c r="B46" s="135"/>
      <c r="C46" s="135"/>
      <c r="D46" s="135"/>
      <c r="E46" s="114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23</v>
      </c>
      <c r="E47" s="114"/>
      <c r="F47" s="114"/>
      <c r="G47" s="114"/>
    </row>
    <row r="48" spans="1:7" ht="22.5" x14ac:dyDescent="0.45">
      <c r="A48" s="377" t="s">
        <v>168</v>
      </c>
      <c r="B48" s="151"/>
      <c r="C48" s="152"/>
      <c r="D48" s="154">
        <f>D47/(COUNT(B30:C37,B21:C25,B39:C43)*2)</f>
        <v>0.63888888888888884</v>
      </c>
      <c r="E48" s="114"/>
      <c r="F48" s="114"/>
      <c r="G48" s="114"/>
    </row>
    <row r="49" spans="1:7" ht="21" x14ac:dyDescent="0.3">
      <c r="A49" s="466"/>
      <c r="B49" s="466"/>
      <c r="C49" s="466"/>
      <c r="D49" s="466"/>
      <c r="E49" s="466"/>
      <c r="F49" s="466"/>
      <c r="G49" s="466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43606</v>
      </c>
      <c r="B51" s="114"/>
      <c r="C51" s="135"/>
      <c r="D51" s="114"/>
      <c r="E51" s="114"/>
      <c r="F51" s="114"/>
      <c r="G51" s="114"/>
    </row>
    <row r="52" spans="1:7" ht="21" x14ac:dyDescent="0.4">
      <c r="A52" s="472" t="s">
        <v>28</v>
      </c>
      <c r="B52" s="473" t="s">
        <v>29</v>
      </c>
      <c r="C52" s="473"/>
      <c r="D52" s="463" t="s">
        <v>42</v>
      </c>
      <c r="E52" s="463" t="s">
        <v>266</v>
      </c>
      <c r="F52" s="463" t="s">
        <v>302</v>
      </c>
      <c r="G52" s="129"/>
    </row>
    <row r="53" spans="1:7" ht="21" x14ac:dyDescent="0.4">
      <c r="A53" s="472"/>
      <c r="B53" s="118" t="s">
        <v>32</v>
      </c>
      <c r="C53" s="118" t="s">
        <v>31</v>
      </c>
      <c r="D53" s="463"/>
      <c r="E53" s="463"/>
      <c r="F53" s="463"/>
      <c r="G53" s="114"/>
    </row>
    <row r="54" spans="1:7" s="80" customFormat="1" ht="22.5" x14ac:dyDescent="0.4">
      <c r="A54" s="360"/>
      <c r="B54" s="361"/>
      <c r="C54" s="361"/>
      <c r="D54" s="362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3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3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3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8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3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3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8"/>
      <c r="E62" s="123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3"/>
      <c r="F63" s="123"/>
      <c r="G63" s="114"/>
    </row>
    <row r="64" spans="1:7" ht="21" x14ac:dyDescent="0.3">
      <c r="A64" s="541"/>
      <c r="B64" s="542"/>
      <c r="C64" s="542"/>
      <c r="D64" s="542"/>
      <c r="E64" s="542"/>
      <c r="F64" s="542"/>
      <c r="G64" s="542"/>
    </row>
    <row r="65" spans="1:7" ht="43.5" customHeight="1" x14ac:dyDescent="0.4">
      <c r="A65" s="475" t="s">
        <v>351</v>
      </c>
      <c r="B65" s="475"/>
      <c r="C65" s="475"/>
      <c r="D65" s="475"/>
      <c r="E65" s="475"/>
      <c r="F65" s="475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3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3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3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8"/>
      <c r="E69" s="123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8"/>
      <c r="E70" s="123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3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3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8"/>
      <c r="E73" s="123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3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3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3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3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3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3"/>
      <c r="F82" s="322"/>
      <c r="G82" s="114"/>
    </row>
    <row r="83" spans="1:7" ht="21" x14ac:dyDescent="0.4">
      <c r="A83" s="491"/>
      <c r="B83" s="491"/>
      <c r="C83" s="491"/>
      <c r="D83" s="491"/>
      <c r="E83" s="491"/>
      <c r="F83" s="491"/>
      <c r="G83" s="491"/>
    </row>
    <row r="84" spans="1:7" ht="45" customHeight="1" x14ac:dyDescent="0.45">
      <c r="A84" s="476" t="s">
        <v>352</v>
      </c>
      <c r="B84" s="476"/>
      <c r="C84" s="476"/>
      <c r="D84" s="476"/>
      <c r="E84" s="476"/>
      <c r="F84" s="476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2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3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3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3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3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8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3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3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8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3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3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3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3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3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3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3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3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45"/>
      <c r="B103" s="543"/>
      <c r="C103" s="543"/>
      <c r="D103" s="543"/>
      <c r="E103" s="543"/>
      <c r="F103" s="549"/>
      <c r="G103" s="173"/>
    </row>
    <row r="104" spans="1:7" s="80" customFormat="1" ht="46.5" customHeight="1" x14ac:dyDescent="0.4">
      <c r="A104" s="475" t="s">
        <v>353</v>
      </c>
      <c r="B104" s="475"/>
      <c r="C104" s="475"/>
      <c r="D104" s="475"/>
      <c r="E104" s="475"/>
      <c r="F104" s="475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25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8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437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437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8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8"/>
      <c r="F110" s="322"/>
      <c r="G110" s="129"/>
    </row>
    <row r="111" spans="1:7" s="80" customFormat="1" ht="21" x14ac:dyDescent="0.4">
      <c r="A111" s="550"/>
      <c r="B111" s="551"/>
      <c r="C111" s="551"/>
      <c r="D111" s="551"/>
      <c r="E111" s="551"/>
      <c r="F111" s="552"/>
      <c r="G111" s="129"/>
    </row>
    <row r="112" spans="1:7" s="80" customFormat="1" ht="39.75" customHeight="1" x14ac:dyDescent="0.4">
      <c r="A112" s="475" t="s">
        <v>390</v>
      </c>
      <c r="B112" s="475"/>
      <c r="C112" s="475"/>
      <c r="D112" s="475"/>
      <c r="E112" s="475"/>
      <c r="F112" s="475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8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8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8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8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8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8"/>
      <c r="F119" s="322"/>
      <c r="G119" s="129"/>
    </row>
    <row r="120" spans="1:7" s="80" customFormat="1" ht="21" x14ac:dyDescent="0.4">
      <c r="A120" s="543"/>
      <c r="B120" s="543"/>
      <c r="C120" s="543"/>
      <c r="D120" s="543"/>
      <c r="E120" s="543"/>
      <c r="F120" s="543"/>
      <c r="G120" s="173"/>
    </row>
    <row r="121" spans="1:7" ht="22.5" x14ac:dyDescent="0.4">
      <c r="A121" s="475" t="s">
        <v>311</v>
      </c>
      <c r="B121" s="475"/>
      <c r="C121" s="475"/>
      <c r="D121" s="475"/>
      <c r="E121" s="475"/>
      <c r="F121" s="475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25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8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8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8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8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8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8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36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14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14"/>
      <c r="F131" s="114"/>
      <c r="G131" s="114"/>
    </row>
    <row r="132" spans="1:16384" ht="22.5" x14ac:dyDescent="0.4">
      <c r="A132" s="544"/>
      <c r="B132" s="544"/>
      <c r="C132" s="544"/>
      <c r="D132" s="544"/>
      <c r="E132" s="544"/>
      <c r="F132" s="544"/>
      <c r="G132" s="114"/>
    </row>
    <row r="133" spans="1:16384" ht="22.5" customHeight="1" x14ac:dyDescent="0.4">
      <c r="A133" s="477" t="s">
        <v>424</v>
      </c>
      <c r="B133" s="477"/>
      <c r="C133" s="477"/>
      <c r="D133" s="477"/>
      <c r="E133" s="477"/>
      <c r="F133" s="477"/>
      <c r="G133" s="114"/>
    </row>
    <row r="134" spans="1:16384" ht="22.5" customHeight="1" x14ac:dyDescent="0.4">
      <c r="A134" s="478"/>
      <c r="B134" s="478"/>
      <c r="C134" s="478"/>
      <c r="D134" s="478"/>
      <c r="E134" s="478"/>
      <c r="F134" s="478"/>
      <c r="G134" s="114"/>
    </row>
    <row r="135" spans="1:16384" s="326" customFormat="1" ht="22.5" customHeight="1" x14ac:dyDescent="0.25">
      <c r="A135" s="472" t="s">
        <v>28</v>
      </c>
      <c r="B135" s="473" t="s">
        <v>29</v>
      </c>
      <c r="C135" s="473"/>
      <c r="D135" s="463" t="s">
        <v>42</v>
      </c>
      <c r="E135" s="463" t="s">
        <v>266</v>
      </c>
      <c r="F135" s="463" t="s">
        <v>302</v>
      </c>
    </row>
    <row r="136" spans="1:16384" s="326" customFormat="1" ht="22.5" customHeight="1" x14ac:dyDescent="0.25">
      <c r="A136" s="472"/>
      <c r="B136" s="118" t="s">
        <v>32</v>
      </c>
      <c r="C136" s="118" t="s">
        <v>31</v>
      </c>
      <c r="D136" s="463"/>
      <c r="E136" s="463"/>
      <c r="F136" s="463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79" t="s">
        <v>461</v>
      </c>
      <c r="B139" s="479"/>
      <c r="C139" s="479"/>
      <c r="D139" s="479"/>
      <c r="E139" s="479"/>
      <c r="F139" s="479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00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63" x14ac:dyDescent="0.4">
      <c r="A145" s="125" t="s">
        <v>332</v>
      </c>
      <c r="B145" s="122">
        <v>0</v>
      </c>
      <c r="C145" s="125"/>
      <c r="D145" s="125" t="s">
        <v>558</v>
      </c>
      <c r="E145" s="125" t="s">
        <v>559</v>
      </c>
      <c r="F145" s="322" t="s">
        <v>299</v>
      </c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504" t="s">
        <v>350</v>
      </c>
      <c r="B147" s="504"/>
      <c r="C147" s="504"/>
      <c r="D147" s="504"/>
      <c r="E147" s="504"/>
      <c r="F147" s="504"/>
      <c r="G147" s="114"/>
    </row>
    <row r="148" spans="1:7" ht="126" x14ac:dyDescent="0.4">
      <c r="A148" s="306" t="s">
        <v>334</v>
      </c>
      <c r="B148" s="318">
        <v>0</v>
      </c>
      <c r="C148" s="306"/>
      <c r="D148" s="306" t="s">
        <v>565</v>
      </c>
      <c r="E148" s="306"/>
      <c r="F148" s="322" t="s">
        <v>298</v>
      </c>
      <c r="G148" s="114"/>
    </row>
    <row r="149" spans="1:7" ht="42" x14ac:dyDescent="0.4">
      <c r="A149" s="125" t="s">
        <v>421</v>
      </c>
      <c r="B149" s="318">
        <v>0</v>
      </c>
      <c r="C149" s="125"/>
      <c r="D149" s="125" t="s">
        <v>560</v>
      </c>
      <c r="E149" s="125"/>
      <c r="F149" s="322" t="s">
        <v>298</v>
      </c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84" x14ac:dyDescent="0.4">
      <c r="A152" s="125" t="s">
        <v>378</v>
      </c>
      <c r="B152" s="318">
        <v>0</v>
      </c>
      <c r="C152" s="125"/>
      <c r="D152" s="125" t="s">
        <v>561</v>
      </c>
      <c r="E152" s="125" t="s">
        <v>562</v>
      </c>
      <c r="F152" s="322" t="s">
        <v>298</v>
      </c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42" x14ac:dyDescent="0.4">
      <c r="A154" s="125" t="s">
        <v>338</v>
      </c>
      <c r="B154" s="318">
        <v>0</v>
      </c>
      <c r="C154" s="125"/>
      <c r="D154" s="125" t="s">
        <v>563</v>
      </c>
      <c r="E154" s="125" t="s">
        <v>564</v>
      </c>
      <c r="F154" s="322" t="s">
        <v>299</v>
      </c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ht="21" x14ac:dyDescent="0.4">
      <c r="A165" s="545"/>
      <c r="B165" s="543"/>
      <c r="C165" s="543"/>
      <c r="D165" s="543"/>
      <c r="E165" s="543"/>
      <c r="F165" s="543"/>
      <c r="G165" s="114"/>
    </row>
    <row r="166" spans="1:7" ht="32.25" customHeight="1" x14ac:dyDescent="0.4">
      <c r="A166" s="479" t="s">
        <v>462</v>
      </c>
      <c r="B166" s="479"/>
      <c r="C166" s="479"/>
      <c r="D166" s="479"/>
      <c r="E166" s="479"/>
      <c r="F166" s="479"/>
      <c r="G166" s="114"/>
    </row>
    <row r="167" spans="1:7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123"/>
      <c r="G167" s="114"/>
    </row>
    <row r="168" spans="1:7" ht="42" x14ac:dyDescent="0.4">
      <c r="A168" s="125" t="s">
        <v>342</v>
      </c>
      <c r="B168" s="122">
        <v>0</v>
      </c>
      <c r="C168" s="125"/>
      <c r="D168" s="125" t="s">
        <v>566</v>
      </c>
      <c r="E168" s="123"/>
      <c r="F168" s="322" t="s">
        <v>298</v>
      </c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3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3"/>
      <c r="F170" s="322"/>
      <c r="G170" s="114"/>
    </row>
    <row r="171" spans="1:7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3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3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3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3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3"/>
      <c r="F175" s="322"/>
      <c r="G175" s="114"/>
    </row>
    <row r="176" spans="1:7" ht="21" x14ac:dyDescent="0.4">
      <c r="A176" s="546"/>
      <c r="B176" s="547"/>
      <c r="C176" s="547"/>
      <c r="D176" s="547"/>
      <c r="E176" s="547"/>
      <c r="F176" s="547"/>
      <c r="G176" s="114"/>
    </row>
    <row r="177" spans="1:7" ht="32.25" customHeight="1" x14ac:dyDescent="0.4">
      <c r="A177" s="479" t="s">
        <v>311</v>
      </c>
      <c r="B177" s="479"/>
      <c r="C177" s="479"/>
      <c r="D177" s="479"/>
      <c r="E177" s="479"/>
      <c r="F177" s="479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>
        <f>IF(D185=1, 2, IF(AND(D185&lt;1,D185&gt;0), 1, IF(D185=0,"0","NA")))</f>
        <v>2</v>
      </c>
      <c r="C185" s="121"/>
      <c r="D185" s="411">
        <f>IFERROR(E185/F185,"N.A")</f>
        <v>1</v>
      </c>
      <c r="E185" s="436">
        <f>COUNTIF('A1 Exploitation'!F141:F184,"ok")</f>
        <v>2</v>
      </c>
      <c r="F185" s="414">
        <f>COUNTA('A1 Exploitation'!F141:F184)</f>
        <v>2</v>
      </c>
      <c r="G185" s="114"/>
    </row>
    <row r="186" spans="1:7" ht="22.5" x14ac:dyDescent="0.4">
      <c r="A186" s="292" t="s">
        <v>438</v>
      </c>
      <c r="B186" s="505"/>
      <c r="C186" s="506"/>
      <c r="D186" s="309">
        <f>SUM(B148:C164,B178:C185,B167:C175,B140:C145)</f>
        <v>68</v>
      </c>
      <c r="E186" s="114"/>
      <c r="F186" s="114"/>
      <c r="G186" s="114"/>
    </row>
    <row r="187" spans="1:7" ht="22.5" x14ac:dyDescent="0.4">
      <c r="A187" s="292" t="s">
        <v>439</v>
      </c>
      <c r="B187" s="278"/>
      <c r="C187" s="279"/>
      <c r="D187" s="280">
        <f>D186/(COUNT(B140:C145,B148:C164,B167:C175,B178:C185)*2)</f>
        <v>0.85</v>
      </c>
      <c r="E187" s="114"/>
      <c r="F187" s="114"/>
      <c r="G187" s="114"/>
    </row>
    <row r="188" spans="1:7" ht="21" x14ac:dyDescent="0.4">
      <c r="A188" s="548"/>
      <c r="B188" s="548"/>
      <c r="C188" s="548"/>
      <c r="D188" s="548"/>
      <c r="E188" s="548"/>
      <c r="F188" s="548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43606</v>
      </c>
      <c r="B190" s="114"/>
      <c r="C190" s="135"/>
      <c r="D190" s="114"/>
      <c r="E190" s="114"/>
      <c r="F190" s="114"/>
      <c r="G190" s="114"/>
    </row>
    <row r="191" spans="1:7" ht="21" x14ac:dyDescent="0.4">
      <c r="A191" s="472" t="s">
        <v>28</v>
      </c>
      <c r="B191" s="473" t="s">
        <v>29</v>
      </c>
      <c r="C191" s="473"/>
      <c r="D191" s="463" t="s">
        <v>42</v>
      </c>
      <c r="E191" s="463" t="s">
        <v>266</v>
      </c>
      <c r="F191" s="463" t="s">
        <v>302</v>
      </c>
      <c r="G191" s="114"/>
    </row>
    <row r="192" spans="1:7" ht="21" x14ac:dyDescent="0.4">
      <c r="A192" s="472"/>
      <c r="B192" s="118" t="s">
        <v>32</v>
      </c>
      <c r="C192" s="118" t="s">
        <v>31</v>
      </c>
      <c r="D192" s="463"/>
      <c r="E192" s="463"/>
      <c r="F192" s="463"/>
      <c r="G192" s="173"/>
    </row>
    <row r="193" spans="1:7" s="80" customFormat="1" ht="22.5" x14ac:dyDescent="0.4">
      <c r="A193" s="360"/>
      <c r="B193" s="361"/>
      <c r="C193" s="361"/>
      <c r="D193" s="362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42" x14ac:dyDescent="0.4">
      <c r="A195" s="164" t="s">
        <v>49</v>
      </c>
      <c r="B195" s="122">
        <v>0</v>
      </c>
      <c r="C195" s="122"/>
      <c r="D195" s="123" t="s">
        <v>567</v>
      </c>
      <c r="E195" s="123"/>
      <c r="F195" s="123" t="s">
        <v>298</v>
      </c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3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8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3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3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3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3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3"/>
      <c r="F202" s="123"/>
      <c r="G202" s="114"/>
    </row>
    <row r="203" spans="1:7" ht="21" x14ac:dyDescent="0.4">
      <c r="A203" s="480" t="s">
        <v>34</v>
      </c>
      <c r="B203" s="481"/>
      <c r="C203" s="482"/>
      <c r="D203" s="130">
        <f>SUM(B195:C202)</f>
        <v>14</v>
      </c>
      <c r="E203" s="114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0.875</v>
      </c>
      <c r="E204" s="114"/>
      <c r="F204" s="114"/>
      <c r="G204" s="114"/>
    </row>
    <row r="205" spans="1:7" ht="21" x14ac:dyDescent="0.4">
      <c r="A205" s="466"/>
      <c r="B205" s="466"/>
      <c r="C205" s="466"/>
      <c r="D205" s="466"/>
      <c r="E205" s="466"/>
      <c r="F205" s="466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84" x14ac:dyDescent="0.4">
      <c r="A207" s="138" t="s">
        <v>210</v>
      </c>
      <c r="B207" s="122">
        <v>0</v>
      </c>
      <c r="C207" s="122"/>
      <c r="D207" s="172" t="s">
        <v>571</v>
      </c>
      <c r="E207" s="172" t="s">
        <v>570</v>
      </c>
      <c r="F207" s="123" t="s">
        <v>299</v>
      </c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8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8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3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3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3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3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3"/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8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>
        <v>2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437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437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3"/>
      <c r="F222" s="123"/>
      <c r="G222" s="129"/>
    </row>
    <row r="223" spans="1:7" ht="21" x14ac:dyDescent="0.4">
      <c r="A223" s="121" t="s">
        <v>402</v>
      </c>
      <c r="B223" s="122">
        <v>2</v>
      </c>
      <c r="C223" s="296"/>
      <c r="D223" s="128"/>
      <c r="E223" s="123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3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84"/>
      <c r="F226" s="123"/>
      <c r="G226" s="129"/>
    </row>
    <row r="227" spans="1:7" ht="21" x14ac:dyDescent="0.4">
      <c r="A227" s="480" t="s">
        <v>34</v>
      </c>
      <c r="B227" s="481"/>
      <c r="C227" s="482"/>
      <c r="D227" s="148">
        <f>SUM(B207:C226)</f>
        <v>38</v>
      </c>
      <c r="E227" s="114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0.95</v>
      </c>
      <c r="E228" s="114"/>
      <c r="F228" s="114"/>
      <c r="G228" s="114"/>
    </row>
    <row r="229" spans="1:7" ht="21" x14ac:dyDescent="0.4">
      <c r="A229" s="466"/>
      <c r="B229" s="466"/>
      <c r="C229" s="466"/>
      <c r="D229" s="466"/>
      <c r="E229" s="466"/>
      <c r="F229" s="466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8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3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84" x14ac:dyDescent="0.4">
      <c r="A234" s="203" t="s">
        <v>117</v>
      </c>
      <c r="B234" s="122">
        <v>0</v>
      </c>
      <c r="C234" s="174"/>
      <c r="D234" s="204" t="s">
        <v>568</v>
      </c>
      <c r="E234" s="128" t="s">
        <v>569</v>
      </c>
      <c r="F234" s="123" t="s">
        <v>298</v>
      </c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426"/>
      <c r="E235" s="128"/>
      <c r="F235" s="123"/>
      <c r="G235" s="129"/>
    </row>
    <row r="236" spans="1:7" s="80" customFormat="1" ht="20.25" customHeight="1" x14ac:dyDescent="0.45">
      <c r="A236" s="469" t="s">
        <v>311</v>
      </c>
      <c r="B236" s="470"/>
      <c r="C236" s="470"/>
      <c r="D236" s="471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>
        <v>2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36">
        <f>COUNTIF('A1 Exploitation'!F195:F244,"ok")</f>
        <v>4</v>
      </c>
      <c r="F244" s="414">
        <f>COUNTA('A1 Exploitation'!F195:F243)</f>
        <v>4</v>
      </c>
      <c r="G244" s="114"/>
    </row>
    <row r="245" spans="1:7" ht="21" x14ac:dyDescent="0.4">
      <c r="A245" s="480" t="s">
        <v>34</v>
      </c>
      <c r="B245" s="481"/>
      <c r="C245" s="482"/>
      <c r="D245" s="130">
        <f>SUM(B231:C235,B237:C244)</f>
        <v>22</v>
      </c>
      <c r="E245" s="114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0.91666666666666663</v>
      </c>
      <c r="E246" s="114"/>
      <c r="F246" s="114"/>
      <c r="G246" s="114"/>
    </row>
    <row r="247" spans="1:7" ht="21" x14ac:dyDescent="0.4">
      <c r="A247" s="155"/>
      <c r="B247" s="114"/>
      <c r="C247" s="135"/>
      <c r="D247" s="114"/>
      <c r="E247" s="114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74</v>
      </c>
      <c r="E248" s="114"/>
      <c r="F248" s="114"/>
      <c r="G248" s="114"/>
    </row>
    <row r="249" spans="1:7" ht="22.5" x14ac:dyDescent="0.45">
      <c r="A249" s="377" t="s">
        <v>442</v>
      </c>
      <c r="B249" s="189"/>
      <c r="C249" s="190"/>
      <c r="D249" s="154">
        <f>D248/(COUNT(B231:C235,B195:C202,B207:C226,B237:C244)*2)</f>
        <v>0.92500000000000004</v>
      </c>
      <c r="E249" s="114"/>
      <c r="F249" s="114"/>
      <c r="G249" s="114"/>
    </row>
    <row r="250" spans="1:7" ht="21" x14ac:dyDescent="0.4">
      <c r="A250" s="466"/>
      <c r="B250" s="466"/>
      <c r="C250" s="466"/>
      <c r="D250" s="466"/>
      <c r="E250" s="466"/>
      <c r="F250" s="466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43606</v>
      </c>
      <c r="B252" s="114"/>
      <c r="C252" s="135"/>
      <c r="D252" s="129"/>
      <c r="E252" s="114"/>
      <c r="F252" s="114"/>
      <c r="G252" s="114"/>
    </row>
    <row r="253" spans="1:7" ht="21" x14ac:dyDescent="0.4">
      <c r="A253" s="472" t="s">
        <v>28</v>
      </c>
      <c r="B253" s="473" t="s">
        <v>29</v>
      </c>
      <c r="C253" s="473"/>
      <c r="D253" s="463" t="s">
        <v>42</v>
      </c>
      <c r="E253" s="463" t="s">
        <v>266</v>
      </c>
      <c r="F253" s="463" t="s">
        <v>302</v>
      </c>
      <c r="G253" s="129"/>
    </row>
    <row r="254" spans="1:7" ht="21" x14ac:dyDescent="0.4">
      <c r="A254" s="472"/>
      <c r="B254" s="118" t="s">
        <v>32</v>
      </c>
      <c r="C254" s="118" t="s">
        <v>31</v>
      </c>
      <c r="D254" s="463"/>
      <c r="E254" s="463"/>
      <c r="F254" s="463"/>
      <c r="G254" s="114"/>
    </row>
    <row r="255" spans="1:7" s="80" customFormat="1" ht="22.5" x14ac:dyDescent="0.4">
      <c r="A255" s="360"/>
      <c r="B255" s="361"/>
      <c r="C255" s="361"/>
      <c r="D255" s="362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3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3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3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3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3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3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3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3"/>
      <c r="F264" s="123"/>
      <c r="G264" s="114"/>
    </row>
    <row r="265" spans="1:7" ht="21" x14ac:dyDescent="0.4">
      <c r="A265" s="480" t="s">
        <v>34</v>
      </c>
      <c r="B265" s="481"/>
      <c r="C265" s="482"/>
      <c r="D265" s="247">
        <f>SUM(B257:C264)</f>
        <v>16</v>
      </c>
      <c r="E265" s="114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14"/>
      <c r="F266" s="114"/>
      <c r="G266" s="114"/>
    </row>
    <row r="267" spans="1:7" ht="21" x14ac:dyDescent="0.4">
      <c r="A267" s="155"/>
      <c r="B267" s="114"/>
      <c r="C267" s="135"/>
      <c r="D267" s="114"/>
      <c r="E267" s="114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3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3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3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3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8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8"/>
      <c r="F274" s="123"/>
      <c r="G274" s="129"/>
    </row>
    <row r="275" spans="1:7" ht="262.5" customHeight="1" x14ac:dyDescent="0.45">
      <c r="A275" s="162" t="s">
        <v>184</v>
      </c>
      <c r="B275" s="122">
        <v>0</v>
      </c>
      <c r="C275" s="143">
        <f>IF(B275=0, -10, IF(B275=1, -5, "0"))</f>
        <v>-10</v>
      </c>
      <c r="D275" s="194" t="s">
        <v>573</v>
      </c>
      <c r="E275" s="123" t="s">
        <v>574</v>
      </c>
      <c r="F275" s="123" t="s">
        <v>299</v>
      </c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126" x14ac:dyDescent="0.4">
      <c r="A277" s="400" t="s">
        <v>394</v>
      </c>
      <c r="B277" s="122">
        <v>0</v>
      </c>
      <c r="C277" s="142">
        <f>IF(B277=0, -2, "0")</f>
        <v>-2</v>
      </c>
      <c r="D277" s="194" t="s">
        <v>611</v>
      </c>
      <c r="E277" s="123" t="s">
        <v>575</v>
      </c>
      <c r="F277" s="123" t="s">
        <v>299</v>
      </c>
      <c r="G277" s="114"/>
    </row>
    <row r="278" spans="1:7" ht="22.5" x14ac:dyDescent="0.4">
      <c r="A278" s="121" t="s">
        <v>117</v>
      </c>
      <c r="B278" s="122">
        <v>2</v>
      </c>
      <c r="C278" s="122"/>
      <c r="D278" s="145"/>
      <c r="E278" s="123"/>
      <c r="F278" s="123"/>
      <c r="G278" s="114"/>
    </row>
    <row r="279" spans="1:7" ht="43.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3"/>
      <c r="F279" s="123"/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3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3"/>
      <c r="F281" s="123"/>
      <c r="G281" s="114"/>
    </row>
    <row r="282" spans="1:7" ht="2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437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437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437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3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3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3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8"/>
      <c r="F289" s="123"/>
      <c r="G289" s="129"/>
    </row>
    <row r="290" spans="1:7" s="80" customFormat="1" ht="26.25" customHeight="1" x14ac:dyDescent="0.4">
      <c r="A290" s="516"/>
      <c r="B290" s="516"/>
      <c r="C290" s="516"/>
      <c r="D290" s="516"/>
      <c r="E290" s="516"/>
      <c r="F290" s="516"/>
      <c r="G290" s="129"/>
    </row>
    <row r="291" spans="1:7" s="80" customFormat="1" ht="31.5" customHeight="1" x14ac:dyDescent="0.4">
      <c r="A291" s="474" t="s">
        <v>311</v>
      </c>
      <c r="B291" s="474"/>
      <c r="C291" s="474"/>
      <c r="D291" s="474"/>
      <c r="E291" s="474"/>
      <c r="F291" s="474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8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8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8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8"/>
      <c r="F295" s="123"/>
      <c r="G295" s="129"/>
    </row>
    <row r="296" spans="1:7" s="80" customFormat="1" ht="101.25" customHeight="1" x14ac:dyDescent="0.4">
      <c r="A296" s="157" t="s">
        <v>318</v>
      </c>
      <c r="B296" s="122">
        <v>2</v>
      </c>
      <c r="C296" s="174"/>
      <c r="D296" s="128" t="s">
        <v>572</v>
      </c>
      <c r="E296" s="128"/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8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8"/>
      <c r="F298" s="123"/>
      <c r="G298" s="129"/>
    </row>
    <row r="299" spans="1:7" ht="86.25" customHeight="1" x14ac:dyDescent="0.4">
      <c r="A299" s="121" t="s">
        <v>422</v>
      </c>
      <c r="B299" s="122">
        <f>IF(D299=1, 2, IF(AND(D299&lt;1,D299&gt;0), 1, IF(D299=0,"0","NA")))</f>
        <v>1</v>
      </c>
      <c r="C299" s="122"/>
      <c r="D299" s="411">
        <f>IFERROR(E299/F299,"N.A")</f>
        <v>0.83333333333333337</v>
      </c>
      <c r="E299" s="436">
        <f>COUNTIF('A1 Exploitation'!F257:F298,"ok")</f>
        <v>5</v>
      </c>
      <c r="F299" s="414">
        <f>COUNTA('A1 Exploitation'!F257:F298)</f>
        <v>6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41</v>
      </c>
      <c r="E300" s="114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0.66129032258064513</v>
      </c>
      <c r="E301" s="114"/>
      <c r="F301" s="114"/>
      <c r="G301" s="114"/>
    </row>
    <row r="302" spans="1:7" ht="21" x14ac:dyDescent="0.4">
      <c r="A302" s="155"/>
      <c r="B302" s="114"/>
      <c r="C302" s="135"/>
      <c r="D302" s="114"/>
      <c r="E302" s="114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57</v>
      </c>
      <c r="E303" s="114"/>
      <c r="F303" s="114"/>
      <c r="G303" s="114"/>
    </row>
    <row r="304" spans="1:7" ht="22.5" x14ac:dyDescent="0.45">
      <c r="A304" s="377" t="s">
        <v>444</v>
      </c>
      <c r="B304" s="189"/>
      <c r="C304" s="190"/>
      <c r="D304" s="154">
        <f>D303/(COUNT(B257:C264,B269:C289,B292:C299)*2)</f>
        <v>0.73076923076923073</v>
      </c>
      <c r="E304" s="114"/>
      <c r="F304" s="114"/>
      <c r="G304" s="114"/>
    </row>
    <row r="305" spans="1:7" ht="21" x14ac:dyDescent="0.4">
      <c r="A305" s="155"/>
      <c r="B305" s="114"/>
      <c r="C305" s="135"/>
      <c r="D305" s="114"/>
      <c r="E305" s="114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43606</v>
      </c>
      <c r="B307" s="114"/>
      <c r="C307" s="135"/>
      <c r="D307" s="114"/>
      <c r="E307" s="114"/>
      <c r="F307" s="114"/>
      <c r="G307" s="114"/>
    </row>
    <row r="308" spans="1:7" ht="21" x14ac:dyDescent="0.4">
      <c r="A308" s="472" t="s">
        <v>28</v>
      </c>
      <c r="B308" s="473" t="s">
        <v>29</v>
      </c>
      <c r="C308" s="473"/>
      <c r="D308" s="463" t="s">
        <v>42</v>
      </c>
      <c r="E308" s="463" t="s">
        <v>266</v>
      </c>
      <c r="F308" s="463" t="s">
        <v>302</v>
      </c>
      <c r="G308" s="129"/>
    </row>
    <row r="309" spans="1:7" ht="21" x14ac:dyDescent="0.4">
      <c r="A309" s="472"/>
      <c r="B309" s="118" t="s">
        <v>32</v>
      </c>
      <c r="C309" s="118" t="s">
        <v>31</v>
      </c>
      <c r="D309" s="463"/>
      <c r="E309" s="463"/>
      <c r="F309" s="463"/>
      <c r="G309" s="114"/>
    </row>
    <row r="310" spans="1:7" s="80" customFormat="1" ht="22.5" x14ac:dyDescent="0.4">
      <c r="A310" s="360"/>
      <c r="B310" s="361"/>
      <c r="C310" s="361"/>
      <c r="D310" s="362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3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8"/>
      <c r="F313" s="123"/>
      <c r="G313" s="114"/>
    </row>
    <row r="314" spans="1:7" ht="105" x14ac:dyDescent="0.4">
      <c r="A314" s="164" t="s">
        <v>78</v>
      </c>
      <c r="B314" s="122">
        <v>0</v>
      </c>
      <c r="C314" s="122"/>
      <c r="D314" s="123" t="s">
        <v>576</v>
      </c>
      <c r="E314" s="123" t="s">
        <v>577</v>
      </c>
      <c r="F314" s="123" t="s">
        <v>298</v>
      </c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3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3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3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3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3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14</v>
      </c>
      <c r="E320" s="114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0.875</v>
      </c>
      <c r="E321" s="114"/>
      <c r="F321" s="114"/>
      <c r="G321" s="114"/>
    </row>
    <row r="322" spans="1:7" ht="21" x14ac:dyDescent="0.4">
      <c r="A322" s="155"/>
      <c r="B322" s="114"/>
      <c r="C322" s="135"/>
      <c r="D322" s="114"/>
      <c r="E322" s="114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3"/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3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3"/>
      <c r="F327" s="123"/>
      <c r="G327" s="114"/>
    </row>
    <row r="328" spans="1:7" ht="63" x14ac:dyDescent="0.4">
      <c r="A328" s="291" t="s">
        <v>440</v>
      </c>
      <c r="B328" s="122">
        <v>0</v>
      </c>
      <c r="C328" s="143">
        <f>IF(B328=0, -10, IF(B328=1, -5, "0"))</f>
        <v>-10</v>
      </c>
      <c r="D328" s="196" t="s">
        <v>597</v>
      </c>
      <c r="E328" s="123"/>
      <c r="F328" s="123" t="s">
        <v>298</v>
      </c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3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3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3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3"/>
      <c r="F333" s="123"/>
      <c r="G333" s="114"/>
    </row>
    <row r="334" spans="1:7" ht="22.5" x14ac:dyDescent="0.4">
      <c r="A334" s="159" t="s">
        <v>118</v>
      </c>
      <c r="B334" s="122">
        <v>2</v>
      </c>
      <c r="C334" s="122"/>
      <c r="D334" s="191"/>
      <c r="E334" s="123"/>
      <c r="F334" s="123"/>
      <c r="G334" s="114"/>
    </row>
    <row r="335" spans="1:7" ht="42" x14ac:dyDescent="0.4">
      <c r="A335" s="252" t="s">
        <v>357</v>
      </c>
      <c r="B335" s="122">
        <v>2</v>
      </c>
      <c r="C335" s="122"/>
      <c r="D335" s="158"/>
      <c r="E335" s="123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3"/>
      <c r="F336" s="123"/>
      <c r="G336" s="129"/>
    </row>
    <row r="337" spans="1:7" ht="273" x14ac:dyDescent="0.4">
      <c r="A337" s="168" t="s">
        <v>58</v>
      </c>
      <c r="B337" s="122">
        <v>0</v>
      </c>
      <c r="C337" s="174">
        <f>IF(B337=0, -5, "0")</f>
        <v>-5</v>
      </c>
      <c r="D337" s="213" t="s">
        <v>610</v>
      </c>
      <c r="E337" s="123" t="s">
        <v>579</v>
      </c>
      <c r="F337" s="123" t="s">
        <v>299</v>
      </c>
      <c r="G337" s="129"/>
    </row>
    <row r="338" spans="1:7" ht="19.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437"/>
      <c r="F338" s="123"/>
      <c r="G338" s="129"/>
    </row>
    <row r="339" spans="1:7" ht="19.5" customHeight="1" x14ac:dyDescent="0.45">
      <c r="A339" s="290" t="s">
        <v>63</v>
      </c>
      <c r="B339" s="122">
        <v>2</v>
      </c>
      <c r="C339" s="142" t="str">
        <f>IF(B339=0, -2, "0")</f>
        <v>0</v>
      </c>
      <c r="D339" s="128"/>
      <c r="E339" s="437"/>
      <c r="F339" s="123"/>
      <c r="G339" s="129"/>
    </row>
    <row r="340" spans="1:7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437"/>
      <c r="F340" s="123"/>
      <c r="G340" s="129"/>
    </row>
    <row r="341" spans="1:7" ht="42" x14ac:dyDescent="0.4">
      <c r="A341" s="121" t="s">
        <v>402</v>
      </c>
      <c r="B341" s="122">
        <v>0</v>
      </c>
      <c r="C341" s="296"/>
      <c r="D341" s="123" t="s">
        <v>578</v>
      </c>
      <c r="E341" s="123"/>
      <c r="F341" s="123" t="s">
        <v>298</v>
      </c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3"/>
      <c r="E342" s="123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29"/>
      <c r="E343" s="128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19</v>
      </c>
      <c r="E344" s="114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0.43181818181818182</v>
      </c>
      <c r="E345" s="114"/>
      <c r="F345" s="114"/>
      <c r="G345" s="114"/>
    </row>
    <row r="346" spans="1:7" ht="21" x14ac:dyDescent="0.4">
      <c r="A346" s="155"/>
      <c r="B346" s="114"/>
      <c r="C346" s="135"/>
      <c r="D346" s="114"/>
      <c r="E346" s="114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42" x14ac:dyDescent="0.4">
      <c r="A348" s="138" t="s">
        <v>153</v>
      </c>
      <c r="B348" s="122">
        <v>0</v>
      </c>
      <c r="C348" s="122"/>
      <c r="D348" s="139" t="s">
        <v>580</v>
      </c>
      <c r="E348" s="123"/>
      <c r="F348" s="123" t="s">
        <v>298</v>
      </c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8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8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3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3"/>
      <c r="F352" s="123"/>
      <c r="G352" s="114"/>
    </row>
    <row r="353" spans="1:7" ht="42" x14ac:dyDescent="0.4">
      <c r="A353" s="121" t="s">
        <v>214</v>
      </c>
      <c r="B353" s="122">
        <v>1</v>
      </c>
      <c r="C353" s="126"/>
      <c r="D353" s="216" t="s">
        <v>581</v>
      </c>
      <c r="E353" s="128"/>
      <c r="F353" s="123" t="s">
        <v>299</v>
      </c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8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8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3"/>
      <c r="F356" s="123"/>
      <c r="G356" s="114"/>
    </row>
    <row r="357" spans="1:7" ht="21" x14ac:dyDescent="0.3">
      <c r="A357" s="468"/>
      <c r="B357" s="468"/>
      <c r="C357" s="468"/>
      <c r="D357" s="468"/>
      <c r="E357" s="468"/>
      <c r="F357" s="468"/>
      <c r="G357" s="468"/>
    </row>
    <row r="358" spans="1:7" ht="32.25" customHeight="1" x14ac:dyDescent="0.4">
      <c r="A358" s="494" t="s">
        <v>311</v>
      </c>
      <c r="B358" s="494"/>
      <c r="C358" s="494"/>
      <c r="D358" s="494"/>
      <c r="E358" s="494"/>
      <c r="F358" s="494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8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8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8"/>
      <c r="F363" s="123"/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8"/>
      <c r="F364" s="123"/>
      <c r="G364" s="129"/>
    </row>
    <row r="365" spans="1:7" ht="21" x14ac:dyDescent="0.4">
      <c r="A365" s="125" t="s">
        <v>415</v>
      </c>
      <c r="B365" s="122">
        <v>2</v>
      </c>
      <c r="C365" s="183"/>
      <c r="D365" s="161"/>
      <c r="E365" s="128"/>
      <c r="F365" s="123"/>
      <c r="G365" s="129"/>
    </row>
    <row r="366" spans="1:7" ht="63" x14ac:dyDescent="0.4">
      <c r="A366" s="125" t="s">
        <v>208</v>
      </c>
      <c r="B366" s="122">
        <f>IF(D366=1, 2, IF(AND(D366&lt;1,D366&gt;0), 1, IF(D366=0,"0","NA")))</f>
        <v>1</v>
      </c>
      <c r="C366" s="166"/>
      <c r="D366" s="411">
        <f>IFERROR(E366/F366,"N.A")</f>
        <v>0.8</v>
      </c>
      <c r="E366" s="436">
        <f>COUNTIF('A1 Exploitation'!F312:F365,"ok")</f>
        <v>4</v>
      </c>
      <c r="F366" s="414">
        <f>COUNTA('A1 Exploitation'!F312:F365)</f>
        <v>5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30</v>
      </c>
      <c r="E367" s="114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0.88235294117647056</v>
      </c>
      <c r="E368" s="114"/>
      <c r="F368" s="114"/>
      <c r="G368" s="114"/>
    </row>
    <row r="369" spans="1:7" ht="21" x14ac:dyDescent="0.4">
      <c r="A369" s="155"/>
      <c r="B369" s="114"/>
      <c r="C369" s="135"/>
      <c r="D369" s="114"/>
      <c r="E369" s="114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63</v>
      </c>
      <c r="E370" s="114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0.67021276595744683</v>
      </c>
      <c r="E371" s="114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173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43606</v>
      </c>
      <c r="B374" s="114"/>
      <c r="C374" s="135"/>
      <c r="D374" s="114"/>
      <c r="E374" s="173"/>
      <c r="F374" s="173"/>
      <c r="G374" s="173"/>
    </row>
    <row r="375" spans="1:7" s="260" customFormat="1" ht="21" x14ac:dyDescent="0.4">
      <c r="A375" s="472" t="s">
        <v>28</v>
      </c>
      <c r="B375" s="473" t="s">
        <v>29</v>
      </c>
      <c r="C375" s="473"/>
      <c r="D375" s="463" t="s">
        <v>42</v>
      </c>
      <c r="E375" s="463" t="s">
        <v>266</v>
      </c>
      <c r="F375" s="463" t="s">
        <v>302</v>
      </c>
      <c r="G375" s="173"/>
    </row>
    <row r="376" spans="1:7" s="260" customFormat="1" ht="21" x14ac:dyDescent="0.4">
      <c r="A376" s="472"/>
      <c r="B376" s="118" t="s">
        <v>32</v>
      </c>
      <c r="C376" s="118" t="s">
        <v>31</v>
      </c>
      <c r="D376" s="463"/>
      <c r="E376" s="463"/>
      <c r="F376" s="463"/>
      <c r="G376" s="173"/>
    </row>
    <row r="377" spans="1:7" s="260" customFormat="1" ht="22.5" x14ac:dyDescent="0.4">
      <c r="A377" s="360"/>
      <c r="B377" s="361"/>
      <c r="C377" s="361"/>
      <c r="D377" s="362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42" x14ac:dyDescent="0.4">
      <c r="A379" s="164" t="s">
        <v>116</v>
      </c>
      <c r="B379" s="122">
        <v>0</v>
      </c>
      <c r="C379" s="122"/>
      <c r="D379" s="158" t="s">
        <v>582</v>
      </c>
      <c r="E379" s="128"/>
      <c r="F379" s="123" t="s">
        <v>299</v>
      </c>
      <c r="G379" s="173"/>
    </row>
    <row r="380" spans="1:7" s="260" customFormat="1" ht="22.5" x14ac:dyDescent="0.4">
      <c r="A380" s="157" t="s">
        <v>215</v>
      </c>
      <c r="B380" s="122">
        <v>2</v>
      </c>
      <c r="C380" s="122"/>
      <c r="D380" s="191"/>
      <c r="E380" s="128"/>
      <c r="F380" s="123"/>
      <c r="G380" s="173"/>
    </row>
    <row r="381" spans="1:7" s="260" customFormat="1" ht="21" x14ac:dyDescent="0.4">
      <c r="A381" s="157" t="s">
        <v>216</v>
      </c>
      <c r="B381" s="122">
        <v>2</v>
      </c>
      <c r="C381" s="122"/>
      <c r="D381" s="123"/>
      <c r="E381" s="128"/>
      <c r="F381" s="123"/>
      <c r="G381" s="173"/>
    </row>
    <row r="382" spans="1:7" s="260" customFormat="1" ht="22.5" x14ac:dyDescent="0.4">
      <c r="A382" s="157" t="s">
        <v>332</v>
      </c>
      <c r="B382" s="122">
        <v>2</v>
      </c>
      <c r="C382" s="122"/>
      <c r="D382" s="191"/>
      <c r="E382" s="128"/>
      <c r="F382" s="123"/>
      <c r="G382" s="173"/>
    </row>
    <row r="383" spans="1:7" s="260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8"/>
      <c r="E383" s="128"/>
      <c r="F383" s="123"/>
      <c r="G383" s="173"/>
    </row>
    <row r="384" spans="1:7" s="260" customFormat="1" ht="42" x14ac:dyDescent="0.4">
      <c r="A384" s="157" t="s">
        <v>146</v>
      </c>
      <c r="B384" s="122">
        <v>2</v>
      </c>
      <c r="C384" s="122"/>
      <c r="D384" s="128"/>
      <c r="E384" s="128"/>
      <c r="F384" s="123"/>
      <c r="G384" s="173"/>
    </row>
    <row r="385" spans="1:7" s="260" customFormat="1" ht="21" x14ac:dyDescent="0.4">
      <c r="A385" s="157" t="s">
        <v>125</v>
      </c>
      <c r="B385" s="122">
        <v>2</v>
      </c>
      <c r="C385" s="174"/>
      <c r="D385" s="128"/>
      <c r="E385" s="128"/>
      <c r="F385" s="123"/>
      <c r="G385" s="173"/>
    </row>
    <row r="386" spans="1:7" s="260" customFormat="1" ht="21" x14ac:dyDescent="0.4">
      <c r="A386" s="164" t="s">
        <v>55</v>
      </c>
      <c r="B386" s="122">
        <v>2</v>
      </c>
      <c r="C386" s="122"/>
      <c r="D386" s="128"/>
      <c r="E386" s="128"/>
      <c r="F386" s="123"/>
      <c r="G386" s="173"/>
    </row>
    <row r="387" spans="1:7" s="260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8"/>
      <c r="F387" s="123"/>
      <c r="G387" s="173"/>
    </row>
    <row r="388" spans="1:7" s="260" customFormat="1" ht="21" x14ac:dyDescent="0.4">
      <c r="A388" s="164" t="s">
        <v>113</v>
      </c>
      <c r="B388" s="122">
        <v>2</v>
      </c>
      <c r="C388" s="122"/>
      <c r="D388" s="123"/>
      <c r="E388" s="128"/>
      <c r="F388" s="123"/>
      <c r="G388" s="173"/>
    </row>
    <row r="389" spans="1:7" s="260" customFormat="1" ht="21" x14ac:dyDescent="0.4">
      <c r="A389" s="164" t="s">
        <v>118</v>
      </c>
      <c r="B389" s="122">
        <v>2</v>
      </c>
      <c r="C389" s="122"/>
      <c r="D389" s="227"/>
      <c r="E389" s="128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20</v>
      </c>
      <c r="E390" s="173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>
        <f>D390/(COUNT(B379:C389)*2)</f>
        <v>0.90909090909090906</v>
      </c>
      <c r="E391" s="173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173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>
        <v>2</v>
      </c>
      <c r="C394" s="126"/>
      <c r="D394" s="173"/>
      <c r="E394" s="128"/>
      <c r="F394" s="123"/>
      <c r="G394" s="173"/>
    </row>
    <row r="395" spans="1:7" s="260" customFormat="1" ht="21" x14ac:dyDescent="0.4">
      <c r="A395" s="138" t="s">
        <v>154</v>
      </c>
      <c r="B395" s="122">
        <v>2</v>
      </c>
      <c r="C395" s="122"/>
      <c r="E395" s="128"/>
      <c r="F395" s="123"/>
      <c r="G395" s="173"/>
    </row>
    <row r="396" spans="1:7" s="260" customFormat="1" ht="22.5" x14ac:dyDescent="0.4">
      <c r="A396" s="214" t="s">
        <v>325</v>
      </c>
      <c r="B396" s="122">
        <v>2</v>
      </c>
      <c r="C396" s="143" t="str">
        <f>IF(B396=0, -10, "0")</f>
        <v>0</v>
      </c>
      <c r="D396" s="228"/>
      <c r="E396" s="128"/>
      <c r="F396" s="123"/>
      <c r="G396" s="173"/>
    </row>
    <row r="397" spans="1:7" s="260" customFormat="1" ht="84" x14ac:dyDescent="0.4">
      <c r="A397" s="121" t="s">
        <v>224</v>
      </c>
      <c r="B397" s="122">
        <v>0</v>
      </c>
      <c r="C397" s="122"/>
      <c r="D397" s="193" t="s">
        <v>583</v>
      </c>
      <c r="E397" s="128"/>
      <c r="F397" s="123" t="s">
        <v>298</v>
      </c>
      <c r="G397" s="173"/>
    </row>
    <row r="398" spans="1:7" s="260" customFormat="1" ht="84" x14ac:dyDescent="0.4">
      <c r="A398" s="121" t="s">
        <v>117</v>
      </c>
      <c r="B398" s="122">
        <v>0</v>
      </c>
      <c r="C398" s="122"/>
      <c r="D398" s="193" t="s">
        <v>584</v>
      </c>
      <c r="E398" s="128"/>
      <c r="F398" s="123" t="s">
        <v>298</v>
      </c>
      <c r="G398" s="173"/>
    </row>
    <row r="399" spans="1:7" s="260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8"/>
      <c r="F399" s="123"/>
      <c r="G399" s="173"/>
    </row>
    <row r="400" spans="1:7" s="260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8"/>
      <c r="F400" s="123"/>
      <c r="G400" s="129"/>
    </row>
    <row r="401" spans="1:7" s="260" customFormat="1" ht="21" x14ac:dyDescent="0.4">
      <c r="A401" s="138" t="s">
        <v>186</v>
      </c>
      <c r="B401" s="122">
        <v>2</v>
      </c>
      <c r="C401" s="122"/>
      <c r="D401" s="193"/>
      <c r="E401" s="128"/>
      <c r="F401" s="123"/>
      <c r="G401" s="173"/>
    </row>
    <row r="402" spans="1:7" s="260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>
        <v>2</v>
      </c>
      <c r="C403" s="122"/>
      <c r="D403" s="193"/>
      <c r="E403" s="128"/>
      <c r="F403" s="123"/>
      <c r="G403" s="173"/>
    </row>
    <row r="404" spans="1:7" s="260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>
        <v>2</v>
      </c>
      <c r="C406" s="126"/>
      <c r="D406" s="229"/>
      <c r="E406" s="128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8"/>
      <c r="F407" s="123"/>
      <c r="G407" s="173"/>
    </row>
    <row r="408" spans="1:7" s="260" customFormat="1" ht="18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437"/>
      <c r="F408" s="123"/>
      <c r="G408" s="173"/>
    </row>
    <row r="409" spans="1:7" s="260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437"/>
      <c r="F409" s="123"/>
      <c r="G409" s="173"/>
    </row>
    <row r="410" spans="1:7" s="260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437"/>
      <c r="F410" s="123"/>
      <c r="G410" s="173"/>
    </row>
    <row r="411" spans="1:7" s="260" customFormat="1" ht="21" x14ac:dyDescent="0.4">
      <c r="A411" s="121" t="s">
        <v>402</v>
      </c>
      <c r="B411" s="122">
        <v>2</v>
      </c>
      <c r="C411" s="296"/>
      <c r="D411" s="229"/>
      <c r="E411" s="128"/>
      <c r="F411" s="123"/>
      <c r="G411" s="173"/>
    </row>
    <row r="412" spans="1:7" s="260" customFormat="1" ht="42" x14ac:dyDescent="0.4">
      <c r="A412" s="121" t="s">
        <v>150</v>
      </c>
      <c r="B412" s="122">
        <v>2</v>
      </c>
      <c r="C412" s="126"/>
      <c r="D412" s="229"/>
      <c r="E412" s="128"/>
      <c r="F412" s="123"/>
      <c r="G412" s="173"/>
    </row>
    <row r="413" spans="1:7" s="260" customFormat="1" ht="21" x14ac:dyDescent="0.4">
      <c r="A413" s="125" t="s">
        <v>360</v>
      </c>
      <c r="B413" s="122">
        <v>2</v>
      </c>
      <c r="C413" s="126"/>
      <c r="D413" s="232"/>
      <c r="E413" s="128"/>
      <c r="F413" s="123"/>
      <c r="G413" s="173"/>
    </row>
    <row r="414" spans="1:7" s="260" customFormat="1" ht="21" x14ac:dyDescent="0.4">
      <c r="A414" s="201" t="s">
        <v>426</v>
      </c>
      <c r="B414" s="122">
        <v>2</v>
      </c>
      <c r="C414" s="126"/>
      <c r="D414" s="201"/>
      <c r="E414" s="128"/>
      <c r="F414" s="123"/>
      <c r="G414" s="173"/>
    </row>
    <row r="415" spans="1:7" s="260" customFormat="1" ht="21" x14ac:dyDescent="0.4">
      <c r="A415" s="490"/>
      <c r="B415" s="491"/>
      <c r="C415" s="491"/>
      <c r="D415" s="491"/>
      <c r="E415" s="491"/>
      <c r="F415" s="491"/>
      <c r="G415" s="491"/>
    </row>
    <row r="416" spans="1:7" s="260" customFormat="1" ht="24.75" x14ac:dyDescent="0.4">
      <c r="A416" s="459" t="s">
        <v>320</v>
      </c>
      <c r="B416" s="459"/>
      <c r="C416" s="459"/>
      <c r="D416" s="459"/>
      <c r="E416" s="459"/>
      <c r="F416" s="459"/>
      <c r="G416" s="173"/>
    </row>
    <row r="417" spans="1:7" s="260" customFormat="1" ht="22.5" x14ac:dyDescent="0.4">
      <c r="A417" s="121" t="s">
        <v>329</v>
      </c>
      <c r="B417" s="122">
        <v>2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>
        <v>2</v>
      </c>
      <c r="C418" s="346"/>
      <c r="D418" s="196"/>
      <c r="E418" s="257"/>
      <c r="F418" s="123"/>
      <c r="G418" s="173"/>
    </row>
    <row r="419" spans="1:7" s="260" customFormat="1" ht="21" x14ac:dyDescent="0.4">
      <c r="A419" s="125" t="s">
        <v>376</v>
      </c>
      <c r="B419" s="122">
        <v>2</v>
      </c>
      <c r="C419" s="126"/>
      <c r="D419" s="229"/>
      <c r="E419" s="128"/>
      <c r="F419" s="123"/>
      <c r="G419" s="173"/>
    </row>
    <row r="420" spans="1:7" s="260" customFormat="1" ht="21" x14ac:dyDescent="0.4">
      <c r="A420" s="188" t="s">
        <v>377</v>
      </c>
      <c r="B420" s="122">
        <v>2</v>
      </c>
      <c r="C420" s="126"/>
      <c r="D420" s="229"/>
      <c r="E420" s="128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8"/>
      <c r="F421" s="123"/>
      <c r="G421" s="173"/>
    </row>
    <row r="422" spans="1:7" s="260" customFormat="1" ht="21" x14ac:dyDescent="0.4">
      <c r="A422" s="188" t="s">
        <v>318</v>
      </c>
      <c r="B422" s="122">
        <v>2</v>
      </c>
      <c r="C422" s="126"/>
      <c r="D422" s="229"/>
      <c r="E422" s="128"/>
      <c r="F422" s="123"/>
      <c r="G422" s="173"/>
    </row>
    <row r="423" spans="1:7" s="260" customFormat="1" ht="21" x14ac:dyDescent="0.4">
      <c r="A423" s="188" t="s">
        <v>328</v>
      </c>
      <c r="B423" s="122">
        <v>2</v>
      </c>
      <c r="C423" s="126"/>
      <c r="D423" s="229"/>
      <c r="E423" s="128"/>
      <c r="F423" s="123"/>
      <c r="G423" s="173"/>
    </row>
    <row r="424" spans="1:7" s="260" customFormat="1" ht="86.25" customHeight="1" x14ac:dyDescent="0.4">
      <c r="A424" s="233" t="s">
        <v>447</v>
      </c>
      <c r="B424" s="122">
        <f>IF(D424=1, 2, IF(AND(D424&lt;1,D424&gt;0), 1, IF(D424=0,"0","NA")))</f>
        <v>2</v>
      </c>
      <c r="C424" s="122"/>
      <c r="D424" s="411">
        <f>IFERROR(E424/F424,"N.A")</f>
        <v>1</v>
      </c>
      <c r="E424" s="436">
        <f>COUNTIF('A1 Exploitation'!F379:F423,"ok")</f>
        <v>1</v>
      </c>
      <c r="F424" s="414">
        <f>COUNTA('A1 Exploitation'!F379:F423)</f>
        <v>1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52</v>
      </c>
      <c r="E425" s="173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>
        <f>D425/(COUNT(B394:C414,B417:C424)*2)</f>
        <v>0.9285714285714286</v>
      </c>
      <c r="E426" s="173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173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72</v>
      </c>
      <c r="E428" s="173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>
        <f>D428/(COUNT(B379:C389,B394:C414,B417:C424)*2)</f>
        <v>0.92307692307692313</v>
      </c>
      <c r="E429" s="173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173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43606</v>
      </c>
      <c r="B432" s="114"/>
      <c r="C432" s="135"/>
      <c r="D432" s="129"/>
      <c r="E432" s="114"/>
      <c r="F432" s="114"/>
      <c r="G432" s="114"/>
    </row>
    <row r="433" spans="1:7" ht="21" x14ac:dyDescent="0.4">
      <c r="A433" s="472" t="s">
        <v>28</v>
      </c>
      <c r="B433" s="473" t="s">
        <v>29</v>
      </c>
      <c r="C433" s="473"/>
      <c r="D433" s="463" t="s">
        <v>42</v>
      </c>
      <c r="E433" s="463" t="s">
        <v>266</v>
      </c>
      <c r="F433" s="463" t="s">
        <v>302</v>
      </c>
      <c r="G433" s="129"/>
    </row>
    <row r="434" spans="1:7" ht="21" x14ac:dyDescent="0.4">
      <c r="A434" s="472"/>
      <c r="B434" s="118" t="s">
        <v>32</v>
      </c>
      <c r="C434" s="118" t="s">
        <v>31</v>
      </c>
      <c r="D434" s="463"/>
      <c r="E434" s="463"/>
      <c r="F434" s="463"/>
      <c r="G434" s="129"/>
    </row>
    <row r="435" spans="1:7" s="80" customFormat="1" ht="22.5" x14ac:dyDescent="0.4">
      <c r="A435" s="360"/>
      <c r="B435" s="361"/>
      <c r="C435" s="361"/>
      <c r="D435" s="362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3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3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3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3"/>
      <c r="F440" s="123"/>
      <c r="G440" s="129"/>
    </row>
    <row r="441" spans="1:7" ht="21" x14ac:dyDescent="0.4">
      <c r="A441" s="235" t="s">
        <v>305</v>
      </c>
      <c r="B441" s="122">
        <v>0</v>
      </c>
      <c r="C441" s="122"/>
      <c r="D441" s="128" t="s">
        <v>585</v>
      </c>
      <c r="E441" s="123"/>
      <c r="F441" s="123" t="s">
        <v>298</v>
      </c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3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3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3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14</v>
      </c>
      <c r="E445" s="114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0.875</v>
      </c>
      <c r="E446" s="114"/>
      <c r="F446" s="114"/>
      <c r="G446" s="114"/>
    </row>
    <row r="447" spans="1:7" ht="21" x14ac:dyDescent="0.4">
      <c r="A447" s="238"/>
      <c r="B447" s="114"/>
      <c r="C447" s="135"/>
      <c r="D447" s="114"/>
      <c r="E447" s="114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8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3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3"/>
      <c r="F451" s="123"/>
      <c r="G451" s="114"/>
    </row>
    <row r="452" spans="1:7" ht="45" x14ac:dyDescent="0.45">
      <c r="A452" s="215" t="s">
        <v>361</v>
      </c>
      <c r="B452" s="122">
        <v>1</v>
      </c>
      <c r="C452" s="174" t="str">
        <f>IF(B452=0, -5, "0")</f>
        <v>0</v>
      </c>
      <c r="D452" s="239" t="s">
        <v>586</v>
      </c>
      <c r="E452" s="123"/>
      <c r="F452" s="123" t="s">
        <v>298</v>
      </c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3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3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3"/>
      <c r="F457" s="123"/>
      <c r="G457" s="114"/>
    </row>
    <row r="458" spans="1:7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3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3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3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3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3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4"/>
      <c r="F463" s="344"/>
      <c r="G463" s="129"/>
    </row>
    <row r="464" spans="1:7" ht="24.75" x14ac:dyDescent="0.4">
      <c r="A464" s="459" t="s">
        <v>311</v>
      </c>
      <c r="B464" s="459"/>
      <c r="C464" s="459"/>
      <c r="D464" s="459"/>
      <c r="E464" s="459"/>
      <c r="F464" s="459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8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8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8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8"/>
      <c r="F470" s="123"/>
      <c r="G470" s="129"/>
    </row>
    <row r="471" spans="1:7" ht="95.25" customHeight="1" x14ac:dyDescent="0.4">
      <c r="A471" s="233" t="s">
        <v>422</v>
      </c>
      <c r="B471" s="122">
        <f>IF(D471=1, 2, IF(AND(D471&lt;1,D471&gt;0), 1, IF(D471=0,"0","NA")))</f>
        <v>2</v>
      </c>
      <c r="C471" s="122"/>
      <c r="D471" s="411">
        <f>IFERROR(E471/F471,"N.A")</f>
        <v>1</v>
      </c>
      <c r="E471" s="436">
        <f>COUNTIF('A1 Exploitation'!F437:F470,"ok")</f>
        <v>1</v>
      </c>
      <c r="F471" s="414">
        <f>COUNTA('A1 Exploitation'!F437:F470)</f>
        <v>1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41</v>
      </c>
      <c r="E472" s="114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0.97619047619047616</v>
      </c>
      <c r="E473" s="114"/>
      <c r="F473" s="114"/>
      <c r="G473" s="114"/>
    </row>
    <row r="474" spans="1:7" ht="21" x14ac:dyDescent="0.4">
      <c r="A474" s="149"/>
      <c r="B474" s="135"/>
      <c r="C474" s="135"/>
      <c r="D474" s="135"/>
      <c r="E474" s="114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55</v>
      </c>
      <c r="E475" s="114"/>
      <c r="F475" s="114"/>
      <c r="G475" s="114"/>
    </row>
    <row r="476" spans="1:7" ht="22.5" x14ac:dyDescent="0.45">
      <c r="A476" s="377" t="s">
        <v>452</v>
      </c>
      <c r="B476" s="189"/>
      <c r="C476" s="190"/>
      <c r="D476" s="154">
        <f>D475/(COUNT(B449:C462,B437:C444,B465:C471)*2)</f>
        <v>0.94827586206896552</v>
      </c>
      <c r="E476" s="114"/>
      <c r="F476" s="114"/>
      <c r="G476" s="114"/>
    </row>
    <row r="477" spans="1:7" ht="21" x14ac:dyDescent="0.4">
      <c r="A477" s="155"/>
      <c r="B477" s="114"/>
      <c r="C477" s="135"/>
      <c r="D477" s="114"/>
      <c r="E477" s="114"/>
      <c r="F477" s="114"/>
      <c r="G477" s="114"/>
    </row>
    <row r="478" spans="1:7" ht="24.75" x14ac:dyDescent="0.4">
      <c r="A478" s="497" t="s">
        <v>425</v>
      </c>
      <c r="B478" s="497"/>
      <c r="C478" s="497"/>
      <c r="D478" s="497"/>
      <c r="E478" s="497"/>
      <c r="F478" s="497"/>
      <c r="G478" s="114"/>
    </row>
    <row r="479" spans="1:7" ht="21" customHeight="1" x14ac:dyDescent="0.4">
      <c r="A479" s="234">
        <f>B11</f>
        <v>43606</v>
      </c>
      <c r="F479" s="258"/>
      <c r="G479" s="114"/>
    </row>
    <row r="480" spans="1:7" ht="21" x14ac:dyDescent="0.4">
      <c r="A480" s="460" t="s">
        <v>28</v>
      </c>
      <c r="B480" s="461" t="s">
        <v>29</v>
      </c>
      <c r="C480" s="461"/>
      <c r="D480" s="462" t="s">
        <v>42</v>
      </c>
      <c r="E480" s="462" t="s">
        <v>266</v>
      </c>
      <c r="F480" s="462" t="s">
        <v>302</v>
      </c>
      <c r="G480" s="114"/>
    </row>
    <row r="481" spans="1:7" ht="21" x14ac:dyDescent="0.4">
      <c r="A481" s="460"/>
      <c r="B481" s="320" t="s">
        <v>32</v>
      </c>
      <c r="C481" s="320" t="s">
        <v>31</v>
      </c>
      <c r="D481" s="462"/>
      <c r="E481" s="462"/>
      <c r="F481" s="462"/>
      <c r="G481" s="114"/>
    </row>
    <row r="482" spans="1:7" s="260" customFormat="1" ht="22.5" x14ac:dyDescent="0.4">
      <c r="A482" s="367"/>
      <c r="B482" s="368"/>
      <c r="C482" s="368"/>
      <c r="D482" s="354"/>
      <c r="E482" s="354"/>
      <c r="F482" s="354"/>
      <c r="G482" s="173"/>
    </row>
    <row r="483" spans="1:7" s="260" customFormat="1" ht="24.75" x14ac:dyDescent="0.4">
      <c r="A483" s="536" t="s">
        <v>52</v>
      </c>
      <c r="B483" s="536"/>
      <c r="C483" s="536"/>
      <c r="D483" s="536"/>
      <c r="E483" s="536"/>
      <c r="F483" s="536"/>
      <c r="G483" s="173"/>
    </row>
    <row r="484" spans="1:7" ht="21" x14ac:dyDescent="0.4">
      <c r="A484" s="252" t="s">
        <v>334</v>
      </c>
      <c r="B484" s="122" t="s">
        <v>30</v>
      </c>
      <c r="C484" s="384"/>
      <c r="D484" s="427"/>
      <c r="E484" s="427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428"/>
      <c r="E485" s="428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429"/>
      <c r="E486" s="429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428"/>
      <c r="E487" s="428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428"/>
      <c r="E488" s="428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428"/>
      <c r="E489" s="428"/>
      <c r="F489" s="123"/>
      <c r="G489" s="114"/>
    </row>
    <row r="490" spans="1:7" ht="21" x14ac:dyDescent="0.4">
      <c r="A490" s="301"/>
      <c r="B490" s="302"/>
      <c r="C490" s="303"/>
      <c r="D490" s="430"/>
      <c r="E490" s="430"/>
      <c r="F490" s="303"/>
      <c r="G490" s="114"/>
    </row>
    <row r="491" spans="1:7" ht="30" customHeight="1" x14ac:dyDescent="0.5">
      <c r="A491" s="534" t="s">
        <v>463</v>
      </c>
      <c r="B491" s="535"/>
      <c r="C491" s="535"/>
      <c r="D491" s="535"/>
      <c r="E491" s="535"/>
      <c r="F491" s="535"/>
      <c r="G491" s="114"/>
    </row>
    <row r="492" spans="1:7" ht="21" x14ac:dyDescent="0.4">
      <c r="A492" s="252" t="s">
        <v>80</v>
      </c>
      <c r="B492" s="122" t="s">
        <v>30</v>
      </c>
      <c r="C492" s="385"/>
      <c r="D492" s="428"/>
      <c r="E492" s="428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428"/>
      <c r="E493" s="428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428"/>
      <c r="E494" s="428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428"/>
      <c r="E495" s="428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428"/>
      <c r="E496" s="428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428"/>
      <c r="E497" s="428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431"/>
      <c r="E498" s="431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428"/>
      <c r="E499" s="428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428"/>
      <c r="E500" s="428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428"/>
      <c r="E501" s="428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428"/>
      <c r="E502" s="428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428"/>
      <c r="E503" s="428"/>
      <c r="F503" s="123"/>
      <c r="G503" s="114"/>
    </row>
    <row r="504" spans="1:7" ht="21" x14ac:dyDescent="0.4">
      <c r="A504" s="301"/>
      <c r="B504" s="302"/>
      <c r="C504" s="303"/>
      <c r="D504" s="430"/>
      <c r="E504" s="430"/>
      <c r="F504" s="303"/>
      <c r="G504" s="135"/>
    </row>
    <row r="505" spans="1:7" ht="39" customHeight="1" x14ac:dyDescent="0.5">
      <c r="A505" s="508" t="s">
        <v>23</v>
      </c>
      <c r="B505" s="509"/>
      <c r="C505" s="509"/>
      <c r="D505" s="509"/>
      <c r="E505" s="509"/>
      <c r="F505" s="510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432"/>
      <c r="E506" s="432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432"/>
      <c r="E507" s="432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432"/>
      <c r="E508" s="432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432"/>
      <c r="E509" s="432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432"/>
      <c r="E510" s="432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432"/>
      <c r="E511" s="432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432"/>
      <c r="E512" s="432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432"/>
      <c r="E513" s="432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432"/>
      <c r="E514" s="432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432"/>
      <c r="E515" s="432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432"/>
      <c r="E516" s="432"/>
      <c r="F516" s="123"/>
      <c r="G516" s="114"/>
    </row>
    <row r="517" spans="1:7" ht="24" customHeight="1" x14ac:dyDescent="0.3">
      <c r="A517" s="492"/>
      <c r="B517" s="492"/>
      <c r="C517" s="492"/>
      <c r="D517" s="492"/>
      <c r="E517" s="492"/>
      <c r="F517" s="492"/>
      <c r="G517" s="492"/>
    </row>
    <row r="518" spans="1:7" ht="26.25" customHeight="1" x14ac:dyDescent="0.5">
      <c r="A518" s="369" t="s">
        <v>311</v>
      </c>
      <c r="B518" s="493"/>
      <c r="C518" s="493"/>
      <c r="D518" s="493"/>
      <c r="E518" s="493"/>
      <c r="F518" s="493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432"/>
      <c r="E519" s="432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432"/>
      <c r="E520" s="432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432"/>
      <c r="E521" s="432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3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157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36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14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14"/>
      <c r="F527" s="114"/>
      <c r="G527" s="129"/>
    </row>
    <row r="528" spans="1:7" ht="21" x14ac:dyDescent="0.4">
      <c r="A528" s="301"/>
      <c r="B528" s="302"/>
      <c r="C528" s="303"/>
      <c r="D528" s="312"/>
      <c r="E528" s="312"/>
      <c r="F528" s="312"/>
      <c r="G528" s="114"/>
    </row>
    <row r="529" spans="1:7" ht="21" x14ac:dyDescent="0.4">
      <c r="A529" s="301"/>
      <c r="B529" s="302"/>
      <c r="C529" s="303"/>
      <c r="D529" s="312"/>
      <c r="E529" s="312"/>
      <c r="F529" s="312"/>
      <c r="G529" s="114"/>
    </row>
    <row r="530" spans="1:7" ht="21" customHeight="1" x14ac:dyDescent="0.5">
      <c r="A530" s="498" t="s">
        <v>97</v>
      </c>
      <c r="B530" s="498"/>
      <c r="C530" s="498"/>
      <c r="D530" s="498"/>
      <c r="E530" s="498"/>
      <c r="F530" s="498"/>
      <c r="G530" s="114"/>
    </row>
    <row r="531" spans="1:7" ht="22.5" customHeight="1" x14ac:dyDescent="0.4">
      <c r="A531" s="234">
        <f>B11</f>
        <v>43606</v>
      </c>
      <c r="B531" s="114"/>
      <c r="C531" s="135"/>
      <c r="D531" s="137"/>
      <c r="E531" s="137"/>
      <c r="F531" s="137"/>
      <c r="G531" s="114"/>
    </row>
    <row r="532" spans="1:7" ht="21" x14ac:dyDescent="0.4">
      <c r="A532" s="511" t="s">
        <v>28</v>
      </c>
      <c r="B532" s="499" t="s">
        <v>29</v>
      </c>
      <c r="C532" s="513"/>
      <c r="D532" s="463" t="s">
        <v>42</v>
      </c>
      <c r="E532" s="463" t="s">
        <v>266</v>
      </c>
      <c r="F532" s="463" t="s">
        <v>302</v>
      </c>
      <c r="G532" s="114"/>
    </row>
    <row r="533" spans="1:7" ht="21" x14ac:dyDescent="0.4">
      <c r="A533" s="512"/>
      <c r="B533" s="315" t="s">
        <v>32</v>
      </c>
      <c r="C533" s="316" t="s">
        <v>31</v>
      </c>
      <c r="D533" s="463"/>
      <c r="E533" s="463"/>
      <c r="F533" s="463"/>
      <c r="G533" s="114"/>
    </row>
    <row r="534" spans="1:7" s="80" customFormat="1" ht="22.5" x14ac:dyDescent="0.4">
      <c r="A534" s="365"/>
      <c r="B534" s="366"/>
      <c r="C534" s="366"/>
      <c r="D534" s="362"/>
      <c r="E534" s="362"/>
      <c r="F534" s="362"/>
      <c r="G534" s="129"/>
    </row>
    <row r="535" spans="1:7" ht="24.75" x14ac:dyDescent="0.4">
      <c r="A535" s="370" t="s">
        <v>17</v>
      </c>
      <c r="B535" s="317"/>
      <c r="C535" s="495"/>
      <c r="D535" s="495"/>
      <c r="E535" s="495"/>
      <c r="F535" s="496"/>
      <c r="G535" s="114"/>
    </row>
    <row r="536" spans="1:7" ht="42" x14ac:dyDescent="0.4">
      <c r="A536" s="235" t="s">
        <v>6</v>
      </c>
      <c r="B536" s="122">
        <v>0</v>
      </c>
      <c r="C536" s="122"/>
      <c r="D536" s="128" t="s">
        <v>587</v>
      </c>
      <c r="E536" s="123"/>
      <c r="F536" s="123" t="s">
        <v>298</v>
      </c>
      <c r="G536" s="114"/>
    </row>
    <row r="537" spans="1:7" ht="21" x14ac:dyDescent="0.4">
      <c r="A537" s="237" t="s">
        <v>18</v>
      </c>
      <c r="B537" s="122">
        <v>2</v>
      </c>
      <c r="C537" s="122"/>
      <c r="D537" s="123"/>
      <c r="E537" s="123"/>
      <c r="F537" s="123"/>
      <c r="G537" s="114"/>
    </row>
    <row r="538" spans="1:7" ht="21" x14ac:dyDescent="0.4">
      <c r="A538" s="235" t="s">
        <v>98</v>
      </c>
      <c r="B538" s="122">
        <v>2</v>
      </c>
      <c r="C538" s="122"/>
      <c r="D538" s="123"/>
      <c r="E538" s="123"/>
      <c r="F538" s="123"/>
      <c r="G538" s="114"/>
    </row>
    <row r="539" spans="1:7" ht="63" x14ac:dyDescent="0.4">
      <c r="A539" s="237" t="s">
        <v>147</v>
      </c>
      <c r="B539" s="122">
        <v>0</v>
      </c>
      <c r="C539" s="126"/>
      <c r="D539" s="121" t="s">
        <v>588</v>
      </c>
      <c r="E539" s="128"/>
      <c r="F539" s="123" t="s">
        <v>298</v>
      </c>
      <c r="G539" s="114"/>
    </row>
    <row r="540" spans="1:7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438"/>
      <c r="F540" s="123"/>
      <c r="G540" s="114"/>
    </row>
    <row r="541" spans="1:7" ht="21" x14ac:dyDescent="0.4">
      <c r="A541" s="235" t="s">
        <v>383</v>
      </c>
      <c r="B541" s="122">
        <v>2</v>
      </c>
      <c r="C541" s="166"/>
      <c r="D541" s="128"/>
      <c r="E541" s="128"/>
      <c r="F541" s="123"/>
      <c r="G541" s="114"/>
    </row>
    <row r="542" spans="1:7" ht="21" customHeight="1" x14ac:dyDescent="0.4">
      <c r="A542" s="480" t="s">
        <v>34</v>
      </c>
      <c r="B542" s="481"/>
      <c r="C542" s="482"/>
      <c r="D542" s="407">
        <f>SUM(B536:C541)</f>
        <v>8</v>
      </c>
      <c r="E542" s="248"/>
      <c r="F542" s="248"/>
      <c r="G542" s="114"/>
    </row>
    <row r="543" spans="1:7" ht="21" customHeight="1" x14ac:dyDescent="0.4">
      <c r="A543" s="480" t="s">
        <v>33</v>
      </c>
      <c r="B543" s="481"/>
      <c r="C543" s="482"/>
      <c r="D543" s="388">
        <f>D542/(COUNT(B536:C541)*2)</f>
        <v>0.66666666666666663</v>
      </c>
      <c r="E543" s="248"/>
      <c r="F543" s="248"/>
      <c r="G543" s="114"/>
    </row>
    <row r="544" spans="1:7" ht="21" x14ac:dyDescent="0.4">
      <c r="A544" s="466"/>
      <c r="B544" s="466"/>
      <c r="C544" s="466"/>
      <c r="D544" s="466"/>
      <c r="E544" s="466"/>
      <c r="F544" s="466"/>
      <c r="G544" s="135"/>
    </row>
    <row r="545" spans="1:7" ht="24.75" x14ac:dyDescent="0.4">
      <c r="A545" s="363" t="s">
        <v>94</v>
      </c>
      <c r="B545" s="137"/>
      <c r="C545" s="137"/>
      <c r="D545" s="173"/>
      <c r="E545" s="173"/>
      <c r="F545" s="173"/>
      <c r="G545" s="135"/>
    </row>
    <row r="546" spans="1:7" ht="67.5" x14ac:dyDescent="0.4">
      <c r="A546" s="121" t="s">
        <v>99</v>
      </c>
      <c r="B546" s="122">
        <v>0</v>
      </c>
      <c r="C546" s="206"/>
      <c r="D546" s="191" t="s">
        <v>589</v>
      </c>
      <c r="E546" s="123"/>
      <c r="F546" s="123" t="s">
        <v>298</v>
      </c>
      <c r="G546" s="129"/>
    </row>
    <row r="547" spans="1:7" ht="42" x14ac:dyDescent="0.4">
      <c r="A547" s="121" t="s">
        <v>204</v>
      </c>
      <c r="B547" s="122">
        <v>2</v>
      </c>
      <c r="C547" s="122"/>
      <c r="D547" s="257"/>
      <c r="E547" s="322"/>
      <c r="F547" s="123"/>
      <c r="G547" s="129"/>
    </row>
    <row r="548" spans="1:7" ht="21" x14ac:dyDescent="0.4">
      <c r="A548" s="121" t="s">
        <v>294</v>
      </c>
      <c r="B548" s="122">
        <v>2</v>
      </c>
      <c r="C548" s="122"/>
      <c r="D548" s="179"/>
      <c r="E548" s="128"/>
      <c r="F548" s="123"/>
      <c r="G548" s="129"/>
    </row>
    <row r="549" spans="1:7" ht="21" x14ac:dyDescent="0.4">
      <c r="A549" s="121" t="s">
        <v>114</v>
      </c>
      <c r="B549" s="122">
        <v>2</v>
      </c>
      <c r="C549" s="122"/>
      <c r="D549" s="201"/>
      <c r="E549" s="128"/>
      <c r="F549" s="123"/>
      <c r="G549" s="114"/>
    </row>
    <row r="550" spans="1:7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8"/>
      <c r="F550" s="123"/>
      <c r="G550" s="114"/>
    </row>
    <row r="551" spans="1:7" ht="51.75" customHeight="1" x14ac:dyDescent="0.4">
      <c r="A551" s="121" t="s">
        <v>150</v>
      </c>
      <c r="B551" s="122">
        <v>2</v>
      </c>
      <c r="C551" s="126"/>
      <c r="D551" s="123"/>
      <c r="E551" s="123"/>
      <c r="F551" s="123"/>
      <c r="G551" s="114"/>
    </row>
    <row r="552" spans="1:7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8"/>
      <c r="F553" s="123"/>
      <c r="G553" s="114"/>
    </row>
    <row r="554" spans="1:7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8"/>
      <c r="F554" s="123"/>
      <c r="G554" s="129"/>
    </row>
    <row r="555" spans="1:7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8"/>
      <c r="F555" s="123"/>
      <c r="G555" s="129"/>
    </row>
    <row r="556" spans="1:7" s="80" customFormat="1" ht="21" x14ac:dyDescent="0.3">
      <c r="A556" s="467"/>
      <c r="B556" s="468"/>
      <c r="C556" s="468"/>
      <c r="D556" s="468"/>
      <c r="E556" s="468"/>
      <c r="F556" s="468"/>
      <c r="G556" s="468"/>
    </row>
    <row r="557" spans="1:7" ht="35.25" customHeight="1" x14ac:dyDescent="0.4">
      <c r="A557" s="371" t="s">
        <v>311</v>
      </c>
      <c r="B557" s="337"/>
      <c r="C557" s="532"/>
      <c r="D557" s="532"/>
      <c r="E557" s="532"/>
      <c r="F557" s="533"/>
      <c r="G557" s="129"/>
    </row>
    <row r="558" spans="1:7" ht="21" x14ac:dyDescent="0.4">
      <c r="A558" s="125" t="s">
        <v>329</v>
      </c>
      <c r="B558" s="122">
        <v>2</v>
      </c>
      <c r="C558" s="183"/>
      <c r="D558" s="128"/>
      <c r="E558" s="128"/>
      <c r="F558" s="123"/>
      <c r="G558" s="129"/>
    </row>
    <row r="559" spans="1:7" ht="21" x14ac:dyDescent="0.4">
      <c r="A559" s="125" t="s">
        <v>303</v>
      </c>
      <c r="B559" s="122">
        <v>2</v>
      </c>
      <c r="C559" s="183"/>
      <c r="D559" s="128"/>
      <c r="E559" s="128"/>
      <c r="F559" s="123"/>
      <c r="G559" s="129"/>
    </row>
    <row r="560" spans="1:7" ht="21" x14ac:dyDescent="0.4">
      <c r="A560" s="125" t="s">
        <v>376</v>
      </c>
      <c r="B560" s="122">
        <v>2</v>
      </c>
      <c r="C560" s="183"/>
      <c r="D560" s="128"/>
      <c r="E560" s="128"/>
      <c r="F560" s="123"/>
      <c r="G560" s="114"/>
    </row>
    <row r="561" spans="1:7" ht="21" x14ac:dyDescent="0.4">
      <c r="A561" s="188" t="s">
        <v>377</v>
      </c>
      <c r="B561" s="122">
        <v>2</v>
      </c>
      <c r="C561" s="183"/>
      <c r="D561" s="128"/>
      <c r="E561" s="128"/>
      <c r="F561" s="123"/>
      <c r="G561" s="114"/>
    </row>
    <row r="562" spans="1:7" ht="21" x14ac:dyDescent="0.4">
      <c r="A562" s="188" t="s">
        <v>318</v>
      </c>
      <c r="B562" s="122">
        <v>2</v>
      </c>
      <c r="C562" s="174"/>
      <c r="D562" s="146"/>
      <c r="E562" s="420"/>
      <c r="F562" s="123"/>
      <c r="G562" s="114"/>
    </row>
    <row r="563" spans="1:7" ht="21" x14ac:dyDescent="0.4">
      <c r="A563" s="188" t="s">
        <v>328</v>
      </c>
      <c r="B563" s="122">
        <v>2</v>
      </c>
      <c r="C563" s="174"/>
      <c r="D563" s="319"/>
      <c r="E563" s="123"/>
      <c r="F563" s="123"/>
      <c r="G563" s="114"/>
    </row>
    <row r="564" spans="1:7" ht="21" x14ac:dyDescent="0.4">
      <c r="A564" s="125" t="s">
        <v>406</v>
      </c>
      <c r="B564" s="122">
        <v>2</v>
      </c>
      <c r="C564" s="174"/>
      <c r="D564" s="305"/>
      <c r="E564" s="123"/>
      <c r="F564" s="123"/>
      <c r="G564" s="114"/>
    </row>
    <row r="565" spans="1:7" ht="102" customHeight="1" x14ac:dyDescent="0.4">
      <c r="A565" s="125" t="s">
        <v>422</v>
      </c>
      <c r="B565" s="122">
        <f>IF(D565=1, 2, IF(AND(D565&lt;1,D565&gt;0), 1, IF(D565=0,"0","NA")))</f>
        <v>2</v>
      </c>
      <c r="C565" s="122"/>
      <c r="D565" s="411">
        <f>IFERROR(E565/F565,"N.A")</f>
        <v>1</v>
      </c>
      <c r="E565" s="436">
        <f>COUNTIF('A1 Exploitation'!F536:F564,"ok")</f>
        <v>1</v>
      </c>
      <c r="F565" s="414">
        <f>COUNTA('A1 Exploitation'!F536:F564)</f>
        <v>1</v>
      </c>
      <c r="G565" s="114"/>
    </row>
    <row r="566" spans="1:7" ht="21" x14ac:dyDescent="0.4">
      <c r="A566" s="464" t="s">
        <v>34</v>
      </c>
      <c r="B566" s="464"/>
      <c r="C566" s="465"/>
      <c r="D566" s="423">
        <f>SUM(B558:C565,B546:C555)</f>
        <v>34</v>
      </c>
      <c r="E566" s="114"/>
      <c r="F566" s="114"/>
      <c r="G566" s="114"/>
    </row>
    <row r="567" spans="1:7" ht="21" x14ac:dyDescent="0.4">
      <c r="A567" s="464" t="s">
        <v>33</v>
      </c>
      <c r="B567" s="464"/>
      <c r="C567" s="464"/>
      <c r="D567" s="388">
        <f>D566/(COUNT(B558:C565,B546:C555)*2)</f>
        <v>0.94444444444444442</v>
      </c>
      <c r="E567" s="114"/>
      <c r="F567" s="114"/>
      <c r="G567" s="114"/>
    </row>
    <row r="568" spans="1:7" ht="21" x14ac:dyDescent="0.4">
      <c r="A568" s="149"/>
      <c r="B568" s="135"/>
      <c r="C568" s="135"/>
      <c r="D568" s="114"/>
      <c r="E568" s="114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42</v>
      </c>
      <c r="E569" s="129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>
        <f>D569/(COUNT(B546:C555,B536:C541,B558:C565)*2)</f>
        <v>0.875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14"/>
      <c r="F571" s="114"/>
      <c r="G571" s="114"/>
    </row>
    <row r="572" spans="1:7" ht="21" x14ac:dyDescent="0.4">
      <c r="A572" s="466"/>
      <c r="B572" s="466"/>
      <c r="C572" s="466"/>
      <c r="D572" s="466"/>
      <c r="E572" s="466"/>
      <c r="F572" s="466"/>
      <c r="G572" s="114"/>
    </row>
    <row r="573" spans="1:7" ht="22.5" x14ac:dyDescent="0.45">
      <c r="A573" s="458" t="s">
        <v>19</v>
      </c>
      <c r="B573" s="458"/>
      <c r="C573" s="458"/>
      <c r="D573" s="458"/>
      <c r="E573" s="458"/>
      <c r="F573" s="458"/>
      <c r="G573" s="114"/>
    </row>
    <row r="574" spans="1:7" ht="22.5" x14ac:dyDescent="0.4">
      <c r="A574" s="243">
        <f>B11</f>
        <v>43606</v>
      </c>
      <c r="B574" s="114"/>
      <c r="C574" s="135"/>
      <c r="D574" s="356"/>
      <c r="E574" s="356"/>
      <c r="F574" s="356"/>
      <c r="G574" s="114"/>
    </row>
    <row r="575" spans="1:7" ht="21" x14ac:dyDescent="0.4">
      <c r="A575" s="460" t="s">
        <v>28</v>
      </c>
      <c r="B575" s="461" t="s">
        <v>29</v>
      </c>
      <c r="C575" s="461"/>
      <c r="D575" s="462" t="s">
        <v>42</v>
      </c>
      <c r="E575" s="462" t="s">
        <v>266</v>
      </c>
      <c r="F575" s="462" t="s">
        <v>302</v>
      </c>
      <c r="G575" s="114"/>
    </row>
    <row r="576" spans="1:7" ht="21" x14ac:dyDescent="0.4">
      <c r="A576" s="460"/>
      <c r="B576" s="320" t="s">
        <v>32</v>
      </c>
      <c r="C576" s="320" t="s">
        <v>31</v>
      </c>
      <c r="D576" s="462"/>
      <c r="E576" s="462"/>
      <c r="F576" s="462"/>
      <c r="G576" s="129"/>
    </row>
    <row r="577" spans="1:7" s="80" customFormat="1" ht="22.5" x14ac:dyDescent="0.4">
      <c r="A577" s="372"/>
      <c r="B577" s="373"/>
      <c r="C577" s="373"/>
      <c r="D577" s="341"/>
      <c r="E577" s="341"/>
      <c r="F577" s="374"/>
      <c r="G577" s="129"/>
    </row>
    <row r="578" spans="1:7" ht="24.75" x14ac:dyDescent="0.4">
      <c r="A578" s="520" t="s">
        <v>10</v>
      </c>
      <c r="B578" s="521"/>
      <c r="C578" s="521"/>
      <c r="D578" s="521"/>
      <c r="E578" s="521"/>
      <c r="F578" s="522"/>
      <c r="G578" s="129"/>
    </row>
    <row r="579" spans="1:7" ht="42" x14ac:dyDescent="0.4">
      <c r="A579" s="121" t="s">
        <v>86</v>
      </c>
      <c r="B579" s="122">
        <v>0</v>
      </c>
      <c r="C579" s="122"/>
      <c r="D579" s="123" t="s">
        <v>590</v>
      </c>
      <c r="E579" s="123"/>
      <c r="F579" s="123" t="s">
        <v>299</v>
      </c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3"/>
      <c r="F580" s="123"/>
      <c r="G580" s="129"/>
    </row>
    <row r="581" spans="1:7" ht="42" x14ac:dyDescent="0.4">
      <c r="A581" s="121" t="s">
        <v>78</v>
      </c>
      <c r="B581" s="122">
        <v>0</v>
      </c>
      <c r="C581" s="122"/>
      <c r="D581" s="123" t="s">
        <v>591</v>
      </c>
      <c r="E581" s="123"/>
      <c r="F581" s="123" t="s">
        <v>298</v>
      </c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3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3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3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3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3"/>
      <c r="F587" s="123"/>
      <c r="G587" s="129"/>
    </row>
    <row r="588" spans="1:7" ht="21" x14ac:dyDescent="0.4">
      <c r="A588" s="464" t="s">
        <v>34</v>
      </c>
      <c r="B588" s="464"/>
      <c r="C588" s="465"/>
      <c r="D588" s="423">
        <f>SUM(B579:C587)</f>
        <v>14</v>
      </c>
      <c r="E588" s="114"/>
      <c r="F588" s="114"/>
      <c r="G588" s="114"/>
    </row>
    <row r="589" spans="1:7" ht="21" x14ac:dyDescent="0.4">
      <c r="A589" s="464" t="s">
        <v>33</v>
      </c>
      <c r="B589" s="464"/>
      <c r="C589" s="464"/>
      <c r="D589" s="388">
        <f>D588/(COUNT(B579:C587)*2)</f>
        <v>0.77777777777777779</v>
      </c>
      <c r="E589" s="114"/>
      <c r="F589" s="114"/>
      <c r="G589" s="114"/>
    </row>
    <row r="590" spans="1:7" ht="21" x14ac:dyDescent="0.4">
      <c r="A590" s="389"/>
      <c r="B590" s="390"/>
      <c r="C590" s="390"/>
      <c r="D590" s="391"/>
      <c r="E590" s="114"/>
      <c r="F590" s="114"/>
      <c r="G590" s="114"/>
    </row>
    <row r="591" spans="1:7" ht="39.75" customHeight="1" x14ac:dyDescent="0.4">
      <c r="A591" s="523" t="s">
        <v>23</v>
      </c>
      <c r="B591" s="524"/>
      <c r="C591" s="524"/>
      <c r="D591" s="524"/>
      <c r="E591" s="524"/>
      <c r="F591" s="525"/>
      <c r="G591" s="129"/>
    </row>
    <row r="592" spans="1:7" ht="21" x14ac:dyDescent="0.4">
      <c r="A592" s="121" t="s">
        <v>87</v>
      </c>
      <c r="B592" s="122">
        <v>0</v>
      </c>
      <c r="C592" s="122"/>
      <c r="D592" s="123" t="s">
        <v>592</v>
      </c>
      <c r="E592" s="123"/>
      <c r="F592" s="123" t="s">
        <v>299</v>
      </c>
      <c r="G592" s="129"/>
    </row>
    <row r="593" spans="1:7" ht="75" customHeight="1" x14ac:dyDescent="0.45">
      <c r="A593" s="226" t="s">
        <v>7</v>
      </c>
      <c r="B593" s="122">
        <v>1</v>
      </c>
      <c r="C593" s="143">
        <f>IF(B593=0, -10, IF(B593=1, -5, "0"))</f>
        <v>-5</v>
      </c>
      <c r="D593" s="170" t="s">
        <v>593</v>
      </c>
      <c r="E593" s="123"/>
      <c r="F593" s="123" t="s">
        <v>298</v>
      </c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3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3"/>
      <c r="F597" s="123"/>
      <c r="G597" s="129"/>
    </row>
    <row r="598" spans="1:7" ht="27" customHeight="1" x14ac:dyDescent="0.4">
      <c r="A598" s="307" t="s">
        <v>384</v>
      </c>
      <c r="B598" s="122">
        <v>2</v>
      </c>
      <c r="C598" s="307"/>
      <c r="D598" s="172"/>
      <c r="E598" s="123"/>
      <c r="F598" s="123"/>
      <c r="G598" s="129"/>
    </row>
    <row r="599" spans="1:7" ht="48.75" customHeight="1" x14ac:dyDescent="0.4">
      <c r="A599" s="125" t="s">
        <v>329</v>
      </c>
      <c r="B599" s="122">
        <v>2</v>
      </c>
      <c r="C599" s="271"/>
      <c r="D599" s="172"/>
      <c r="E599" s="123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3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3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420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3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3"/>
      <c r="F604" s="123"/>
      <c r="G604" s="129"/>
    </row>
    <row r="605" spans="1:7" ht="83.25" customHeight="1" x14ac:dyDescent="0.4">
      <c r="A605" s="160" t="s">
        <v>447</v>
      </c>
      <c r="B605" s="122">
        <f>IF(D605=1, 2, IF(AND(D605&lt;1,D605&gt;0), 1, IF(D605=0,"0","NA")))</f>
        <v>1</v>
      </c>
      <c r="C605" s="122"/>
      <c r="D605" s="411">
        <f>IFERROR(E605/F605,"N.A")</f>
        <v>0.66666666666666663</v>
      </c>
      <c r="E605" s="436">
        <f>COUNTIF('A1 Exploitation'!F579:F604,"ok")</f>
        <v>2</v>
      </c>
      <c r="F605" s="414">
        <f>COUNTA('A1 Exploitation'!F579:F604)</f>
        <v>3</v>
      </c>
      <c r="G605" s="129"/>
    </row>
    <row r="606" spans="1:7" ht="21" x14ac:dyDescent="0.4">
      <c r="A606" s="464" t="s">
        <v>34</v>
      </c>
      <c r="B606" s="464"/>
      <c r="C606" s="465"/>
      <c r="D606" s="423">
        <f>SUM(B592:C605)</f>
        <v>19</v>
      </c>
      <c r="E606" s="114"/>
      <c r="F606" s="114"/>
      <c r="G606" s="114"/>
    </row>
    <row r="607" spans="1:7" ht="21" x14ac:dyDescent="0.4">
      <c r="A607" s="464" t="s">
        <v>33</v>
      </c>
      <c r="B607" s="464"/>
      <c r="C607" s="464"/>
      <c r="D607" s="388">
        <f>D606/(COUNT(B592:C605)*2)</f>
        <v>0.6333333333333333</v>
      </c>
      <c r="E607" s="114"/>
      <c r="F607" s="114"/>
      <c r="G607" s="114"/>
    </row>
    <row r="608" spans="1:7" ht="21" x14ac:dyDescent="0.4">
      <c r="A608" s="389"/>
      <c r="B608" s="390"/>
      <c r="C608" s="392"/>
      <c r="D608" s="393"/>
      <c r="E608" s="114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33</v>
      </c>
      <c r="E609" s="304"/>
      <c r="F609" s="304"/>
      <c r="G609" s="129"/>
    </row>
    <row r="610" spans="1:7" ht="22.5" x14ac:dyDescent="0.45">
      <c r="A610" s="529" t="s">
        <v>170</v>
      </c>
      <c r="B610" s="530"/>
      <c r="C610" s="531"/>
      <c r="D610" s="154">
        <f>D609/(COUNT(B579:C587,B592:C605)*2)</f>
        <v>0.6875</v>
      </c>
      <c r="E610" s="114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58" t="s">
        <v>8</v>
      </c>
      <c r="B612" s="458"/>
      <c r="C612" s="458"/>
      <c r="D612" s="458"/>
      <c r="E612" s="458"/>
      <c r="F612" s="458"/>
      <c r="G612" s="129"/>
    </row>
    <row r="613" spans="1:7" ht="22.5" x14ac:dyDescent="0.4">
      <c r="A613" s="156">
        <f>B11</f>
        <v>43606</v>
      </c>
      <c r="B613" s="114"/>
      <c r="C613" s="135"/>
      <c r="D613" s="137"/>
      <c r="E613" s="137"/>
      <c r="F613" s="137"/>
      <c r="G613" s="114"/>
    </row>
    <row r="614" spans="1:7" ht="21" x14ac:dyDescent="0.4">
      <c r="A614" s="472" t="s">
        <v>28</v>
      </c>
      <c r="B614" s="473" t="s">
        <v>29</v>
      </c>
      <c r="C614" s="473"/>
      <c r="D614" s="463" t="s">
        <v>42</v>
      </c>
      <c r="E614" s="463" t="s">
        <v>266</v>
      </c>
      <c r="F614" s="463" t="s">
        <v>302</v>
      </c>
      <c r="G614" s="114"/>
    </row>
    <row r="615" spans="1:7" ht="18.75" customHeight="1" x14ac:dyDescent="0.4">
      <c r="A615" s="472"/>
      <c r="B615" s="118" t="s">
        <v>32</v>
      </c>
      <c r="C615" s="118" t="s">
        <v>31</v>
      </c>
      <c r="D615" s="463"/>
      <c r="E615" s="463"/>
      <c r="F615" s="463"/>
      <c r="G615" s="129"/>
    </row>
    <row r="616" spans="1:7" s="80" customFormat="1" ht="18.75" customHeight="1" x14ac:dyDescent="0.4">
      <c r="A616" s="360"/>
      <c r="B616" s="361"/>
      <c r="C616" s="361"/>
      <c r="D616" s="362"/>
      <c r="E616" s="362"/>
      <c r="F616" s="362"/>
      <c r="G616" s="129"/>
    </row>
    <row r="617" spans="1:7" ht="24.75" x14ac:dyDescent="0.4">
      <c r="A617" s="363" t="s">
        <v>90</v>
      </c>
      <c r="B617" s="137"/>
      <c r="C617" s="518"/>
      <c r="D617" s="518"/>
      <c r="E617" s="518"/>
      <c r="F617" s="519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3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3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3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3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3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3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3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3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3"/>
      <c r="F626" s="123"/>
      <c r="G626" s="129"/>
    </row>
    <row r="627" spans="1:7" ht="21" x14ac:dyDescent="0.4">
      <c r="A627" s="464" t="s">
        <v>34</v>
      </c>
      <c r="B627" s="464"/>
      <c r="C627" s="464"/>
      <c r="D627" s="423">
        <f>SUM(B618:C626)</f>
        <v>18</v>
      </c>
      <c r="E627" s="515"/>
      <c r="F627" s="516"/>
      <c r="G627" s="129"/>
    </row>
    <row r="628" spans="1:7" ht="21" x14ac:dyDescent="0.4">
      <c r="A628" s="464" t="s">
        <v>33</v>
      </c>
      <c r="B628" s="464"/>
      <c r="C628" s="464"/>
      <c r="D628" s="388">
        <f>D627/(COUNT(B618:C626)*2)</f>
        <v>1</v>
      </c>
      <c r="E628" s="517"/>
      <c r="F628" s="492"/>
      <c r="G628" s="129"/>
    </row>
    <row r="629" spans="1:7" ht="21" x14ac:dyDescent="0.4">
      <c r="A629" s="325"/>
      <c r="B629" s="135"/>
      <c r="C629" s="514"/>
      <c r="D629" s="514"/>
      <c r="E629" s="514"/>
      <c r="F629" s="514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3"/>
      <c r="F631" s="123"/>
      <c r="G631" s="129"/>
    </row>
    <row r="632" spans="1:7" ht="177" customHeight="1" x14ac:dyDescent="0.45">
      <c r="A632" s="226" t="s">
        <v>50</v>
      </c>
      <c r="B632" s="122">
        <v>0</v>
      </c>
      <c r="C632" s="143">
        <f>IF(B632=0, -10, IF(B632=1, -5, "0"))</f>
        <v>-10</v>
      </c>
      <c r="D632" s="245" t="s">
        <v>596</v>
      </c>
      <c r="E632" s="123"/>
      <c r="F632" s="123" t="s">
        <v>298</v>
      </c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3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3"/>
      <c r="F634" s="123"/>
      <c r="G634" s="114"/>
    </row>
    <row r="635" spans="1:7" ht="21" x14ac:dyDescent="0.4">
      <c r="A635" s="160" t="s">
        <v>91</v>
      </c>
      <c r="B635" s="122">
        <v>2</v>
      </c>
      <c r="C635" s="122"/>
      <c r="D635" s="63"/>
      <c r="E635" s="123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63"/>
      <c r="E636" s="123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63"/>
      <c r="E637" s="123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3"/>
      <c r="F638" s="123"/>
      <c r="G638" s="114"/>
    </row>
    <row r="639" spans="1:7" ht="22.5" x14ac:dyDescent="0.4">
      <c r="A639" s="480" t="s">
        <v>34</v>
      </c>
      <c r="B639" s="481"/>
      <c r="C639" s="482"/>
      <c r="D639" s="247">
        <f>SUM(B631:C638)</f>
        <v>4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0.22222222222222221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518"/>
      <c r="D642" s="518"/>
      <c r="E642" s="518"/>
      <c r="F642" s="519"/>
      <c r="G642" s="114"/>
    </row>
    <row r="643" spans="1:16382" s="260" customFormat="1" ht="20.25" customHeight="1" x14ac:dyDescent="0.4">
      <c r="A643" s="138" t="s">
        <v>83</v>
      </c>
      <c r="B643" s="122">
        <v>2</v>
      </c>
      <c r="C643" s="122"/>
      <c r="D643" s="128"/>
      <c r="E643" s="128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3"/>
      <c r="F644" s="123"/>
      <c r="G644" s="114"/>
    </row>
    <row r="645" spans="1:16382" ht="21" x14ac:dyDescent="0.4">
      <c r="A645" s="138" t="s">
        <v>188</v>
      </c>
      <c r="B645" s="122">
        <v>2</v>
      </c>
      <c r="C645" s="122"/>
      <c r="D645" s="84"/>
      <c r="E645" s="121"/>
      <c r="F645" s="123"/>
      <c r="G645" s="114"/>
    </row>
    <row r="646" spans="1:16382" ht="21" x14ac:dyDescent="0.4">
      <c r="A646" s="121" t="s">
        <v>222</v>
      </c>
      <c r="B646" s="122">
        <v>2</v>
      </c>
      <c r="C646" s="126"/>
      <c r="D646" s="63"/>
      <c r="E646" s="123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63"/>
      <c r="E647" s="123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63"/>
      <c r="E648" s="123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63"/>
      <c r="E649" s="123"/>
      <c r="F649" s="123"/>
      <c r="G649" s="114"/>
    </row>
    <row r="650" spans="1:16382" ht="22.5" x14ac:dyDescent="0.4">
      <c r="A650" s="480" t="s">
        <v>34</v>
      </c>
      <c r="B650" s="481"/>
      <c r="C650" s="482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507"/>
      <c r="B652" s="507"/>
      <c r="C652" s="507"/>
      <c r="D652" s="507"/>
      <c r="E652" s="507"/>
      <c r="F652" s="507"/>
      <c r="G652" s="507"/>
    </row>
    <row r="653" spans="1:16382" ht="24.75" x14ac:dyDescent="0.4">
      <c r="A653" s="363" t="s">
        <v>26</v>
      </c>
      <c r="B653" s="518"/>
      <c r="C653" s="518"/>
      <c r="D653" s="518"/>
      <c r="E653" s="518"/>
      <c r="F653" s="519"/>
      <c r="G653" s="108"/>
    </row>
    <row r="654" spans="1:16382" ht="21" x14ac:dyDescent="0.4">
      <c r="A654" s="160" t="s">
        <v>223</v>
      </c>
      <c r="B654" s="122">
        <v>2</v>
      </c>
      <c r="C654" s="122"/>
      <c r="D654" s="163"/>
      <c r="E654" s="123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8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8"/>
      <c r="F656" s="123"/>
      <c r="G656" s="108"/>
    </row>
    <row r="657" spans="1:7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8"/>
      <c r="F660" s="123"/>
      <c r="G660" s="108"/>
    </row>
    <row r="661" spans="1:7" ht="21" x14ac:dyDescent="0.4">
      <c r="A661" s="500" t="s">
        <v>311</v>
      </c>
      <c r="B661" s="501"/>
      <c r="C661" s="501"/>
      <c r="D661" s="501"/>
      <c r="E661" s="501"/>
      <c r="F661" s="502"/>
      <c r="G661" s="108"/>
    </row>
    <row r="662" spans="1:7" ht="21" x14ac:dyDescent="0.4">
      <c r="A662" s="125" t="s">
        <v>329</v>
      </c>
      <c r="B662" s="122">
        <v>2</v>
      </c>
      <c r="C662" s="307"/>
      <c r="D662" s="179"/>
      <c r="E662" s="128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3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3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420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63"/>
      <c r="E666" s="63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63"/>
      <c r="E667" s="63"/>
      <c r="F667" s="128"/>
      <c r="G667" s="114"/>
    </row>
    <row r="668" spans="1:7" ht="88.5" customHeight="1" x14ac:dyDescent="0.4">
      <c r="A668" s="121" t="s">
        <v>422</v>
      </c>
      <c r="B668" s="122">
        <f>IF(D668=1, 2, IF(AND(D668&lt;1,D668&gt;0), 1, IF(D668=0,"0","NA")))</f>
        <v>2</v>
      </c>
      <c r="C668" s="122"/>
      <c r="D668" s="411">
        <f>IFERROR(E668/F668,"N.A")</f>
        <v>1</v>
      </c>
      <c r="E668" s="436">
        <f>COUNTIF('A1 Exploitation'!F618:F667,"ok")</f>
        <v>2</v>
      </c>
      <c r="F668" s="414">
        <f>COUNTA('A1 Exploitation'!F618:F667)</f>
        <v>2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28</v>
      </c>
      <c r="E669" s="114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1</v>
      </c>
      <c r="E670" s="129"/>
      <c r="F670" s="114"/>
      <c r="G670" s="114"/>
    </row>
    <row r="671" spans="1:7" ht="21" x14ac:dyDescent="0.4">
      <c r="A671" s="149"/>
      <c r="B671" s="135"/>
      <c r="C671" s="135"/>
      <c r="D671" s="135"/>
      <c r="E671" s="114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64</v>
      </c>
      <c r="E672" s="114"/>
      <c r="F672" s="114"/>
      <c r="G672" s="114"/>
    </row>
    <row r="673" spans="1:7" ht="22.5" x14ac:dyDescent="0.45">
      <c r="A673" s="377" t="s">
        <v>171</v>
      </c>
      <c r="B673" s="189"/>
      <c r="C673" s="190"/>
      <c r="D673" s="154">
        <f>D672/(COUNT(B654:C668,B631:C638,B643:C649,B618:C626)*2)</f>
        <v>0.82051282051282048</v>
      </c>
      <c r="G673" s="129"/>
    </row>
    <row r="674" spans="1:7" ht="21" x14ac:dyDescent="0.4">
      <c r="A674" s="149"/>
      <c r="B674" s="135"/>
      <c r="C674" s="135"/>
      <c r="D674" s="114"/>
      <c r="E674" s="114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58" t="s">
        <v>356</v>
      </c>
      <c r="B676" s="458"/>
      <c r="C676" s="458"/>
      <c r="D676" s="458"/>
      <c r="E676" s="458"/>
      <c r="F676" s="458"/>
      <c r="G676" s="114"/>
    </row>
    <row r="677" spans="1:7" ht="21" x14ac:dyDescent="0.4">
      <c r="A677" s="243">
        <f>B11</f>
        <v>43606</v>
      </c>
      <c r="B677" s="114"/>
      <c r="C677" s="135"/>
      <c r="D677" s="135"/>
      <c r="E677" s="135"/>
      <c r="F677" s="135"/>
      <c r="G677" s="114"/>
    </row>
    <row r="678" spans="1:7" ht="21.75" customHeight="1" x14ac:dyDescent="0.4">
      <c r="A678" s="472" t="s">
        <v>28</v>
      </c>
      <c r="B678" s="473" t="s">
        <v>29</v>
      </c>
      <c r="C678" s="473"/>
      <c r="D678" s="463" t="s">
        <v>42</v>
      </c>
      <c r="E678" s="463" t="s">
        <v>266</v>
      </c>
      <c r="F678" s="463" t="s">
        <v>302</v>
      </c>
      <c r="G678" s="129"/>
    </row>
    <row r="679" spans="1:7" ht="21" x14ac:dyDescent="0.4">
      <c r="A679" s="472"/>
      <c r="B679" s="118" t="s">
        <v>32</v>
      </c>
      <c r="C679" s="118" t="s">
        <v>31</v>
      </c>
      <c r="D679" s="463"/>
      <c r="E679" s="463"/>
      <c r="F679" s="463"/>
      <c r="G679" s="114"/>
    </row>
    <row r="680" spans="1:7" s="80" customFormat="1" ht="22.5" x14ac:dyDescent="0.4">
      <c r="A680" s="360"/>
      <c r="B680" s="361"/>
      <c r="C680" s="361"/>
      <c r="D680" s="362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3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3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3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3"/>
      <c r="E684" s="123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8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8"/>
      <c r="F686" s="123"/>
      <c r="G686" s="129"/>
    </row>
    <row r="687" spans="1:7" s="80" customFormat="1" ht="21" x14ac:dyDescent="0.4">
      <c r="A687" s="125" t="s">
        <v>295</v>
      </c>
      <c r="B687" s="122">
        <v>2</v>
      </c>
      <c r="C687" s="124"/>
      <c r="D687" s="255"/>
      <c r="E687" s="128"/>
      <c r="F687" s="123"/>
      <c r="G687" s="129"/>
    </row>
    <row r="688" spans="1:7" s="80" customFormat="1" ht="84" x14ac:dyDescent="0.4">
      <c r="A688" s="403" t="s">
        <v>296</v>
      </c>
      <c r="B688" s="122">
        <v>1</v>
      </c>
      <c r="C688" s="169" t="str">
        <f>IF(B688=0, -5, "0")</f>
        <v>0</v>
      </c>
      <c r="D688" s="200" t="s">
        <v>595</v>
      </c>
      <c r="E688" s="200"/>
      <c r="F688" s="123" t="s">
        <v>298</v>
      </c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00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00"/>
      <c r="F690" s="123"/>
      <c r="G690" s="114"/>
    </row>
    <row r="691" spans="1:7" s="80" customFormat="1" ht="30" customHeight="1" x14ac:dyDescent="0.4">
      <c r="A691" s="237" t="s">
        <v>13</v>
      </c>
      <c r="B691" s="122">
        <v>0</v>
      </c>
      <c r="C691" s="275"/>
      <c r="D691" s="255" t="s">
        <v>594</v>
      </c>
      <c r="E691" s="128"/>
      <c r="F691" s="123" t="s">
        <v>299</v>
      </c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3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8"/>
      <c r="F693" s="123"/>
      <c r="G693" s="129"/>
    </row>
    <row r="694" spans="1:7" ht="21" x14ac:dyDescent="0.4">
      <c r="A694" s="125" t="s">
        <v>475</v>
      </c>
      <c r="B694" s="122">
        <v>2</v>
      </c>
      <c r="C694" s="198"/>
      <c r="D694" s="257"/>
      <c r="E694" s="128"/>
      <c r="F694" s="123"/>
      <c r="G694" s="114"/>
    </row>
    <row r="695" spans="1:7" ht="63" x14ac:dyDescent="0.4">
      <c r="A695" s="125" t="s">
        <v>385</v>
      </c>
      <c r="B695" s="122">
        <v>2</v>
      </c>
      <c r="C695" s="166"/>
      <c r="D695" s="257"/>
      <c r="E695" s="128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420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3"/>
      <c r="F697" s="123"/>
      <c r="G697" s="114"/>
    </row>
    <row r="698" spans="1:7" ht="42" x14ac:dyDescent="0.4">
      <c r="A698" s="256" t="s">
        <v>458</v>
      </c>
      <c r="B698" s="122">
        <v>2</v>
      </c>
      <c r="C698" s="174"/>
      <c r="D698" s="121"/>
      <c r="E698" s="123"/>
      <c r="F698" s="123"/>
      <c r="G698" s="114"/>
    </row>
    <row r="699" spans="1:7" ht="21" x14ac:dyDescent="0.4">
      <c r="A699" s="256" t="s">
        <v>420</v>
      </c>
      <c r="B699" s="122">
        <v>2</v>
      </c>
      <c r="C699" s="174"/>
      <c r="D699" s="305"/>
      <c r="E699" s="123"/>
      <c r="F699" s="123"/>
      <c r="G699" s="114"/>
    </row>
    <row r="700" spans="1:7" ht="89.25" customHeight="1" x14ac:dyDescent="0.4">
      <c r="A700" s="125" t="s">
        <v>422</v>
      </c>
      <c r="B700" s="122">
        <f>IF(D700=1, 2, IF(AND(D700&lt;1,D700&gt;0), 1, IF(D700=0,"0","NA")))</f>
        <v>2</v>
      </c>
      <c r="C700" s="122"/>
      <c r="D700" s="411">
        <f>IFERROR(E700/F700,"N.A")</f>
        <v>1</v>
      </c>
      <c r="E700" s="436">
        <f>COUNTIF('A1 Exploitation'!F681:F699,"ok")</f>
        <v>1</v>
      </c>
      <c r="F700" s="414">
        <f>COUNTA('A1 Exploitation'!F681:F699)</f>
        <v>1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35</v>
      </c>
      <c r="E701" s="114"/>
      <c r="F701" s="114"/>
      <c r="G701" s="129"/>
    </row>
    <row r="702" spans="1:7" ht="22.5" x14ac:dyDescent="0.45">
      <c r="A702" s="377" t="s">
        <v>428</v>
      </c>
      <c r="B702" s="189"/>
      <c r="C702" s="190"/>
      <c r="D702" s="154">
        <f>D701/(COUNT(B681:C700)*2)</f>
        <v>0.92105263157894735</v>
      </c>
      <c r="G702" s="114"/>
    </row>
    <row r="703" spans="1:7" ht="21" x14ac:dyDescent="0.4">
      <c r="A703" s="248"/>
      <c r="B703" s="329"/>
      <c r="C703" s="329"/>
      <c r="D703" s="94"/>
      <c r="E703" s="94"/>
      <c r="F703" s="330"/>
      <c r="G703" s="274"/>
    </row>
    <row r="704" spans="1:7" ht="21" customHeight="1" x14ac:dyDescent="0.4">
      <c r="A704" s="503" t="s">
        <v>459</v>
      </c>
      <c r="B704" s="503"/>
      <c r="C704" s="503"/>
      <c r="D704" s="503"/>
      <c r="E704" s="503"/>
      <c r="F704" s="503"/>
      <c r="G704" s="274"/>
    </row>
    <row r="705" spans="1:7" ht="21" customHeight="1" x14ac:dyDescent="0.4">
      <c r="A705" s="251">
        <f>B11</f>
        <v>43606</v>
      </c>
      <c r="B705" s="114"/>
      <c r="C705" s="135"/>
      <c r="D705" s="273"/>
      <c r="E705" s="273"/>
      <c r="F705" s="273"/>
      <c r="G705" s="274"/>
    </row>
    <row r="706" spans="1:7" ht="21" x14ac:dyDescent="0.4">
      <c r="A706" s="539" t="s">
        <v>28</v>
      </c>
      <c r="B706" s="499" t="s">
        <v>29</v>
      </c>
      <c r="C706" s="499"/>
      <c r="D706" s="463" t="s">
        <v>42</v>
      </c>
      <c r="E706" s="463" t="s">
        <v>266</v>
      </c>
      <c r="F706" s="463" t="s">
        <v>302</v>
      </c>
      <c r="G706" s="274"/>
    </row>
    <row r="707" spans="1:7" ht="21" x14ac:dyDescent="0.4">
      <c r="A707" s="540"/>
      <c r="B707" s="383" t="s">
        <v>32</v>
      </c>
      <c r="C707" s="383" t="s">
        <v>31</v>
      </c>
      <c r="D707" s="463"/>
      <c r="E707" s="463"/>
      <c r="F707" s="463"/>
      <c r="G707" s="274"/>
    </row>
    <row r="708" spans="1:7" s="80" customFormat="1" ht="22.5" x14ac:dyDescent="0.4">
      <c r="A708" s="360"/>
      <c r="B708" s="361"/>
      <c r="C708" s="361"/>
      <c r="D708" s="362"/>
      <c r="E708" s="362"/>
      <c r="F708" s="362"/>
      <c r="G708" s="129"/>
    </row>
    <row r="709" spans="1:7" ht="24.75" x14ac:dyDescent="0.4">
      <c r="A709" s="526" t="s">
        <v>306</v>
      </c>
      <c r="B709" s="527"/>
      <c r="C709" s="527"/>
      <c r="D709" s="527"/>
      <c r="E709" s="527"/>
      <c r="F709" s="528"/>
      <c r="G709" s="274"/>
    </row>
    <row r="710" spans="1:7" ht="21" x14ac:dyDescent="0.4">
      <c r="A710" s="160" t="s">
        <v>220</v>
      </c>
      <c r="B710" s="275">
        <v>2</v>
      </c>
      <c r="C710" s="275"/>
      <c r="D710" s="200"/>
      <c r="E710" s="200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00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63"/>
      <c r="E712" s="200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63"/>
      <c r="E713" s="200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37"/>
      <c r="C715" s="538"/>
      <c r="D715" s="247">
        <f>SUM(B710:C714)</f>
        <v>10</v>
      </c>
      <c r="E715" s="173"/>
      <c r="F715" s="173"/>
      <c r="G715" s="114"/>
    </row>
    <row r="716" spans="1:7" ht="21" x14ac:dyDescent="0.4">
      <c r="A716" s="130" t="s">
        <v>33</v>
      </c>
      <c r="B716" s="537"/>
      <c r="C716" s="538"/>
      <c r="D716" s="397">
        <f>D715/(COUNT(B710:C714)*2)</f>
        <v>1</v>
      </c>
      <c r="E716" s="173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439"/>
      <c r="F717" s="396"/>
      <c r="G717" s="129"/>
    </row>
    <row r="718" spans="1:7" ht="24.75" x14ac:dyDescent="0.4">
      <c r="A718" s="526" t="s">
        <v>307</v>
      </c>
      <c r="B718" s="527"/>
      <c r="C718" s="527"/>
      <c r="D718" s="527"/>
      <c r="E718" s="527"/>
      <c r="F718" s="528"/>
      <c r="G718" s="114"/>
    </row>
    <row r="719" spans="1:7" ht="21" x14ac:dyDescent="0.4">
      <c r="A719" s="276" t="s">
        <v>3</v>
      </c>
      <c r="B719" s="275">
        <v>2</v>
      </c>
      <c r="C719" s="275"/>
      <c r="D719" s="63"/>
      <c r="E719" s="123"/>
      <c r="F719" s="200"/>
    </row>
    <row r="720" spans="1:7" ht="21" x14ac:dyDescent="0.4">
      <c r="A720" s="276" t="s">
        <v>27</v>
      </c>
      <c r="B720" s="275">
        <v>2</v>
      </c>
      <c r="C720" s="275"/>
      <c r="D720" s="63"/>
      <c r="E720" s="128"/>
      <c r="F720" s="200"/>
    </row>
    <row r="721" spans="1:7" ht="72.75" customHeight="1" x14ac:dyDescent="0.3">
      <c r="A721" s="253" t="s">
        <v>422</v>
      </c>
      <c r="B721" s="122">
        <f>IF(D721=1, 2, IF(AND(D721&lt;1,D721&gt;0), 1, IF(D721=0,"0","NA")))</f>
        <v>2</v>
      </c>
      <c r="C721" s="126"/>
      <c r="D721" s="411">
        <f>IFERROR(E721/F721,"N.A")</f>
        <v>1</v>
      </c>
      <c r="E721" s="436">
        <f>COUNTIF('A1 Exploitation'!F710:F720,"ok")</f>
        <v>1</v>
      </c>
      <c r="F721" s="414">
        <f>COUNTA('A1 Exploitation'!F710:F720)</f>
        <v>1</v>
      </c>
    </row>
    <row r="722" spans="1:7" ht="21" x14ac:dyDescent="0.3">
      <c r="A722" s="130" t="s">
        <v>34</v>
      </c>
      <c r="B722" s="130"/>
      <c r="C722" s="148"/>
      <c r="D722" s="359">
        <f>SUM(B719:C721)</f>
        <v>6</v>
      </c>
      <c r="G722" s="94"/>
    </row>
    <row r="723" spans="1:7" ht="21" x14ac:dyDescent="0.4">
      <c r="A723" s="130" t="s">
        <v>33</v>
      </c>
      <c r="B723" s="131"/>
      <c r="C723" s="132"/>
      <c r="D723" s="333">
        <f>D722/(COUNT(B719:C721)*2)</f>
        <v>1</v>
      </c>
      <c r="G723" s="114"/>
    </row>
    <row r="724" spans="1:7" s="336" customFormat="1" ht="21" x14ac:dyDescent="0.4">
      <c r="A724" s="125"/>
      <c r="B724" s="332"/>
      <c r="C724" s="332"/>
      <c r="D724" s="323"/>
      <c r="E724" s="94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16</v>
      </c>
      <c r="E725" s="440"/>
      <c r="F725" s="330"/>
      <c r="G725" s="114"/>
    </row>
    <row r="726" spans="1:7" ht="22.5" x14ac:dyDescent="0.45">
      <c r="A726" s="377" t="s">
        <v>430</v>
      </c>
      <c r="B726" s="189"/>
      <c r="C726" s="190"/>
      <c r="D726" s="154">
        <f>D725/(COUNT(B719:C721,B710:C714)*2)</f>
        <v>1</v>
      </c>
      <c r="E726" s="114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33">
        <f>AVERAGE(D721,D700,D668,D605,D565,D525,D471,D424,D366,D299,D244,D185,D129,D43)</f>
        <v>0.87575757575757573</v>
      </c>
      <c r="E728" s="441"/>
      <c r="F728" s="102"/>
      <c r="G728" s="93"/>
    </row>
    <row r="729" spans="1:7" ht="22.5" x14ac:dyDescent="0.3">
      <c r="A729" s="261" t="s">
        <v>423</v>
      </c>
      <c r="B729" s="262"/>
      <c r="C729" s="263"/>
      <c r="D729" s="434">
        <f>SUM(D725,D701,D672,D609,D569,D526,D475,D428,D370,D303,D248,D186,D130,D47)</f>
        <v>602</v>
      </c>
      <c r="E729" s="442"/>
      <c r="F729" s="259"/>
    </row>
    <row r="730" spans="1:7" ht="22.5" x14ac:dyDescent="0.3">
      <c r="A730" s="261" t="s">
        <v>276</v>
      </c>
      <c r="B730" s="262"/>
      <c r="C730" s="263"/>
      <c r="D730" s="435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0.82240437158469948</v>
      </c>
      <c r="E730" s="442"/>
      <c r="F730" s="259"/>
    </row>
  </sheetData>
  <sheetProtection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48:B164 B21:B25 B178:B185 B195:B202 B113:B119 B140:B146 B379:B389 B348:B356 B56:B63 B312:B319 B30:B37 B536:B541 B592:B605 B546:B555 B506:B516 B618:B626 B122:B128 B662:B668 B558:B565 B85:B102 B292:B299 B359:B366 B449:B463 B519:B525 B394:B414 B492:B504 B269:B289 B579:B587 B654:B660 B417:B424 B66:B82 B237:B244 B324:B343 B167:B175 B465:B471 B643:B649 B257:B264 B207:B226 B681:B700 B105:B110 B39:B42 B231:B235 B437:B444 B528:B529 B484:B490 B631:B638 B719:B721 B710:B714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topLeftCell="A2" zoomScale="90" zoomScaleNormal="90" zoomScaleSheetLayoutView="80" workbookViewId="0">
      <selection activeCell="F2" sqref="F2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442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54"/>
      <c r="E1" s="554"/>
      <c r="F1" s="554"/>
      <c r="G1" s="554"/>
    </row>
    <row r="2" spans="1:7" s="258" customFormat="1" ht="24" x14ac:dyDescent="0.45">
      <c r="A2" s="1"/>
      <c r="B2" s="12">
        <v>1</v>
      </c>
      <c r="D2" s="92"/>
      <c r="E2" s="382"/>
      <c r="F2" s="382"/>
      <c r="G2" s="92"/>
    </row>
    <row r="3" spans="1:7" s="258" customFormat="1" ht="24" x14ac:dyDescent="0.45">
      <c r="A3" s="1"/>
      <c r="B3" s="12">
        <v>2</v>
      </c>
      <c r="D3" s="9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442"/>
      <c r="E4" s="382"/>
      <c r="F4" s="382"/>
      <c r="G4" s="92"/>
    </row>
    <row r="5" spans="1:7" s="258" customFormat="1" ht="16.5" customHeight="1" x14ac:dyDescent="0.45">
      <c r="A5" s="1"/>
      <c r="D5" s="92"/>
      <c r="E5" s="382"/>
      <c r="F5" s="382"/>
      <c r="G5" s="92"/>
    </row>
    <row r="6" spans="1:7" s="258" customFormat="1" ht="37.5" customHeight="1" x14ac:dyDescent="0.45">
      <c r="A6" s="555" t="s">
        <v>46</v>
      </c>
      <c r="B6" s="555"/>
      <c r="C6" s="555"/>
      <c r="D6" s="555"/>
      <c r="E6" s="555"/>
      <c r="F6" s="555"/>
      <c r="G6" s="92"/>
    </row>
    <row r="7" spans="1:7" s="258" customFormat="1" ht="21.75" customHeight="1" x14ac:dyDescent="0.45">
      <c r="A7" s="556" t="str">
        <f>'Page de garde'!D18</f>
        <v>Tozeur</v>
      </c>
      <c r="B7" s="556"/>
      <c r="C7" s="556"/>
      <c r="D7" s="556"/>
      <c r="E7" s="556"/>
      <c r="F7" s="556"/>
      <c r="G7" s="92"/>
    </row>
    <row r="8" spans="1:7" s="258" customFormat="1" ht="24" x14ac:dyDescent="0.45">
      <c r="A8" s="4" t="s">
        <v>39</v>
      </c>
      <c r="B8" s="557" t="str">
        <f>'A2 Exploitation'!B9:F9</f>
        <v>Dr Hatem KARAA</v>
      </c>
      <c r="C8" s="557"/>
      <c r="D8" s="557"/>
      <c r="E8" s="557"/>
      <c r="F8" s="557"/>
      <c r="G8" s="92"/>
    </row>
    <row r="9" spans="1:7" s="258" customFormat="1" ht="24" x14ac:dyDescent="0.45">
      <c r="A9" s="5" t="s">
        <v>41</v>
      </c>
      <c r="B9" s="558" t="str">
        <f>'A2 Exploitation'!B10:F10</f>
        <v>Mr Walid Kadri et Belgacem Ben Kraïem</v>
      </c>
      <c r="C9" s="558"/>
      <c r="D9" s="558"/>
      <c r="E9" s="558"/>
      <c r="F9" s="558"/>
      <c r="G9" s="92"/>
    </row>
    <row r="10" spans="1:7" s="258" customFormat="1" ht="24" x14ac:dyDescent="0.45">
      <c r="A10" s="4" t="s">
        <v>40</v>
      </c>
      <c r="B10" s="553">
        <f>'A2 Exploitation'!B11:F11</f>
        <v>43606</v>
      </c>
      <c r="C10" s="553"/>
      <c r="D10" s="553"/>
      <c r="E10" s="553"/>
      <c r="F10" s="553"/>
      <c r="G10" s="92"/>
    </row>
    <row r="11" spans="1:7" s="258" customFormat="1" ht="24" x14ac:dyDescent="0.45">
      <c r="A11" s="4" t="s">
        <v>250</v>
      </c>
      <c r="B11" s="559">
        <f>D199</f>
        <v>0.93421052631578949</v>
      </c>
      <c r="C11" s="559"/>
      <c r="D11" s="559"/>
      <c r="E11" s="559"/>
      <c r="F11" s="559"/>
      <c r="G11" s="92"/>
    </row>
    <row r="12" spans="1:7" s="258" customFormat="1" ht="22.5" x14ac:dyDescent="0.45">
      <c r="A12" s="1"/>
      <c r="D12" s="484"/>
      <c r="E12" s="484"/>
      <c r="F12" s="484"/>
      <c r="G12" s="484"/>
    </row>
    <row r="13" spans="1:7" s="258" customFormat="1" ht="11.25" customHeight="1" x14ac:dyDescent="0.3">
      <c r="A13" s="560" t="s">
        <v>28</v>
      </c>
      <c r="B13" s="561" t="s">
        <v>29</v>
      </c>
      <c r="C13" s="561"/>
      <c r="D13" s="580" t="s">
        <v>42</v>
      </c>
      <c r="E13" s="561" t="s">
        <v>160</v>
      </c>
      <c r="F13" s="561" t="s">
        <v>161</v>
      </c>
      <c r="G13" s="80"/>
    </row>
    <row r="14" spans="1:7" s="258" customFormat="1" ht="12.75" customHeight="1" x14ac:dyDescent="0.3">
      <c r="A14" s="560"/>
      <c r="B14" s="22" t="s">
        <v>32</v>
      </c>
      <c r="C14" s="22" t="s">
        <v>31</v>
      </c>
      <c r="D14" s="580"/>
      <c r="E14" s="561"/>
      <c r="F14" s="561"/>
      <c r="G14" s="94"/>
    </row>
    <row r="15" spans="1:7" x14ac:dyDescent="0.3">
      <c r="A15" s="574"/>
      <c r="B15" s="575"/>
      <c r="C15" s="575"/>
      <c r="D15" s="575"/>
      <c r="E15" s="575"/>
      <c r="F15" s="575"/>
    </row>
    <row r="16" spans="1:7" ht="19.5" x14ac:dyDescent="0.4">
      <c r="A16" s="567" t="s">
        <v>0</v>
      </c>
      <c r="B16" s="568"/>
      <c r="C16" s="568"/>
      <c r="D16" s="568"/>
      <c r="E16" s="568"/>
      <c r="F16" s="568"/>
      <c r="G16" s="93" t="s">
        <v>298</v>
      </c>
    </row>
    <row r="17" spans="1:7" ht="33" x14ac:dyDescent="0.3">
      <c r="A17" s="7" t="s">
        <v>225</v>
      </c>
      <c r="B17" s="265">
        <v>2</v>
      </c>
      <c r="C17" s="265"/>
      <c r="D17" s="63" t="s">
        <v>553</v>
      </c>
      <c r="E17" s="81" t="s">
        <v>516</v>
      </c>
      <c r="F17" s="265" t="s">
        <v>299</v>
      </c>
      <c r="G17" s="93" t="s">
        <v>299</v>
      </c>
    </row>
    <row r="18" spans="1:7" x14ac:dyDescent="0.3">
      <c r="A18" s="8" t="s">
        <v>67</v>
      </c>
      <c r="B18" s="265">
        <v>2</v>
      </c>
      <c r="C18" s="265"/>
      <c r="D18" s="63"/>
      <c r="E18" s="265"/>
      <c r="F18" s="265"/>
    </row>
    <row r="19" spans="1:7" x14ac:dyDescent="0.3">
      <c r="A19" s="7" t="s">
        <v>68</v>
      </c>
      <c r="B19" s="265">
        <v>2</v>
      </c>
      <c r="C19" s="265"/>
      <c r="D19" s="63"/>
      <c r="E19" s="63"/>
      <c r="F19" s="265"/>
    </row>
    <row r="20" spans="1:7" x14ac:dyDescent="0.3">
      <c r="A20" s="7" t="s">
        <v>129</v>
      </c>
      <c r="B20" s="265">
        <v>2</v>
      </c>
      <c r="C20" s="265"/>
      <c r="D20" s="64"/>
      <c r="E20" s="265"/>
      <c r="F20" s="265"/>
    </row>
    <row r="21" spans="1:7" x14ac:dyDescent="0.3">
      <c r="A21" s="30" t="s">
        <v>460</v>
      </c>
      <c r="B21" s="265">
        <v>2</v>
      </c>
      <c r="C21" s="265"/>
      <c r="D21" s="64"/>
      <c r="E21" s="265"/>
      <c r="F21" s="265"/>
    </row>
    <row r="22" spans="1:7" x14ac:dyDescent="0.3">
      <c r="A22" s="569" t="s">
        <v>34</v>
      </c>
      <c r="B22" s="563"/>
      <c r="C22" s="564"/>
      <c r="D22" s="425">
        <f>SUM(B17:C21)</f>
        <v>10</v>
      </c>
    </row>
    <row r="23" spans="1:7" x14ac:dyDescent="0.3">
      <c r="A23" s="562" t="s">
        <v>251</v>
      </c>
      <c r="B23" s="565"/>
      <c r="C23" s="566"/>
      <c r="D23" s="20">
        <f>D22/(COUNT(B17:C21)*2)</f>
        <v>1</v>
      </c>
    </row>
    <row r="24" spans="1:7" s="10" customFormat="1" x14ac:dyDescent="0.3">
      <c r="A24" s="14"/>
      <c r="B24" s="15"/>
      <c r="C24" s="15"/>
      <c r="D24" s="19"/>
      <c r="G24" s="93"/>
    </row>
    <row r="25" spans="1:7" ht="19.5" x14ac:dyDescent="0.4">
      <c r="A25" s="570" t="s">
        <v>4</v>
      </c>
      <c r="B25" s="571"/>
      <c r="C25" s="571"/>
      <c r="D25" s="571"/>
      <c r="E25" s="571"/>
      <c r="F25" s="571"/>
    </row>
    <row r="26" spans="1:7" ht="18" x14ac:dyDescent="0.35">
      <c r="A26" s="28" t="s">
        <v>84</v>
      </c>
      <c r="B26" s="265">
        <v>2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>
        <v>2</v>
      </c>
      <c r="C27" s="265"/>
      <c r="D27" s="63"/>
      <c r="E27" s="265"/>
      <c r="F27" s="265"/>
    </row>
    <row r="28" spans="1:7" x14ac:dyDescent="0.3">
      <c r="A28" s="30" t="s">
        <v>308</v>
      </c>
      <c r="B28" s="265">
        <v>2</v>
      </c>
      <c r="C28" s="265"/>
      <c r="D28" s="63"/>
      <c r="E28" s="265"/>
      <c r="F28" s="265"/>
    </row>
    <row r="29" spans="1:7" x14ac:dyDescent="0.3">
      <c r="A29" s="7" t="s">
        <v>236</v>
      </c>
      <c r="B29" s="265">
        <v>2</v>
      </c>
      <c r="C29" s="265"/>
      <c r="D29" s="63"/>
      <c r="E29" s="265"/>
      <c r="F29" s="265"/>
    </row>
    <row r="30" spans="1:7" x14ac:dyDescent="0.3">
      <c r="A30" s="7" t="s">
        <v>244</v>
      </c>
      <c r="B30" s="265">
        <v>2</v>
      </c>
      <c r="C30" s="265"/>
      <c r="D30" s="66"/>
      <c r="E30" s="265"/>
      <c r="F30" s="265"/>
    </row>
    <row r="31" spans="1:7" x14ac:dyDescent="0.3">
      <c r="A31" s="7" t="s">
        <v>69</v>
      </c>
      <c r="B31" s="265">
        <v>2</v>
      </c>
      <c r="C31" s="265"/>
      <c r="D31" s="66"/>
      <c r="E31" s="265"/>
      <c r="F31" s="265"/>
    </row>
    <row r="32" spans="1:7" x14ac:dyDescent="0.3">
      <c r="A32" s="7" t="s">
        <v>249</v>
      </c>
      <c r="B32" s="265">
        <v>2</v>
      </c>
      <c r="C32" s="265"/>
      <c r="D32" s="66"/>
      <c r="E32" s="265"/>
      <c r="F32" s="265"/>
    </row>
    <row r="33" spans="1:7" x14ac:dyDescent="0.3">
      <c r="A33" s="562" t="s">
        <v>34</v>
      </c>
      <c r="B33" s="565"/>
      <c r="C33" s="566"/>
      <c r="D33" s="424">
        <f>SUM(B26:C32)</f>
        <v>14</v>
      </c>
    </row>
    <row r="34" spans="1:7" x14ac:dyDescent="0.3">
      <c r="A34" s="562" t="s">
        <v>251</v>
      </c>
      <c r="B34" s="565"/>
      <c r="C34" s="566"/>
      <c r="D34" s="20">
        <f>D33/(COUNT(B26:C32)*2)</f>
        <v>1</v>
      </c>
    </row>
    <row r="35" spans="1:7" s="10" customFormat="1" x14ac:dyDescent="0.3">
      <c r="A35" s="14"/>
      <c r="B35" s="15"/>
      <c r="C35" s="15"/>
      <c r="D35" s="19"/>
      <c r="G35" s="93"/>
    </row>
    <row r="36" spans="1:7" s="10" customFormat="1" ht="19.5" x14ac:dyDescent="0.4">
      <c r="A36" s="570" t="s">
        <v>180</v>
      </c>
      <c r="B36" s="571"/>
      <c r="C36" s="571"/>
      <c r="D36" s="571"/>
      <c r="E36" s="571"/>
      <c r="F36" s="571"/>
      <c r="G36" s="93"/>
    </row>
    <row r="37" spans="1:7" s="10" customFormat="1" ht="18" x14ac:dyDescent="0.35">
      <c r="A37" s="28" t="s">
        <v>84</v>
      </c>
      <c r="B37" s="265">
        <v>2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>
        <v>2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>
        <v>2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>
        <v>2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>
        <v>2</v>
      </c>
      <c r="C41" s="265"/>
      <c r="D41" s="66"/>
      <c r="E41" s="265"/>
      <c r="F41" s="265"/>
      <c r="G41" s="93"/>
    </row>
    <row r="42" spans="1:7" s="10" customFormat="1" x14ac:dyDescent="0.3">
      <c r="A42" s="562" t="s">
        <v>34</v>
      </c>
      <c r="B42" s="565"/>
      <c r="C42" s="566"/>
      <c r="D42" s="424">
        <f>SUM(B37:C41)</f>
        <v>10</v>
      </c>
      <c r="E42" s="259"/>
      <c r="F42" s="259"/>
      <c r="G42" s="93"/>
    </row>
    <row r="43" spans="1:7" s="10" customFormat="1" x14ac:dyDescent="0.3">
      <c r="A43" s="562" t="s">
        <v>251</v>
      </c>
      <c r="B43" s="565"/>
      <c r="C43" s="566"/>
      <c r="D43" s="20">
        <f>D42/(COUNT(B37:C41)*2)</f>
        <v>1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443"/>
      <c r="G44" s="93"/>
    </row>
    <row r="45" spans="1:7" ht="19.5" x14ac:dyDescent="0.4">
      <c r="A45" s="572" t="s">
        <v>19</v>
      </c>
      <c r="B45" s="573"/>
      <c r="C45" s="573"/>
      <c r="D45" s="573"/>
      <c r="E45" s="573"/>
      <c r="F45" s="573"/>
    </row>
    <row r="46" spans="1:7" ht="33" x14ac:dyDescent="0.3">
      <c r="A46" s="7" t="s">
        <v>226</v>
      </c>
      <c r="B46" s="265">
        <v>0</v>
      </c>
      <c r="C46" s="265"/>
      <c r="D46" s="11" t="s">
        <v>599</v>
      </c>
      <c r="E46" s="63" t="s">
        <v>600</v>
      </c>
      <c r="F46" s="265" t="s">
        <v>299</v>
      </c>
    </row>
    <row r="47" spans="1:7" x14ac:dyDescent="0.3">
      <c r="A47" s="7" t="s">
        <v>70</v>
      </c>
      <c r="B47" s="265">
        <v>2</v>
      </c>
      <c r="C47" s="265"/>
      <c r="D47" s="66"/>
      <c r="E47" s="265"/>
      <c r="F47" s="265"/>
    </row>
    <row r="48" spans="1:7" x14ac:dyDescent="0.3">
      <c r="A48" s="7" t="s">
        <v>192</v>
      </c>
      <c r="B48" s="265">
        <v>2</v>
      </c>
      <c r="C48" s="265"/>
      <c r="D48" s="63"/>
      <c r="E48" s="265"/>
      <c r="F48" s="265"/>
    </row>
    <row r="49" spans="1:7" x14ac:dyDescent="0.3">
      <c r="A49" s="7" t="s">
        <v>22</v>
      </c>
      <c r="B49" s="265">
        <v>2</v>
      </c>
      <c r="C49" s="265"/>
      <c r="D49" s="63"/>
      <c r="E49" s="265"/>
      <c r="F49" s="265"/>
    </row>
    <row r="50" spans="1:7" x14ac:dyDescent="0.3">
      <c r="A50" s="7" t="s">
        <v>71</v>
      </c>
      <c r="B50" s="265">
        <v>2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265"/>
      <c r="F51" s="265"/>
    </row>
    <row r="52" spans="1:7" x14ac:dyDescent="0.3">
      <c r="A52" s="562" t="s">
        <v>34</v>
      </c>
      <c r="B52" s="565"/>
      <c r="C52" s="566"/>
      <c r="D52" s="424">
        <f>SUM(B46:C51)</f>
        <v>10</v>
      </c>
    </row>
    <row r="53" spans="1:7" x14ac:dyDescent="0.3">
      <c r="A53" s="562" t="s">
        <v>251</v>
      </c>
      <c r="B53" s="565"/>
      <c r="C53" s="566"/>
      <c r="D53" s="20">
        <f>D52/(COUNT(B46:C51)*2)</f>
        <v>0.83333333333333337</v>
      </c>
    </row>
    <row r="54" spans="1:7" s="10" customFormat="1" x14ac:dyDescent="0.3">
      <c r="A54" s="14"/>
      <c r="B54" s="15"/>
      <c r="C54" s="15"/>
      <c r="D54" s="19"/>
      <c r="G54" s="93"/>
    </row>
    <row r="55" spans="1:7" ht="19.5" x14ac:dyDescent="0.4">
      <c r="A55" s="570" t="s">
        <v>8</v>
      </c>
      <c r="B55" s="571"/>
      <c r="C55" s="571"/>
      <c r="D55" s="571"/>
      <c r="E55" s="571"/>
      <c r="F55" s="571"/>
    </row>
    <row r="56" spans="1:7" ht="36" x14ac:dyDescent="0.35">
      <c r="A56" s="29" t="s">
        <v>148</v>
      </c>
      <c r="B56" s="265">
        <v>2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>
        <v>2</v>
      </c>
      <c r="C57" s="265"/>
      <c r="D57" s="63"/>
      <c r="E57" s="67"/>
      <c r="F57" s="265"/>
    </row>
    <row r="58" spans="1:7" x14ac:dyDescent="0.3">
      <c r="A58" s="11" t="s">
        <v>205</v>
      </c>
      <c r="B58" s="265">
        <v>2</v>
      </c>
      <c r="C58" s="265"/>
      <c r="D58" s="63"/>
      <c r="E58" s="63"/>
      <c r="F58" s="265"/>
    </row>
    <row r="59" spans="1:7" x14ac:dyDescent="0.3">
      <c r="A59" s="11" t="s">
        <v>79</v>
      </c>
      <c r="B59" s="265">
        <v>2</v>
      </c>
      <c r="C59" s="265"/>
      <c r="D59" s="66"/>
      <c r="E59" s="265"/>
      <c r="F59" s="265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>
        <v>2</v>
      </c>
      <c r="C62" s="265"/>
      <c r="D62" s="66"/>
      <c r="E62" s="265"/>
      <c r="F62" s="265"/>
    </row>
    <row r="63" spans="1:7" x14ac:dyDescent="0.3">
      <c r="A63" s="562" t="s">
        <v>34</v>
      </c>
      <c r="B63" s="565"/>
      <c r="C63" s="566"/>
      <c r="D63" s="424">
        <f>SUM(B56:C62)</f>
        <v>14</v>
      </c>
    </row>
    <row r="64" spans="1:7" x14ac:dyDescent="0.3">
      <c r="A64" s="562" t="s">
        <v>251</v>
      </c>
      <c r="B64" s="565"/>
      <c r="C64" s="566"/>
      <c r="D64" s="20">
        <f>D63/(COUNT(B56:C62)*2)</f>
        <v>1</v>
      </c>
    </row>
    <row r="65" spans="1:7" s="10" customFormat="1" x14ac:dyDescent="0.3">
      <c r="A65" s="14"/>
      <c r="B65" s="15"/>
      <c r="C65" s="15"/>
      <c r="D65" s="19"/>
      <c r="G65" s="93"/>
    </row>
    <row r="66" spans="1:7" ht="19.5" x14ac:dyDescent="0.4">
      <c r="A66" s="570" t="s">
        <v>111</v>
      </c>
      <c r="B66" s="571"/>
      <c r="C66" s="571"/>
      <c r="D66" s="571"/>
      <c r="E66" s="571"/>
      <c r="F66" s="571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265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444"/>
      <c r="E72" s="67"/>
      <c r="F72" s="265"/>
    </row>
    <row r="73" spans="1:7" ht="19.5" x14ac:dyDescent="0.4">
      <c r="A73" s="7" t="s">
        <v>81</v>
      </c>
      <c r="B73" s="68">
        <v>2</v>
      </c>
      <c r="C73" s="69"/>
      <c r="D73" s="63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>
        <v>2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>
        <v>2</v>
      </c>
      <c r="C79" s="265"/>
      <c r="D79" s="75"/>
      <c r="E79" s="73"/>
      <c r="F79" s="265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9" t="s">
        <v>601</v>
      </c>
      <c r="E80" s="73"/>
      <c r="F80" s="265"/>
    </row>
    <row r="81" spans="1:7" x14ac:dyDescent="0.3">
      <c r="A81" s="7" t="s">
        <v>255</v>
      </c>
      <c r="B81" s="68">
        <v>2</v>
      </c>
      <c r="C81" s="265"/>
      <c r="D81" s="75"/>
      <c r="E81" s="76"/>
      <c r="F81" s="265"/>
    </row>
    <row r="82" spans="1:7" ht="33.75" x14ac:dyDescent="0.35">
      <c r="A82" s="31" t="s">
        <v>253</v>
      </c>
      <c r="B82" s="68">
        <v>2</v>
      </c>
      <c r="C82" s="88" t="str">
        <f>IF(B82=0, -5, "0")</f>
        <v>0</v>
      </c>
      <c r="D82" s="9" t="s">
        <v>602</v>
      </c>
      <c r="E82" s="77"/>
      <c r="F82" s="265"/>
    </row>
    <row r="83" spans="1:7" x14ac:dyDescent="0.3">
      <c r="A83" s="7" t="s">
        <v>72</v>
      </c>
      <c r="B83" s="68">
        <v>2</v>
      </c>
      <c r="C83" s="265"/>
      <c r="D83" s="75"/>
      <c r="E83" s="76"/>
      <c r="F83" s="265"/>
    </row>
    <row r="84" spans="1:7" x14ac:dyDescent="0.3">
      <c r="A84" s="562" t="s">
        <v>34</v>
      </c>
      <c r="B84" s="565"/>
      <c r="C84" s="566"/>
      <c r="D84" s="424">
        <f>SUM(B67:C83)</f>
        <v>22</v>
      </c>
    </row>
    <row r="85" spans="1:7" x14ac:dyDescent="0.3">
      <c r="A85" s="562" t="s">
        <v>251</v>
      </c>
      <c r="B85" s="565"/>
      <c r="C85" s="566"/>
      <c r="D85" s="20">
        <f>D84/(COUNT(B67:C83)*2)</f>
        <v>1</v>
      </c>
    </row>
    <row r="86" spans="1:7" s="10" customFormat="1" x14ac:dyDescent="0.3">
      <c r="A86" s="14"/>
      <c r="B86" s="15"/>
      <c r="C86" s="15"/>
      <c r="D86" s="19"/>
      <c r="G86" s="93"/>
    </row>
    <row r="87" spans="1:7" ht="19.5" x14ac:dyDescent="0.4">
      <c r="A87" s="570" t="s">
        <v>172</v>
      </c>
      <c r="B87" s="571"/>
      <c r="C87" s="571"/>
      <c r="D87" s="571"/>
      <c r="E87" s="571"/>
      <c r="F87" s="571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265"/>
    </row>
    <row r="89" spans="1:7" ht="19.5" x14ac:dyDescent="0.4">
      <c r="A89" s="7" t="s">
        <v>228</v>
      </c>
      <c r="B89" s="78">
        <v>2</v>
      </c>
      <c r="C89" s="69"/>
      <c r="D89" s="63"/>
      <c r="E89" s="265"/>
      <c r="F89" s="265"/>
    </row>
    <row r="90" spans="1:7" ht="19.5" x14ac:dyDescent="0.4">
      <c r="A90" s="7" t="s">
        <v>256</v>
      </c>
      <c r="B90" s="78">
        <v>2</v>
      </c>
      <c r="C90" s="69"/>
      <c r="D90" s="75"/>
      <c r="E90" s="265"/>
      <c r="F90" s="265"/>
    </row>
    <row r="91" spans="1:7" ht="34.5" x14ac:dyDescent="0.4">
      <c r="A91" s="11" t="s">
        <v>257</v>
      </c>
      <c r="B91" s="78">
        <v>2</v>
      </c>
      <c r="C91" s="69"/>
      <c r="D91" s="75"/>
      <c r="E91" s="265"/>
      <c r="F91" s="265"/>
    </row>
    <row r="92" spans="1:7" ht="19.5" x14ac:dyDescent="0.4">
      <c r="A92" s="8" t="s">
        <v>207</v>
      </c>
      <c r="B92" s="78">
        <v>2</v>
      </c>
      <c r="C92" s="69"/>
      <c r="D92" s="75"/>
      <c r="E92" s="265"/>
      <c r="F92" s="265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67"/>
      <c r="E93" s="265"/>
      <c r="F93" s="265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>
        <v>2</v>
      </c>
      <c r="C95" s="265"/>
      <c r="D95" s="63"/>
      <c r="E95" s="265"/>
      <c r="F95" s="265"/>
    </row>
    <row r="96" spans="1:7" x14ac:dyDescent="0.3">
      <c r="A96" s="13" t="s">
        <v>238</v>
      </c>
      <c r="B96" s="78">
        <v>2</v>
      </c>
      <c r="C96" s="265"/>
      <c r="D96" s="63"/>
      <c r="E96" s="265"/>
      <c r="F96" s="265"/>
    </row>
    <row r="97" spans="1:7" x14ac:dyDescent="0.3">
      <c r="A97" s="13" t="s">
        <v>239</v>
      </c>
      <c r="B97" s="78">
        <v>2</v>
      </c>
      <c r="C97" s="265"/>
      <c r="D97" s="63"/>
      <c r="E97" s="265"/>
      <c r="F97" s="265"/>
    </row>
    <row r="98" spans="1:7" x14ac:dyDescent="0.3">
      <c r="A98" s="7" t="s">
        <v>115</v>
      </c>
      <c r="B98" s="78">
        <v>2</v>
      </c>
      <c r="C98" s="265"/>
      <c r="D98" s="63"/>
      <c r="E98" s="265"/>
      <c r="F98" s="265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 t="s">
        <v>603</v>
      </c>
      <c r="E99" s="265"/>
      <c r="F99" s="265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>
        <v>2</v>
      </c>
      <c r="C101" s="265"/>
      <c r="D101" s="63"/>
      <c r="E101" s="265"/>
      <c r="F101" s="265"/>
    </row>
    <row r="102" spans="1:7" x14ac:dyDescent="0.3">
      <c r="A102" s="562" t="s">
        <v>34</v>
      </c>
      <c r="B102" s="565"/>
      <c r="C102" s="566"/>
      <c r="D102" s="424">
        <f>SUM(B88:C101)</f>
        <v>28</v>
      </c>
    </row>
    <row r="103" spans="1:7" x14ac:dyDescent="0.3">
      <c r="A103" s="562" t="s">
        <v>251</v>
      </c>
      <c r="B103" s="565"/>
      <c r="C103" s="566"/>
      <c r="D103" s="20">
        <f>D102/(COUNT(B88:C101)*2)</f>
        <v>1</v>
      </c>
    </row>
    <row r="104" spans="1:7" s="10" customFormat="1" x14ac:dyDescent="0.3">
      <c r="A104" s="14"/>
      <c r="B104" s="15"/>
      <c r="C104" s="15"/>
      <c r="D104" s="19"/>
      <c r="G104" s="93"/>
    </row>
    <row r="105" spans="1:7" s="10" customFormat="1" x14ac:dyDescent="0.3">
      <c r="A105" s="33"/>
      <c r="B105" s="34"/>
      <c r="C105" s="34"/>
      <c r="D105" s="443"/>
      <c r="G105" s="93"/>
    </row>
    <row r="106" spans="1:7" s="10" customFormat="1" ht="19.5" x14ac:dyDescent="0.4">
      <c r="A106" s="570" t="s">
        <v>173</v>
      </c>
      <c r="B106" s="571"/>
      <c r="C106" s="571"/>
      <c r="D106" s="571"/>
      <c r="E106" s="571"/>
      <c r="F106" s="571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94"/>
      <c r="E112" s="265"/>
      <c r="F112" s="265"/>
      <c r="G112" s="93"/>
    </row>
    <row r="113" spans="1:7" s="10" customFormat="1" x14ac:dyDescent="0.3">
      <c r="A113" s="9" t="s">
        <v>138</v>
      </c>
      <c r="B113" s="78">
        <v>2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>
        <v>2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33.75" x14ac:dyDescent="0.35">
      <c r="A116" s="32" t="s">
        <v>272</v>
      </c>
      <c r="B116" s="78">
        <v>2</v>
      </c>
      <c r="C116" s="88" t="str">
        <f>IF(B116=0, -5, "0")</f>
        <v>0</v>
      </c>
      <c r="D116" s="63" t="s">
        <v>604</v>
      </c>
      <c r="E116" s="265"/>
      <c r="F116" s="265"/>
      <c r="G116" s="93"/>
    </row>
    <row r="117" spans="1:7" s="10" customFormat="1" x14ac:dyDescent="0.3">
      <c r="A117" s="37" t="s">
        <v>193</v>
      </c>
      <c r="B117" s="78">
        <v>2</v>
      </c>
      <c r="C117" s="265"/>
      <c r="D117" s="75"/>
      <c r="E117" s="265"/>
      <c r="F117" s="265"/>
      <c r="G117" s="93"/>
    </row>
    <row r="118" spans="1:7" s="10" customFormat="1" x14ac:dyDescent="0.3">
      <c r="A118" s="562" t="s">
        <v>34</v>
      </c>
      <c r="B118" s="565"/>
      <c r="C118" s="566"/>
      <c r="D118" s="424">
        <f>SUM(B107:C117)</f>
        <v>22</v>
      </c>
      <c r="E118" s="259"/>
      <c r="F118" s="259"/>
      <c r="G118" s="93"/>
    </row>
    <row r="119" spans="1:7" s="10" customFormat="1" x14ac:dyDescent="0.3">
      <c r="A119" s="562" t="s">
        <v>251</v>
      </c>
      <c r="B119" s="565"/>
      <c r="C119" s="566"/>
      <c r="D119" s="20">
        <f>D118/(COUNT(B107:C117)*2)</f>
        <v>1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9"/>
      <c r="G120" s="93"/>
    </row>
    <row r="121" spans="1:7" ht="19.5" x14ac:dyDescent="0.4">
      <c r="A121" s="570" t="s">
        <v>156</v>
      </c>
      <c r="B121" s="571"/>
      <c r="C121" s="571"/>
      <c r="D121" s="571"/>
      <c r="E121" s="571"/>
      <c r="F121" s="571"/>
    </row>
    <row r="122" spans="1:7" x14ac:dyDescent="0.3">
      <c r="A122" s="30" t="s">
        <v>231</v>
      </c>
      <c r="B122" s="79">
        <v>2</v>
      </c>
      <c r="C122" s="265"/>
      <c r="D122" s="81"/>
      <c r="E122" s="81"/>
      <c r="F122" s="265"/>
    </row>
    <row r="123" spans="1:7" x14ac:dyDescent="0.3">
      <c r="A123" s="30" t="s">
        <v>228</v>
      </c>
      <c r="B123" s="79">
        <v>2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265"/>
    </row>
    <row r="127" spans="1:7" ht="50.25" x14ac:dyDescent="0.35">
      <c r="A127" s="29" t="s">
        <v>174</v>
      </c>
      <c r="B127" s="79">
        <v>2</v>
      </c>
      <c r="C127" s="88" t="str">
        <f>IF(B127=0, -5, "0")</f>
        <v>0</v>
      </c>
      <c r="D127" s="63" t="s">
        <v>606</v>
      </c>
      <c r="E127" s="70"/>
      <c r="F127" s="265"/>
    </row>
    <row r="128" spans="1:7" ht="33.75" x14ac:dyDescent="0.35">
      <c r="A128" s="28" t="s">
        <v>197</v>
      </c>
      <c r="B128" s="79">
        <v>2</v>
      </c>
      <c r="C128" s="88" t="str">
        <f>IF(B128=0, -5, "0")</f>
        <v>0</v>
      </c>
      <c r="D128" s="63" t="s">
        <v>605</v>
      </c>
      <c r="E128" s="63"/>
      <c r="F128" s="265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62" t="s">
        <v>34</v>
      </c>
      <c r="B133" s="565"/>
      <c r="C133" s="566"/>
      <c r="D133" s="424">
        <f>SUM(B122:C132)</f>
        <v>22</v>
      </c>
    </row>
    <row r="134" spans="1:7" x14ac:dyDescent="0.3">
      <c r="A134" s="562" t="s">
        <v>251</v>
      </c>
      <c r="B134" s="565"/>
      <c r="C134" s="566"/>
      <c r="D134" s="20">
        <f>D133/(COUNT(B122:C132)*2)</f>
        <v>1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70" t="s">
        <v>61</v>
      </c>
      <c r="B136" s="571"/>
      <c r="C136" s="571"/>
      <c r="D136" s="571"/>
      <c r="E136" s="571"/>
      <c r="F136" s="571"/>
    </row>
    <row r="137" spans="1:7" ht="19.5" x14ac:dyDescent="0.4">
      <c r="A137" s="11" t="s">
        <v>258</v>
      </c>
      <c r="B137" s="449">
        <v>2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449">
        <v>2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449">
        <v>2</v>
      </c>
      <c r="C139" s="63"/>
      <c r="D139" s="71"/>
      <c r="E139" s="265"/>
      <c r="F139" s="265"/>
    </row>
    <row r="140" spans="1:7" ht="33" x14ac:dyDescent="0.3">
      <c r="A140" s="38" t="s">
        <v>234</v>
      </c>
      <c r="B140" s="449">
        <v>0</v>
      </c>
      <c r="C140" s="63"/>
      <c r="D140" s="37" t="s">
        <v>607</v>
      </c>
      <c r="E140" s="265"/>
      <c r="F140" s="265" t="s">
        <v>299</v>
      </c>
    </row>
    <row r="141" spans="1:7" s="10" customFormat="1" x14ac:dyDescent="0.3">
      <c r="A141" s="9" t="s">
        <v>259</v>
      </c>
      <c r="B141" s="449">
        <v>2</v>
      </c>
      <c r="C141" s="84"/>
      <c r="D141" s="84"/>
      <c r="E141" s="266"/>
      <c r="F141" s="265"/>
      <c r="G141" s="93"/>
    </row>
    <row r="142" spans="1:7" x14ac:dyDescent="0.3">
      <c r="A142" s="11" t="s">
        <v>240</v>
      </c>
      <c r="B142" s="449">
        <v>2</v>
      </c>
      <c r="C142" s="63"/>
      <c r="D142" s="267"/>
      <c r="E142" s="265"/>
      <c r="F142" s="265"/>
    </row>
    <row r="143" spans="1:7" x14ac:dyDescent="0.3">
      <c r="A143" s="11" t="s">
        <v>260</v>
      </c>
      <c r="B143" s="449">
        <v>2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449">
        <v>2</v>
      </c>
      <c r="C144" s="88" t="str">
        <f>IF(B144=0, -5, "0")</f>
        <v>0</v>
      </c>
      <c r="D144" s="444"/>
      <c r="E144" s="265"/>
      <c r="F144" s="265"/>
    </row>
    <row r="145" spans="1:7" ht="18" x14ac:dyDescent="0.35">
      <c r="A145" s="28" t="s">
        <v>165</v>
      </c>
      <c r="B145" s="449">
        <v>2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449">
        <v>2</v>
      </c>
      <c r="C146" s="63"/>
      <c r="D146" s="66"/>
      <c r="E146" s="265"/>
      <c r="F146" s="265"/>
    </row>
    <row r="147" spans="1:7" x14ac:dyDescent="0.3">
      <c r="A147" s="36" t="s">
        <v>175</v>
      </c>
      <c r="B147" s="449">
        <v>2</v>
      </c>
      <c r="C147" s="63"/>
      <c r="D147" s="66"/>
      <c r="E147" s="265"/>
      <c r="F147" s="265"/>
    </row>
    <row r="148" spans="1:7" x14ac:dyDescent="0.3">
      <c r="A148" s="7" t="s">
        <v>261</v>
      </c>
      <c r="B148" s="449">
        <v>2</v>
      </c>
      <c r="C148" s="63"/>
      <c r="D148" s="445"/>
      <c r="E148" s="265"/>
      <c r="F148" s="265"/>
    </row>
    <row r="149" spans="1:7" x14ac:dyDescent="0.3">
      <c r="A149" s="562" t="s">
        <v>34</v>
      </c>
      <c r="B149" s="565"/>
      <c r="C149" s="566"/>
      <c r="D149" s="424">
        <f>SUM(B137:C148)</f>
        <v>22</v>
      </c>
    </row>
    <row r="150" spans="1:7" x14ac:dyDescent="0.3">
      <c r="A150" s="562" t="s">
        <v>251</v>
      </c>
      <c r="B150" s="565"/>
      <c r="C150" s="566"/>
      <c r="D150" s="20">
        <f>D149/(COUNT(B137:C148)*2)</f>
        <v>0.91666666666666663</v>
      </c>
    </row>
    <row r="151" spans="1:7" s="10" customFormat="1" x14ac:dyDescent="0.3">
      <c r="A151" s="14"/>
      <c r="B151" s="15"/>
      <c r="C151" s="15"/>
      <c r="D151" s="19"/>
      <c r="G151" s="93"/>
    </row>
    <row r="152" spans="1:7" ht="19.5" x14ac:dyDescent="0.4">
      <c r="A152" s="570" t="s">
        <v>178</v>
      </c>
      <c r="B152" s="571"/>
      <c r="C152" s="571"/>
      <c r="D152" s="571"/>
      <c r="E152" s="571"/>
      <c r="F152" s="571"/>
    </row>
    <row r="153" spans="1:7" x14ac:dyDescent="0.3">
      <c r="A153" s="36" t="s">
        <v>235</v>
      </c>
      <c r="B153" s="265">
        <v>2</v>
      </c>
      <c r="C153" s="265"/>
      <c r="D153" s="63"/>
      <c r="E153" s="265"/>
      <c r="F153" s="265"/>
    </row>
    <row r="154" spans="1:7" x14ac:dyDescent="0.3">
      <c r="A154" s="7" t="s">
        <v>127</v>
      </c>
      <c r="B154" s="265">
        <v>2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>
        <v>2</v>
      </c>
      <c r="C156" s="88" t="str">
        <f>IF(B156=0, -5, "0")</f>
        <v>0</v>
      </c>
      <c r="D156" s="63"/>
      <c r="E156" s="265"/>
      <c r="F156" s="265"/>
    </row>
    <row r="157" spans="1:7" ht="50.25" x14ac:dyDescent="0.35">
      <c r="A157" s="28" t="s">
        <v>264</v>
      </c>
      <c r="B157" s="265">
        <v>0</v>
      </c>
      <c r="C157" s="88">
        <f>IF(B157=0, -5, "0")</f>
        <v>-5</v>
      </c>
      <c r="D157" s="63" t="s">
        <v>529</v>
      </c>
      <c r="E157" s="63" t="s">
        <v>530</v>
      </c>
      <c r="F157" s="265" t="s">
        <v>299</v>
      </c>
    </row>
    <row r="158" spans="1:7" ht="33" x14ac:dyDescent="0.3">
      <c r="A158" s="47" t="s">
        <v>166</v>
      </c>
      <c r="B158" s="265">
        <v>2</v>
      </c>
      <c r="C158" s="265"/>
      <c r="D158" s="95"/>
      <c r="E158" s="265"/>
      <c r="F158" s="265"/>
    </row>
    <row r="159" spans="1:7" x14ac:dyDescent="0.3">
      <c r="A159" s="46" t="s">
        <v>275</v>
      </c>
      <c r="B159" s="265">
        <v>2</v>
      </c>
      <c r="C159" s="265"/>
      <c r="D159" s="446"/>
      <c r="E159" s="265"/>
      <c r="F159" s="265"/>
    </row>
    <row r="160" spans="1:7" x14ac:dyDescent="0.3">
      <c r="A160" s="46" t="s">
        <v>137</v>
      </c>
      <c r="B160" s="265">
        <v>2</v>
      </c>
      <c r="C160" s="265"/>
      <c r="D160" s="446"/>
      <c r="E160" s="265"/>
      <c r="F160" s="265"/>
    </row>
    <row r="161" spans="1:7" x14ac:dyDescent="0.3">
      <c r="A161" s="562" t="s">
        <v>34</v>
      </c>
      <c r="B161" s="563"/>
      <c r="C161" s="564"/>
      <c r="D161" s="425">
        <f>SUM(B153:C160)</f>
        <v>9</v>
      </c>
    </row>
    <row r="162" spans="1:7" x14ac:dyDescent="0.3">
      <c r="A162" s="562" t="s">
        <v>251</v>
      </c>
      <c r="B162" s="565"/>
      <c r="C162" s="566"/>
      <c r="D162" s="20">
        <f>D161/(COUNT(B153:C160)*2)</f>
        <v>0.5</v>
      </c>
    </row>
    <row r="163" spans="1:7" s="10" customFormat="1" x14ac:dyDescent="0.3">
      <c r="A163" s="14"/>
      <c r="B163" s="15"/>
      <c r="C163" s="17"/>
      <c r="D163" s="447"/>
      <c r="G163" s="93"/>
    </row>
    <row r="164" spans="1:7" ht="19.5" x14ac:dyDescent="0.4">
      <c r="A164" s="570" t="s">
        <v>64</v>
      </c>
      <c r="B164" s="571"/>
      <c r="C164" s="571"/>
      <c r="D164" s="571"/>
      <c r="E164" s="571"/>
      <c r="F164" s="571"/>
    </row>
    <row r="165" spans="1:7" ht="18" x14ac:dyDescent="0.35">
      <c r="A165" s="28" t="s">
        <v>242</v>
      </c>
      <c r="B165" s="265">
        <v>2</v>
      </c>
      <c r="C165" s="88" t="str">
        <f>IF(B165=0, -5, "0")</f>
        <v>0</v>
      </c>
      <c r="D165" s="63"/>
      <c r="E165" s="265"/>
      <c r="F165" s="265"/>
    </row>
    <row r="166" spans="1:7" x14ac:dyDescent="0.3">
      <c r="A166" s="7" t="s">
        <v>243</v>
      </c>
      <c r="B166" s="265">
        <v>2</v>
      </c>
      <c r="C166" s="265"/>
      <c r="D166" s="63"/>
      <c r="E166" s="265"/>
      <c r="F166" s="265"/>
    </row>
    <row r="167" spans="1:7" x14ac:dyDescent="0.3">
      <c r="A167" s="30" t="s">
        <v>176</v>
      </c>
      <c r="B167" s="265">
        <v>2</v>
      </c>
      <c r="C167" s="265"/>
      <c r="D167" s="63"/>
      <c r="E167" s="265"/>
      <c r="F167" s="265"/>
    </row>
    <row r="168" spans="1:7" x14ac:dyDescent="0.3">
      <c r="A168" s="7" t="s">
        <v>73</v>
      </c>
      <c r="B168" s="265">
        <v>2</v>
      </c>
      <c r="C168" s="265"/>
      <c r="D168" s="63"/>
      <c r="E168" s="63"/>
      <c r="F168" s="265"/>
    </row>
    <row r="169" spans="1:7" x14ac:dyDescent="0.3">
      <c r="A169" s="562" t="s">
        <v>34</v>
      </c>
      <c r="B169" s="565"/>
      <c r="C169" s="566"/>
      <c r="D169" s="424">
        <f>SUM(B165:C168)</f>
        <v>8</v>
      </c>
    </row>
    <row r="170" spans="1:7" x14ac:dyDescent="0.3">
      <c r="A170" s="562" t="s">
        <v>251</v>
      </c>
      <c r="B170" s="565"/>
      <c r="C170" s="566"/>
      <c r="D170" s="20">
        <f>D169/(COUNT(B165:C168)*2)</f>
        <v>1</v>
      </c>
    </row>
    <row r="171" spans="1:7" s="10" customFormat="1" x14ac:dyDescent="0.3">
      <c r="A171" s="14"/>
      <c r="B171" s="15"/>
      <c r="C171" s="15"/>
      <c r="D171" s="19"/>
      <c r="G171" s="93"/>
    </row>
    <row r="172" spans="1:7" ht="19.5" x14ac:dyDescent="0.4">
      <c r="A172" s="576" t="s">
        <v>15</v>
      </c>
      <c r="B172" s="577"/>
      <c r="C172" s="577"/>
      <c r="D172" s="577"/>
      <c r="E172" s="577"/>
      <c r="F172" s="577"/>
    </row>
    <row r="173" spans="1:7" x14ac:dyDescent="0.3">
      <c r="A173" s="8" t="s">
        <v>152</v>
      </c>
      <c r="B173" s="265">
        <v>2</v>
      </c>
      <c r="C173" s="265"/>
      <c r="D173" s="87"/>
      <c r="E173" s="265"/>
      <c r="F173" s="265"/>
    </row>
    <row r="174" spans="1:7" x14ac:dyDescent="0.3">
      <c r="A174" s="7" t="s">
        <v>74</v>
      </c>
      <c r="B174" s="265">
        <v>2</v>
      </c>
      <c r="C174" s="265"/>
      <c r="D174" s="87"/>
      <c r="E174" s="265"/>
      <c r="F174" s="265"/>
    </row>
    <row r="175" spans="1:7" ht="33" x14ac:dyDescent="0.3">
      <c r="A175" s="30" t="s">
        <v>167</v>
      </c>
      <c r="B175" s="265">
        <v>0</v>
      </c>
      <c r="C175" s="265"/>
      <c r="D175" s="63" t="s">
        <v>608</v>
      </c>
      <c r="E175" s="265"/>
      <c r="F175" s="265" t="s">
        <v>299</v>
      </c>
    </row>
    <row r="176" spans="1:7" x14ac:dyDescent="0.3">
      <c r="A176" s="7" t="s">
        <v>128</v>
      </c>
      <c r="B176" s="265">
        <v>2</v>
      </c>
      <c r="C176" s="265"/>
      <c r="D176" s="63"/>
      <c r="E176" s="63"/>
      <c r="F176" s="265"/>
    </row>
    <row r="177" spans="1:7" x14ac:dyDescent="0.3">
      <c r="A177" s="562" t="s">
        <v>34</v>
      </c>
      <c r="B177" s="565"/>
      <c r="C177" s="566"/>
      <c r="D177" s="424">
        <f>SUM(B173:C176)</f>
        <v>6</v>
      </c>
    </row>
    <row r="178" spans="1:7" x14ac:dyDescent="0.3">
      <c r="A178" s="562" t="s">
        <v>251</v>
      </c>
      <c r="B178" s="565"/>
      <c r="C178" s="566"/>
      <c r="D178" s="20">
        <f>D177/(COUNT(B173:C176)*2)</f>
        <v>0.75</v>
      </c>
    </row>
    <row r="179" spans="1:7" s="10" customFormat="1" x14ac:dyDescent="0.3">
      <c r="A179" s="14"/>
      <c r="B179" s="15"/>
      <c r="C179" s="15"/>
      <c r="D179" s="19"/>
      <c r="G179" s="93"/>
    </row>
    <row r="180" spans="1:7" ht="19.5" x14ac:dyDescent="0.4">
      <c r="A180" s="570" t="s">
        <v>65</v>
      </c>
      <c r="B180" s="571"/>
      <c r="C180" s="571"/>
      <c r="D180" s="571"/>
      <c r="E180" s="571"/>
      <c r="F180" s="571"/>
    </row>
    <row r="181" spans="1:7" x14ac:dyDescent="0.3">
      <c r="A181" s="30" t="s">
        <v>270</v>
      </c>
      <c r="B181" s="265">
        <v>2</v>
      </c>
      <c r="C181" s="265"/>
      <c r="D181" s="63"/>
      <c r="E181" s="63"/>
      <c r="F181" s="265"/>
    </row>
    <row r="182" spans="1:7" x14ac:dyDescent="0.3">
      <c r="A182" s="38" t="s">
        <v>181</v>
      </c>
      <c r="B182" s="265">
        <v>2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>
        <v>2</v>
      </c>
      <c r="C183" s="265"/>
      <c r="D183" s="63"/>
      <c r="E183" s="265"/>
      <c r="F183" s="265"/>
    </row>
    <row r="184" spans="1:7" x14ac:dyDescent="0.3">
      <c r="A184" s="8" t="s">
        <v>199</v>
      </c>
      <c r="B184" s="265">
        <v>2</v>
      </c>
      <c r="C184" s="265"/>
      <c r="D184" s="63"/>
      <c r="E184" s="265"/>
      <c r="F184" s="265"/>
    </row>
    <row r="185" spans="1:7" x14ac:dyDescent="0.3">
      <c r="A185" s="7" t="s">
        <v>265</v>
      </c>
      <c r="B185" s="265">
        <v>2</v>
      </c>
      <c r="C185" s="265"/>
      <c r="D185" s="63"/>
      <c r="E185" s="265"/>
      <c r="F185" s="265"/>
    </row>
    <row r="186" spans="1:7" x14ac:dyDescent="0.3">
      <c r="A186" s="562" t="s">
        <v>34</v>
      </c>
      <c r="B186" s="565"/>
      <c r="C186" s="566"/>
      <c r="D186" s="424">
        <f>SUM(B181:C185)</f>
        <v>10</v>
      </c>
    </row>
    <row r="187" spans="1:7" x14ac:dyDescent="0.3">
      <c r="A187" s="562" t="s">
        <v>251</v>
      </c>
      <c r="B187" s="565"/>
      <c r="C187" s="566"/>
      <c r="D187" s="20">
        <f>D186/(COUNT(B181:C185)*2)</f>
        <v>1</v>
      </c>
    </row>
    <row r="188" spans="1:7" s="10" customFormat="1" x14ac:dyDescent="0.3">
      <c r="A188" s="14"/>
      <c r="B188" s="15"/>
      <c r="C188" s="15"/>
      <c r="D188" s="19"/>
      <c r="G188" s="93"/>
    </row>
    <row r="189" spans="1:7" ht="19.5" x14ac:dyDescent="0.4">
      <c r="A189" s="570" t="s">
        <v>177</v>
      </c>
      <c r="B189" s="571"/>
      <c r="C189" s="571"/>
      <c r="D189" s="571"/>
      <c r="E189" s="571"/>
      <c r="F189" s="571"/>
    </row>
    <row r="190" spans="1:7" x14ac:dyDescent="0.3">
      <c r="A190" s="30" t="s">
        <v>309</v>
      </c>
      <c r="B190" s="265">
        <v>2</v>
      </c>
      <c r="C190" s="265"/>
      <c r="D190" s="63"/>
      <c r="E190" s="265"/>
      <c r="F190" s="265"/>
      <c r="G190" s="259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3"/>
      <c r="E191" s="265"/>
      <c r="F191" s="265"/>
    </row>
    <row r="192" spans="1:7" x14ac:dyDescent="0.3">
      <c r="A192" s="8" t="s">
        <v>267</v>
      </c>
      <c r="B192" s="265">
        <v>2</v>
      </c>
      <c r="C192" s="265"/>
      <c r="D192" s="63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63"/>
      <c r="E193" s="265"/>
      <c r="F193" s="265"/>
    </row>
    <row r="194" spans="1:6" x14ac:dyDescent="0.3">
      <c r="A194" s="562" t="s">
        <v>34</v>
      </c>
      <c r="B194" s="565"/>
      <c r="C194" s="566"/>
      <c r="D194" s="40">
        <f>SUM(B190:C193)</f>
        <v>6</v>
      </c>
    </row>
    <row r="195" spans="1:6" x14ac:dyDescent="0.3">
      <c r="A195" s="562" t="s">
        <v>251</v>
      </c>
      <c r="B195" s="565"/>
      <c r="C195" s="566"/>
      <c r="D195" s="20">
        <f>D194/(COUNT(B190:C193)*2)</f>
        <v>1</v>
      </c>
    </row>
    <row r="197" spans="1:6" ht="18" x14ac:dyDescent="0.35">
      <c r="A197" s="43" t="s">
        <v>422</v>
      </c>
      <c r="B197" s="264"/>
      <c r="C197" s="264"/>
      <c r="D197" s="448">
        <f>E197/F197</f>
        <v>0.69230769230769229</v>
      </c>
      <c r="E197" s="416">
        <f>COUNTIF('A1 Technique'!F17:F193,"ok")</f>
        <v>9</v>
      </c>
      <c r="F197" s="416">
        <f>COUNTA('A1 Technique'!F17:F193)</f>
        <v>13</v>
      </c>
    </row>
    <row r="198" spans="1:6" ht="22.5" x14ac:dyDescent="0.3">
      <c r="A198" s="261" t="s">
        <v>423</v>
      </c>
      <c r="B198" s="262"/>
      <c r="C198" s="263"/>
      <c r="D198" s="434">
        <f>SUM(D194,D186,D177,D169,D161,D63,D52,D33,D22,D118,D149,D133,D102,D84,D42)</f>
        <v>213</v>
      </c>
    </row>
    <row r="199" spans="1:6" ht="22.5" x14ac:dyDescent="0.3">
      <c r="A199" s="261" t="s">
        <v>276</v>
      </c>
      <c r="B199" s="262"/>
      <c r="C199" s="263"/>
      <c r="D199" s="435">
        <f>D198/(COUNT(B190:C193,B181:C185,B173:C176,B165:C168,B153:C160,B56:C62,B46:C51,B26:C32,B17:C21,B107:C117,B137:C148,B122:C132,B88:C101,B67:C83,B37:C41)*2)</f>
        <v>0.93421052631578949</v>
      </c>
    </row>
  </sheetData>
  <sheetProtection password="CC3E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22:B132 B181:B185 B17:B21 B26:B32 B37:B41 B173:B176 B56:B62 B67:B83 B88:B101 B46:B51 B107:B117 B137:B148 B153:B160 B165:B168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9" zoomScale="60" zoomScaleNormal="100" workbookViewId="0">
      <selection activeCell="E701" sqref="E70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84"/>
      <c r="E1" s="484"/>
      <c r="F1" s="484"/>
      <c r="G1" s="484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85" t="s">
        <v>151</v>
      </c>
      <c r="B7" s="485"/>
      <c r="C7" s="485"/>
      <c r="D7" s="485"/>
      <c r="E7" s="485"/>
      <c r="F7" s="485"/>
      <c r="G7" s="111"/>
    </row>
    <row r="8" spans="1:7" ht="22.5" x14ac:dyDescent="0.45">
      <c r="A8" s="486" t="str">
        <f>'Page de garde'!D18</f>
        <v>Tozeur</v>
      </c>
      <c r="B8" s="486"/>
      <c r="C8" s="486"/>
      <c r="D8" s="486"/>
      <c r="E8" s="486"/>
      <c r="F8" s="486"/>
      <c r="G8" s="111"/>
    </row>
    <row r="9" spans="1:7" ht="22.5" x14ac:dyDescent="0.45">
      <c r="A9" s="112" t="s">
        <v>39</v>
      </c>
      <c r="B9" s="487"/>
      <c r="C9" s="487"/>
      <c r="D9" s="487"/>
      <c r="E9" s="487"/>
      <c r="F9" s="487"/>
      <c r="G9" s="111"/>
    </row>
    <row r="10" spans="1:7" ht="22.5" x14ac:dyDescent="0.45">
      <c r="A10" s="113" t="s">
        <v>41</v>
      </c>
      <c r="B10" s="488"/>
      <c r="C10" s="488"/>
      <c r="D10" s="488"/>
      <c r="E10" s="488"/>
      <c r="F10" s="488"/>
      <c r="G10" s="111"/>
    </row>
    <row r="11" spans="1:7" ht="22.5" x14ac:dyDescent="0.45">
      <c r="A11" s="112" t="s">
        <v>40</v>
      </c>
      <c r="B11" s="483"/>
      <c r="C11" s="483"/>
      <c r="D11" s="483"/>
      <c r="E11" s="483"/>
      <c r="F11" s="483"/>
      <c r="G11" s="111"/>
    </row>
    <row r="12" spans="1:7" ht="22.5" x14ac:dyDescent="0.45">
      <c r="A12" s="112" t="s">
        <v>200</v>
      </c>
      <c r="B12" s="489">
        <f>D730</f>
        <v>0.66666666666666663</v>
      </c>
      <c r="C12" s="489"/>
      <c r="D12" s="489"/>
      <c r="E12" s="489"/>
      <c r="F12" s="489"/>
      <c r="G12" s="111"/>
    </row>
    <row r="13" spans="1:7" ht="22.5" x14ac:dyDescent="0.45">
      <c r="A13" s="110"/>
      <c r="B13" s="108"/>
      <c r="C13" s="108"/>
      <c r="D13" s="484"/>
      <c r="E13" s="484"/>
      <c r="F13" s="484"/>
      <c r="G13" s="484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72" t="s">
        <v>28</v>
      </c>
      <c r="B17" s="473" t="s">
        <v>29</v>
      </c>
      <c r="C17" s="473"/>
      <c r="D17" s="473" t="s">
        <v>42</v>
      </c>
      <c r="E17" s="463" t="s">
        <v>266</v>
      </c>
      <c r="F17" s="463" t="s">
        <v>300</v>
      </c>
      <c r="G17" s="114"/>
    </row>
    <row r="18" spans="1:8" ht="16.5" customHeight="1" x14ac:dyDescent="0.4">
      <c r="A18" s="472"/>
      <c r="B18" s="118" t="s">
        <v>32</v>
      </c>
      <c r="C18" s="118" t="s">
        <v>31</v>
      </c>
      <c r="D18" s="473"/>
      <c r="E18" s="463"/>
      <c r="F18" s="463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78" t="s">
        <v>16</v>
      </c>
      <c r="B29" s="579"/>
      <c r="C29" s="579"/>
      <c r="D29" s="579"/>
      <c r="E29" s="579"/>
      <c r="F29" s="579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78" t="s">
        <v>311</v>
      </c>
      <c r="B38" s="579"/>
      <c r="C38" s="579"/>
      <c r="D38" s="579"/>
      <c r="E38" s="579"/>
      <c r="F38" s="579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f>IF(D43=1, 2, IF(AND(D43&lt;1,D43&gt;0), 1, IF(D43=0,"0","NA")))</f>
        <v>1</v>
      </c>
      <c r="C43" s="122"/>
      <c r="D43" s="411">
        <f>IFERROR(E43/F43,"N.A")</f>
        <v>0.66666666666666663</v>
      </c>
      <c r="E43" s="414">
        <f>COUNTIF('A2 Exploitation'!F21:F42,"ok")</f>
        <v>2</v>
      </c>
      <c r="F43" s="414">
        <f>COUNTA('A2 Exploitation'!F21:F42)</f>
        <v>3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1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0.5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1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>
        <f>D47/(COUNT(B30:C37,B21:C25,B39:C43)*2)</f>
        <v>0.5</v>
      </c>
      <c r="E48" s="108"/>
      <c r="F48" s="114"/>
      <c r="G48" s="114"/>
    </row>
    <row r="49" spans="1:7" ht="21" x14ac:dyDescent="0.3">
      <c r="A49" s="466"/>
      <c r="B49" s="466"/>
      <c r="C49" s="466"/>
      <c r="D49" s="466"/>
      <c r="E49" s="466"/>
      <c r="F49" s="466"/>
      <c r="G49" s="466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72" t="s">
        <v>28</v>
      </c>
      <c r="B52" s="473" t="s">
        <v>29</v>
      </c>
      <c r="C52" s="473"/>
      <c r="D52" s="473" t="s">
        <v>42</v>
      </c>
      <c r="E52" s="463" t="s">
        <v>266</v>
      </c>
      <c r="F52" s="463" t="s">
        <v>302</v>
      </c>
      <c r="G52" s="129"/>
    </row>
    <row r="53" spans="1:7" ht="21" x14ac:dyDescent="0.4">
      <c r="A53" s="472"/>
      <c r="B53" s="118" t="s">
        <v>32</v>
      </c>
      <c r="C53" s="118" t="s">
        <v>31</v>
      </c>
      <c r="D53" s="473"/>
      <c r="E53" s="463"/>
      <c r="F53" s="463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41"/>
      <c r="B64" s="542"/>
      <c r="C64" s="542"/>
      <c r="D64" s="542"/>
      <c r="E64" s="542"/>
      <c r="F64" s="542"/>
      <c r="G64" s="542"/>
    </row>
    <row r="65" spans="1:7" ht="43.5" customHeight="1" x14ac:dyDescent="0.4">
      <c r="A65" s="475" t="s">
        <v>351</v>
      </c>
      <c r="B65" s="475"/>
      <c r="C65" s="475"/>
      <c r="D65" s="475"/>
      <c r="E65" s="475"/>
      <c r="F65" s="475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91"/>
      <c r="B83" s="491"/>
      <c r="C83" s="491"/>
      <c r="D83" s="491"/>
      <c r="E83" s="491"/>
      <c r="F83" s="491"/>
      <c r="G83" s="491"/>
    </row>
    <row r="84" spans="1:7" ht="45" customHeight="1" x14ac:dyDescent="0.45">
      <c r="A84" s="476" t="s">
        <v>352</v>
      </c>
      <c r="B84" s="476"/>
      <c r="C84" s="476"/>
      <c r="D84" s="476"/>
      <c r="E84" s="476"/>
      <c r="F84" s="476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45"/>
      <c r="B103" s="543"/>
      <c r="C103" s="543"/>
      <c r="D103" s="543"/>
      <c r="E103" s="543"/>
      <c r="F103" s="549"/>
      <c r="G103" s="173"/>
    </row>
    <row r="104" spans="1:7" s="80" customFormat="1" ht="46.5" customHeight="1" x14ac:dyDescent="0.4">
      <c r="A104" s="475" t="s">
        <v>353</v>
      </c>
      <c r="B104" s="475"/>
      <c r="C104" s="475"/>
      <c r="D104" s="475"/>
      <c r="E104" s="475"/>
      <c r="F104" s="475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50"/>
      <c r="B111" s="551"/>
      <c r="C111" s="551"/>
      <c r="D111" s="551"/>
      <c r="E111" s="551"/>
      <c r="F111" s="552"/>
      <c r="G111" s="129"/>
    </row>
    <row r="112" spans="1:7" s="80" customFormat="1" ht="39.75" customHeight="1" x14ac:dyDescent="0.4">
      <c r="A112" s="475" t="s">
        <v>390</v>
      </c>
      <c r="B112" s="475"/>
      <c r="C112" s="475"/>
      <c r="D112" s="475"/>
      <c r="E112" s="475"/>
      <c r="F112" s="475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43"/>
      <c r="B120" s="543"/>
      <c r="C120" s="543"/>
      <c r="D120" s="543"/>
      <c r="E120" s="543"/>
      <c r="F120" s="543"/>
      <c r="G120" s="173"/>
    </row>
    <row r="121" spans="1:7" ht="22.5" x14ac:dyDescent="0.4">
      <c r="A121" s="475" t="s">
        <v>311</v>
      </c>
      <c r="B121" s="475"/>
      <c r="C121" s="475"/>
      <c r="D121" s="475"/>
      <c r="E121" s="475"/>
      <c r="F121" s="475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44"/>
      <c r="B132" s="544"/>
      <c r="C132" s="544"/>
      <c r="D132" s="544"/>
      <c r="E132" s="544"/>
      <c r="F132" s="544"/>
      <c r="G132" s="114"/>
    </row>
    <row r="133" spans="1:16384" ht="22.5" customHeight="1" x14ac:dyDescent="0.4">
      <c r="A133" s="477" t="s">
        <v>424</v>
      </c>
      <c r="B133" s="477"/>
      <c r="C133" s="477"/>
      <c r="D133" s="477"/>
      <c r="E133" s="477"/>
      <c r="F133" s="477"/>
      <c r="G133" s="114"/>
    </row>
    <row r="134" spans="1:16384" ht="22.5" customHeight="1" x14ac:dyDescent="0.4">
      <c r="A134" s="478"/>
      <c r="B134" s="478"/>
      <c r="C134" s="478"/>
      <c r="D134" s="478"/>
      <c r="E134" s="478"/>
      <c r="F134" s="478"/>
      <c r="G134" s="114"/>
    </row>
    <row r="135" spans="1:16384" s="326" customFormat="1" ht="22.5" customHeight="1" x14ac:dyDescent="0.25">
      <c r="A135" s="472" t="s">
        <v>28</v>
      </c>
      <c r="B135" s="473" t="s">
        <v>29</v>
      </c>
      <c r="C135" s="473"/>
      <c r="D135" s="473" t="s">
        <v>42</v>
      </c>
      <c r="E135" s="463" t="s">
        <v>266</v>
      </c>
      <c r="F135" s="463" t="s">
        <v>302</v>
      </c>
    </row>
    <row r="136" spans="1:16384" s="326" customFormat="1" ht="22.5" customHeight="1" x14ac:dyDescent="0.25">
      <c r="A136" s="472"/>
      <c r="B136" s="118" t="s">
        <v>32</v>
      </c>
      <c r="C136" s="118" t="s">
        <v>31</v>
      </c>
      <c r="D136" s="473"/>
      <c r="E136" s="463"/>
      <c r="F136" s="463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79" t="s">
        <v>461</v>
      </c>
      <c r="B139" s="479"/>
      <c r="C139" s="479"/>
      <c r="D139" s="479"/>
      <c r="E139" s="479"/>
      <c r="F139" s="479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504" t="s">
        <v>350</v>
      </c>
      <c r="B147" s="504"/>
      <c r="C147" s="504"/>
      <c r="D147" s="504"/>
      <c r="E147" s="504"/>
      <c r="F147" s="504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45"/>
      <c r="B165" s="543"/>
      <c r="C165" s="543"/>
      <c r="D165" s="543"/>
      <c r="E165" s="543"/>
      <c r="F165" s="543"/>
      <c r="G165" s="114"/>
    </row>
    <row r="166" spans="1:7" ht="32.25" customHeight="1" x14ac:dyDescent="0.4">
      <c r="A166" s="479" t="s">
        <v>462</v>
      </c>
      <c r="B166" s="479"/>
      <c r="C166" s="479"/>
      <c r="D166" s="479"/>
      <c r="E166" s="479"/>
      <c r="F166" s="479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46"/>
      <c r="B176" s="547"/>
      <c r="C176" s="547"/>
      <c r="D176" s="547"/>
      <c r="E176" s="547"/>
      <c r="F176" s="547"/>
      <c r="G176" s="114"/>
    </row>
    <row r="177" spans="1:7" ht="32.25" customHeight="1" x14ac:dyDescent="0.4">
      <c r="A177" s="479" t="s">
        <v>311</v>
      </c>
      <c r="B177" s="479"/>
      <c r="C177" s="479"/>
      <c r="D177" s="479"/>
      <c r="E177" s="479"/>
      <c r="F177" s="479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>
        <f>IF(D185=1, 2, IF(AND(D185&lt;1,D185&gt;0), 1, IF(D185=0,"0","NA")))</f>
        <v>1</v>
      </c>
      <c r="C185" s="121"/>
      <c r="D185" s="411">
        <f>IFERROR(E185/F185,"N.A")</f>
        <v>0.66666666666666663</v>
      </c>
      <c r="E185" s="414">
        <f>COUNTIF('A2 Exploitation'!F141:F184,"ok")</f>
        <v>4</v>
      </c>
      <c r="F185" s="414">
        <f>COUNTA('A2 Exploitation'!F141:F184)</f>
        <v>6</v>
      </c>
      <c r="G185" s="114"/>
    </row>
    <row r="186" spans="1:7" ht="22.5" x14ac:dyDescent="0.4">
      <c r="A186" s="292" t="s">
        <v>438</v>
      </c>
      <c r="B186" s="505"/>
      <c r="C186" s="506"/>
      <c r="D186" s="309">
        <f>SUM(B148:C164,B178:C185,B167:C175,B140:C145)</f>
        <v>1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>
        <f>D186/(COUNT(B140:C145,B148:C164,B167:C175,B178:C185)*2)</f>
        <v>0.5</v>
      </c>
      <c r="E187" s="108"/>
      <c r="F187" s="114"/>
      <c r="G187" s="114"/>
    </row>
    <row r="188" spans="1:7" ht="21" x14ac:dyDescent="0.4">
      <c r="A188" s="548"/>
      <c r="B188" s="548"/>
      <c r="C188" s="548"/>
      <c r="D188" s="548"/>
      <c r="E188" s="548"/>
      <c r="F188" s="548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72" t="s">
        <v>28</v>
      </c>
      <c r="B191" s="473" t="s">
        <v>29</v>
      </c>
      <c r="C191" s="473"/>
      <c r="D191" s="473" t="s">
        <v>42</v>
      </c>
      <c r="E191" s="463" t="s">
        <v>266</v>
      </c>
      <c r="F191" s="463" t="s">
        <v>302</v>
      </c>
      <c r="G191" s="114"/>
    </row>
    <row r="192" spans="1:7" ht="21" x14ac:dyDescent="0.4">
      <c r="A192" s="472"/>
      <c r="B192" s="118" t="s">
        <v>32</v>
      </c>
      <c r="C192" s="118" t="s">
        <v>31</v>
      </c>
      <c r="D192" s="473"/>
      <c r="E192" s="463"/>
      <c r="F192" s="463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80" t="s">
        <v>34</v>
      </c>
      <c r="B203" s="481"/>
      <c r="C203" s="482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66"/>
      <c r="B205" s="466"/>
      <c r="C205" s="466"/>
      <c r="D205" s="466"/>
      <c r="E205" s="466"/>
      <c r="F205" s="466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80" t="s">
        <v>34</v>
      </c>
      <c r="B227" s="481"/>
      <c r="C227" s="482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66"/>
      <c r="B229" s="466"/>
      <c r="C229" s="466"/>
      <c r="D229" s="466"/>
      <c r="E229" s="466"/>
      <c r="F229" s="466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69" t="s">
        <v>311</v>
      </c>
      <c r="B236" s="470"/>
      <c r="C236" s="470"/>
      <c r="D236" s="471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2</v>
      </c>
      <c r="F244" s="414">
        <f>COUNTA('A2 Exploitation'!F195:F243)</f>
        <v>3</v>
      </c>
      <c r="G244" s="114"/>
    </row>
    <row r="245" spans="1:7" ht="21" x14ac:dyDescent="0.4">
      <c r="A245" s="480" t="s">
        <v>34</v>
      </c>
      <c r="B245" s="481"/>
      <c r="C245" s="482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66"/>
      <c r="B250" s="466"/>
      <c r="C250" s="466"/>
      <c r="D250" s="466"/>
      <c r="E250" s="466"/>
      <c r="F250" s="466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72" t="s">
        <v>28</v>
      </c>
      <c r="B253" s="473" t="s">
        <v>29</v>
      </c>
      <c r="C253" s="473"/>
      <c r="D253" s="473" t="s">
        <v>42</v>
      </c>
      <c r="E253" s="463" t="s">
        <v>266</v>
      </c>
      <c r="F253" s="463" t="s">
        <v>302</v>
      </c>
      <c r="G253" s="129"/>
    </row>
    <row r="254" spans="1:7" ht="21" x14ac:dyDescent="0.4">
      <c r="A254" s="472"/>
      <c r="B254" s="118" t="s">
        <v>32</v>
      </c>
      <c r="C254" s="118" t="s">
        <v>31</v>
      </c>
      <c r="D254" s="473"/>
      <c r="E254" s="463"/>
      <c r="F254" s="463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80" t="s">
        <v>34</v>
      </c>
      <c r="B265" s="481"/>
      <c r="C265" s="482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516"/>
      <c r="B290" s="516"/>
      <c r="C290" s="516"/>
      <c r="D290" s="516"/>
      <c r="E290" s="516"/>
      <c r="F290" s="516"/>
      <c r="G290" s="129"/>
    </row>
    <row r="291" spans="1:7" s="80" customFormat="1" ht="31.5" customHeight="1" x14ac:dyDescent="0.4">
      <c r="A291" s="474" t="s">
        <v>311</v>
      </c>
      <c r="B291" s="474"/>
      <c r="C291" s="474"/>
      <c r="D291" s="474"/>
      <c r="E291" s="474"/>
      <c r="F291" s="474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0</v>
      </c>
      <c r="C299" s="122"/>
      <c r="D299" s="411">
        <f>IFERROR(E299/F299,"N.A")</f>
        <v>0</v>
      </c>
      <c r="E299" s="414">
        <f>COUNTIF('A2 Exploitation'!F257:F298,"ok")</f>
        <v>0</v>
      </c>
      <c r="F299" s="414">
        <f>COUNTA('A2 Exploitation'!F257:F298)</f>
        <v>2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72" t="s">
        <v>28</v>
      </c>
      <c r="B308" s="473" t="s">
        <v>29</v>
      </c>
      <c r="C308" s="473"/>
      <c r="D308" s="473" t="s">
        <v>42</v>
      </c>
      <c r="E308" s="463" t="s">
        <v>266</v>
      </c>
      <c r="F308" s="463" t="s">
        <v>302</v>
      </c>
      <c r="G308" s="129"/>
    </row>
    <row r="309" spans="1:7" ht="21" x14ac:dyDescent="0.4">
      <c r="A309" s="472"/>
      <c r="B309" s="118" t="s">
        <v>32</v>
      </c>
      <c r="C309" s="118" t="s">
        <v>31</v>
      </c>
      <c r="D309" s="473"/>
      <c r="E309" s="463"/>
      <c r="F309" s="463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8"/>
      <c r="B357" s="468"/>
      <c r="C357" s="468"/>
      <c r="D357" s="468"/>
      <c r="E357" s="468"/>
      <c r="F357" s="468"/>
      <c r="G357" s="468"/>
    </row>
    <row r="358" spans="1:7" ht="32.25" customHeight="1" x14ac:dyDescent="0.4">
      <c r="A358" s="494" t="s">
        <v>311</v>
      </c>
      <c r="B358" s="494"/>
      <c r="C358" s="494"/>
      <c r="D358" s="494"/>
      <c r="E358" s="494"/>
      <c r="F358" s="494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f>IF(D366=1, 2, IF(AND(D366&lt;1,D366&gt;0), 1, IF(D366=0,"0","NA")))</f>
        <v>1</v>
      </c>
      <c r="C366" s="166"/>
      <c r="D366" s="411">
        <f>IFERROR(E366/F366,"N.A")</f>
        <v>0.66666666666666663</v>
      </c>
      <c r="E366" s="414">
        <f>COUNTIF('A2 Exploitation'!F312:F365,"ok")</f>
        <v>4</v>
      </c>
      <c r="F366" s="414">
        <f>COUNTA('A2 Exploitation'!F312:F365)</f>
        <v>6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1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0.5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1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0.5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72" t="s">
        <v>28</v>
      </c>
      <c r="B375" s="473" t="s">
        <v>29</v>
      </c>
      <c r="C375" s="473"/>
      <c r="D375" s="473" t="s">
        <v>42</v>
      </c>
      <c r="E375" s="463" t="s">
        <v>266</v>
      </c>
      <c r="F375" s="463" t="s">
        <v>302</v>
      </c>
      <c r="G375" s="173"/>
    </row>
    <row r="376" spans="1:7" s="260" customFormat="1" ht="21" x14ac:dyDescent="0.4">
      <c r="A376" s="472"/>
      <c r="B376" s="118" t="s">
        <v>32</v>
      </c>
      <c r="C376" s="118" t="s">
        <v>31</v>
      </c>
      <c r="D376" s="473"/>
      <c r="E376" s="463"/>
      <c r="F376" s="463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0"/>
      <c r="B415" s="491"/>
      <c r="C415" s="491"/>
      <c r="D415" s="491"/>
      <c r="E415" s="491"/>
      <c r="F415" s="491"/>
      <c r="G415" s="491"/>
    </row>
    <row r="416" spans="1:7" s="260" customFormat="1" ht="24.75" x14ac:dyDescent="0.4">
      <c r="A416" s="459" t="s">
        <v>320</v>
      </c>
      <c r="B416" s="459"/>
      <c r="C416" s="459"/>
      <c r="D416" s="459"/>
      <c r="E416" s="459"/>
      <c r="F416" s="459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>
        <f>IF(D424=1, 2, IF(AND(D424&lt;1,D424&gt;0), 1, IF(D424=0,"0","NA")))</f>
        <v>1</v>
      </c>
      <c r="C424" s="122"/>
      <c r="D424" s="411">
        <f>IFERROR(E424/F424,"N.A")</f>
        <v>0.66666666666666663</v>
      </c>
      <c r="E424" s="414">
        <f>COUNTIF('A2 Exploitation'!F379:F423,"ok")</f>
        <v>2</v>
      </c>
      <c r="F424" s="414">
        <f>COUNTA('A2 Exploitation'!F379:F423)</f>
        <v>3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1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>
        <f>D425/(COUNT(B394:C414,B417:C424)*2)</f>
        <v>0.5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1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>
        <f>D428/(COUNT(B379:C389,B394:C414,B417:C424)*2)</f>
        <v>0.5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72" t="s">
        <v>28</v>
      </c>
      <c r="B433" s="473" t="s">
        <v>29</v>
      </c>
      <c r="C433" s="473"/>
      <c r="D433" s="473" t="s">
        <v>42</v>
      </c>
      <c r="E433" s="463" t="s">
        <v>266</v>
      </c>
      <c r="F433" s="463" t="s">
        <v>302</v>
      </c>
      <c r="G433" s="129"/>
    </row>
    <row r="434" spans="1:7" ht="21" x14ac:dyDescent="0.4">
      <c r="A434" s="472"/>
      <c r="B434" s="118" t="s">
        <v>32</v>
      </c>
      <c r="C434" s="118" t="s">
        <v>31</v>
      </c>
      <c r="D434" s="473"/>
      <c r="E434" s="463"/>
      <c r="F434" s="463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59" t="s">
        <v>311</v>
      </c>
      <c r="B464" s="459"/>
      <c r="C464" s="459"/>
      <c r="D464" s="459"/>
      <c r="E464" s="459"/>
      <c r="F464" s="459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f>IF(D471=1, 2, IF(AND(D471&lt;1,D471&gt;0), 1, IF(D471=0,"0","NA")))</f>
        <v>2</v>
      </c>
      <c r="C471" s="122"/>
      <c r="D471" s="411">
        <f>IFERROR(E471/F471,"N.A")</f>
        <v>1</v>
      </c>
      <c r="E471" s="414">
        <f>COUNTIF('A2 Exploitation'!F437:F470,"ok")</f>
        <v>2</v>
      </c>
      <c r="F471" s="414">
        <f>COUNTA('A2 Exploitation'!F437:F470)</f>
        <v>2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2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1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2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>
        <f>D475/(COUNT(B449:C462,B437:C444,B465:C471)*2)</f>
        <v>1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97" t="s">
        <v>425</v>
      </c>
      <c r="B478" s="497"/>
      <c r="C478" s="497"/>
      <c r="D478" s="497"/>
      <c r="E478" s="497"/>
      <c r="F478" s="497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60" t="s">
        <v>28</v>
      </c>
      <c r="B480" s="461" t="s">
        <v>29</v>
      </c>
      <c r="C480" s="461"/>
      <c r="D480" s="461" t="s">
        <v>42</v>
      </c>
      <c r="E480" s="462" t="s">
        <v>266</v>
      </c>
      <c r="F480" s="462" t="s">
        <v>302</v>
      </c>
      <c r="G480" s="114"/>
    </row>
    <row r="481" spans="1:7" ht="21" x14ac:dyDescent="0.4">
      <c r="A481" s="460"/>
      <c r="B481" s="320" t="s">
        <v>32</v>
      </c>
      <c r="C481" s="320" t="s">
        <v>31</v>
      </c>
      <c r="D481" s="461"/>
      <c r="E481" s="462"/>
      <c r="F481" s="462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36" t="s">
        <v>52</v>
      </c>
      <c r="B483" s="536"/>
      <c r="C483" s="536"/>
      <c r="D483" s="536"/>
      <c r="E483" s="536"/>
      <c r="F483" s="536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34" t="s">
        <v>463</v>
      </c>
      <c r="B491" s="535"/>
      <c r="C491" s="535"/>
      <c r="D491" s="535"/>
      <c r="E491" s="535"/>
      <c r="F491" s="535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508" t="s">
        <v>23</v>
      </c>
      <c r="B505" s="509"/>
      <c r="C505" s="509"/>
      <c r="D505" s="509"/>
      <c r="E505" s="509"/>
      <c r="F505" s="510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2"/>
      <c r="B517" s="492"/>
      <c r="C517" s="492"/>
      <c r="D517" s="492"/>
      <c r="E517" s="492"/>
      <c r="F517" s="492"/>
      <c r="G517" s="492"/>
    </row>
    <row r="518" spans="1:7" ht="26.25" customHeight="1" x14ac:dyDescent="0.5">
      <c r="A518" s="369" t="s">
        <v>311</v>
      </c>
      <c r="B518" s="493"/>
      <c r="C518" s="493"/>
      <c r="D518" s="493"/>
      <c r="E518" s="493"/>
      <c r="F518" s="493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98" t="s">
        <v>97</v>
      </c>
      <c r="B530" s="498"/>
      <c r="C530" s="498"/>
      <c r="D530" s="498"/>
      <c r="E530" s="498"/>
      <c r="F530" s="498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511" t="s">
        <v>28</v>
      </c>
      <c r="B532" s="499" t="s">
        <v>29</v>
      </c>
      <c r="C532" s="513"/>
      <c r="D532" s="473" t="s">
        <v>42</v>
      </c>
      <c r="E532" s="463" t="s">
        <v>266</v>
      </c>
      <c r="F532" s="463" t="s">
        <v>302</v>
      </c>
      <c r="G532" s="114"/>
    </row>
    <row r="533" spans="1:7" ht="21" x14ac:dyDescent="0.4">
      <c r="A533" s="512"/>
      <c r="B533" s="315" t="s">
        <v>32</v>
      </c>
      <c r="C533" s="316" t="s">
        <v>31</v>
      </c>
      <c r="D533" s="473"/>
      <c r="E533" s="463"/>
      <c r="F533" s="463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95"/>
      <c r="D535" s="495"/>
      <c r="E535" s="495"/>
      <c r="F535" s="496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80" t="s">
        <v>34</v>
      </c>
      <c r="B542" s="481"/>
      <c r="C542" s="482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80" t="s">
        <v>33</v>
      </c>
      <c r="B543" s="481"/>
      <c r="C543" s="482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66"/>
      <c r="B544" s="466"/>
      <c r="C544" s="466"/>
      <c r="D544" s="466"/>
      <c r="E544" s="466"/>
      <c r="F544" s="466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67"/>
      <c r="B556" s="468"/>
      <c r="C556" s="468"/>
      <c r="D556" s="468"/>
      <c r="E556" s="468"/>
      <c r="F556" s="468"/>
      <c r="G556" s="468"/>
    </row>
    <row r="557" spans="1:7" ht="35.25" customHeight="1" x14ac:dyDescent="0.4">
      <c r="A557" s="371" t="s">
        <v>311</v>
      </c>
      <c r="B557" s="337"/>
      <c r="C557" s="532"/>
      <c r="D557" s="532"/>
      <c r="E557" s="532"/>
      <c r="F557" s="533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>
        <f>IF(D565=1, 2, IF(AND(D565&lt;1,D565&gt;0), 1, IF(D565=0,"0","NA")))</f>
        <v>2</v>
      </c>
      <c r="C565" s="122"/>
      <c r="D565" s="411">
        <f>IFERROR(E565/F565,"N.A")</f>
        <v>1</v>
      </c>
      <c r="E565" s="414">
        <f>COUNTIF('A2 Exploitation'!F536:F564,"ok")</f>
        <v>3</v>
      </c>
      <c r="F565" s="414">
        <f>COUNTA('A2 Exploitation'!F536:F564)</f>
        <v>3</v>
      </c>
      <c r="G565" s="114"/>
    </row>
    <row r="566" spans="1:7" ht="21" x14ac:dyDescent="0.4">
      <c r="A566" s="464" t="s">
        <v>34</v>
      </c>
      <c r="B566" s="464"/>
      <c r="C566" s="465"/>
      <c r="D566" s="378">
        <f>SUM(B558:C565,B546:C555)</f>
        <v>2</v>
      </c>
      <c r="E566" s="108"/>
      <c r="F566" s="114"/>
      <c r="G566" s="114"/>
    </row>
    <row r="567" spans="1:7" ht="21" x14ac:dyDescent="0.4">
      <c r="A567" s="464" t="s">
        <v>33</v>
      </c>
      <c r="B567" s="464"/>
      <c r="C567" s="464"/>
      <c r="D567" s="388">
        <f>D566/(COUNT(B558:C565,B546:C555)*2)</f>
        <v>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2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>
        <f>D569/(COUNT(B546:C555,B536:C541,B558:C565)*2)</f>
        <v>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66"/>
      <c r="B572" s="466"/>
      <c r="C572" s="466"/>
      <c r="D572" s="466"/>
      <c r="E572" s="466"/>
      <c r="F572" s="466"/>
      <c r="G572" s="114"/>
    </row>
    <row r="573" spans="1:7" ht="22.5" x14ac:dyDescent="0.45">
      <c r="A573" s="458" t="s">
        <v>19</v>
      </c>
      <c r="B573" s="458"/>
      <c r="C573" s="458"/>
      <c r="D573" s="458"/>
      <c r="E573" s="458"/>
      <c r="F573" s="458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60" t="s">
        <v>28</v>
      </c>
      <c r="B575" s="461" t="s">
        <v>29</v>
      </c>
      <c r="C575" s="461"/>
      <c r="D575" s="461" t="s">
        <v>42</v>
      </c>
      <c r="E575" s="462" t="s">
        <v>266</v>
      </c>
      <c r="F575" s="462" t="s">
        <v>302</v>
      </c>
      <c r="G575" s="114"/>
    </row>
    <row r="576" spans="1:7" ht="21" x14ac:dyDescent="0.4">
      <c r="A576" s="460"/>
      <c r="B576" s="320" t="s">
        <v>32</v>
      </c>
      <c r="C576" s="320" t="s">
        <v>31</v>
      </c>
      <c r="D576" s="461"/>
      <c r="E576" s="462"/>
      <c r="F576" s="462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520" t="s">
        <v>10</v>
      </c>
      <c r="B578" s="521"/>
      <c r="C578" s="521"/>
      <c r="D578" s="521"/>
      <c r="E578" s="521"/>
      <c r="F578" s="522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64" t="s">
        <v>34</v>
      </c>
      <c r="B588" s="464"/>
      <c r="C588" s="465"/>
      <c r="D588" s="378">
        <f>SUM(B579:C587)</f>
        <v>0</v>
      </c>
      <c r="E588" s="108"/>
      <c r="F588" s="114"/>
      <c r="G588" s="114"/>
    </row>
    <row r="589" spans="1:7" ht="21" x14ac:dyDescent="0.4">
      <c r="A589" s="464" t="s">
        <v>33</v>
      </c>
      <c r="B589" s="464"/>
      <c r="C589" s="464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23" t="s">
        <v>23</v>
      </c>
      <c r="B591" s="524"/>
      <c r="C591" s="524"/>
      <c r="D591" s="524"/>
      <c r="E591" s="524"/>
      <c r="F591" s="525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f>IF(D605=1, 2, IF(AND(D605&lt;1,D605&gt;0), 1, IF(D605=0,"0","NA")))</f>
        <v>1</v>
      </c>
      <c r="C605" s="122"/>
      <c r="D605" s="411">
        <f>IFERROR(E605/F605,"N.A")</f>
        <v>0.5</v>
      </c>
      <c r="E605" s="414">
        <f>COUNTIF('A2 Exploitation'!F579:F604,"ok")</f>
        <v>2</v>
      </c>
      <c r="F605" s="414">
        <f>COUNTA('A2 Exploitation'!F579:F604)</f>
        <v>4</v>
      </c>
      <c r="G605" s="129"/>
    </row>
    <row r="606" spans="1:7" ht="21" x14ac:dyDescent="0.4">
      <c r="A606" s="464" t="s">
        <v>34</v>
      </c>
      <c r="B606" s="464"/>
      <c r="C606" s="465"/>
      <c r="D606" s="378">
        <f>SUM(B592:C605)</f>
        <v>1</v>
      </c>
      <c r="E606" s="108"/>
      <c r="F606" s="114"/>
      <c r="G606" s="114"/>
    </row>
    <row r="607" spans="1:7" ht="21" x14ac:dyDescent="0.4">
      <c r="A607" s="464" t="s">
        <v>33</v>
      </c>
      <c r="B607" s="464"/>
      <c r="C607" s="464"/>
      <c r="D607" s="388">
        <f>D606/(COUNT(B592:C605)*2)</f>
        <v>0.5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1</v>
      </c>
      <c r="E609" s="304"/>
      <c r="F609" s="304"/>
      <c r="G609" s="129"/>
    </row>
    <row r="610" spans="1:7" ht="22.5" x14ac:dyDescent="0.45">
      <c r="A610" s="529" t="s">
        <v>170</v>
      </c>
      <c r="B610" s="530"/>
      <c r="C610" s="531"/>
      <c r="D610" s="154">
        <f>D609/(COUNT(B579:C587,B592:C605)*2)</f>
        <v>0.5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58" t="s">
        <v>8</v>
      </c>
      <c r="B612" s="458"/>
      <c r="C612" s="458"/>
      <c r="D612" s="458"/>
      <c r="E612" s="458"/>
      <c r="F612" s="458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72" t="s">
        <v>28</v>
      </c>
      <c r="B614" s="473" t="s">
        <v>29</v>
      </c>
      <c r="C614" s="473"/>
      <c r="D614" s="473" t="s">
        <v>42</v>
      </c>
      <c r="E614" s="463" t="s">
        <v>266</v>
      </c>
      <c r="F614" s="463" t="s">
        <v>302</v>
      </c>
      <c r="G614" s="114"/>
    </row>
    <row r="615" spans="1:7" ht="18.75" customHeight="1" x14ac:dyDescent="0.4">
      <c r="A615" s="472"/>
      <c r="B615" s="118" t="s">
        <v>32</v>
      </c>
      <c r="C615" s="118" t="s">
        <v>31</v>
      </c>
      <c r="D615" s="473"/>
      <c r="E615" s="463"/>
      <c r="F615" s="463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518"/>
      <c r="D617" s="518"/>
      <c r="E617" s="518"/>
      <c r="F617" s="519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64" t="s">
        <v>34</v>
      </c>
      <c r="B627" s="464"/>
      <c r="C627" s="464"/>
      <c r="D627" s="378">
        <f>SUM(B618:C626)</f>
        <v>0</v>
      </c>
      <c r="E627" s="515"/>
      <c r="F627" s="516"/>
      <c r="G627" s="129"/>
    </row>
    <row r="628" spans="1:7" ht="21" x14ac:dyDescent="0.4">
      <c r="A628" s="464" t="s">
        <v>33</v>
      </c>
      <c r="B628" s="464"/>
      <c r="C628" s="464"/>
      <c r="D628" s="388" t="e">
        <f>D627/(COUNT(B618:C626)*2)</f>
        <v>#DIV/0!</v>
      </c>
      <c r="E628" s="517"/>
      <c r="F628" s="492"/>
      <c r="G628" s="129"/>
    </row>
    <row r="629" spans="1:7" ht="21" x14ac:dyDescent="0.4">
      <c r="A629" s="325"/>
      <c r="B629" s="135"/>
      <c r="C629" s="514"/>
      <c r="D629" s="514"/>
      <c r="E629" s="514"/>
      <c r="F629" s="514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80" t="s">
        <v>34</v>
      </c>
      <c r="B639" s="481"/>
      <c r="C639" s="482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518"/>
      <c r="D642" s="518"/>
      <c r="E642" s="518"/>
      <c r="F642" s="519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80" t="s">
        <v>34</v>
      </c>
      <c r="B650" s="481"/>
      <c r="C650" s="482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507"/>
      <c r="B652" s="507"/>
      <c r="C652" s="507"/>
      <c r="D652" s="507"/>
      <c r="E652" s="507"/>
      <c r="F652" s="507"/>
      <c r="G652" s="507"/>
    </row>
    <row r="653" spans="1:16382" ht="24.75" x14ac:dyDescent="0.4">
      <c r="A653" s="363" t="s">
        <v>26</v>
      </c>
      <c r="B653" s="518"/>
      <c r="C653" s="518"/>
      <c r="D653" s="518"/>
      <c r="E653" s="518"/>
      <c r="F653" s="519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00" t="s">
        <v>311</v>
      </c>
      <c r="B661" s="501"/>
      <c r="C661" s="501"/>
      <c r="D661" s="501"/>
      <c r="E661" s="501"/>
      <c r="F661" s="502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f>IF(D668=1, 2, IF(AND(D668&lt;1,D668&gt;0), 1, IF(D668=0,"0","NA")))</f>
        <v>2</v>
      </c>
      <c r="C668" s="122"/>
      <c r="D668" s="411">
        <f>IFERROR(E668/F668,"N.A")</f>
        <v>1</v>
      </c>
      <c r="E668" s="414">
        <f>COUNTIF('A2 Exploitation'!F618:F667,"ok")</f>
        <v>1</v>
      </c>
      <c r="F668" s="414">
        <f>COUNTA('A2 Exploitation'!F618:F667)</f>
        <v>1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1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2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>
        <f>D672/(COUNT(B654:C668,B631:C638,B643:C649,B618:C626)*2)</f>
        <v>1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58" t="s">
        <v>356</v>
      </c>
      <c r="B676" s="458"/>
      <c r="C676" s="458"/>
      <c r="D676" s="458"/>
      <c r="E676" s="458"/>
      <c r="F676" s="458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72" t="s">
        <v>28</v>
      </c>
      <c r="B678" s="473" t="s">
        <v>29</v>
      </c>
      <c r="C678" s="473"/>
      <c r="D678" s="473" t="s">
        <v>42</v>
      </c>
      <c r="E678" s="463" t="s">
        <v>266</v>
      </c>
      <c r="F678" s="463" t="s">
        <v>302</v>
      </c>
      <c r="G678" s="129"/>
    </row>
    <row r="679" spans="1:7" ht="21" x14ac:dyDescent="0.4">
      <c r="A679" s="472"/>
      <c r="B679" s="118" t="s">
        <v>32</v>
      </c>
      <c r="C679" s="118" t="s">
        <v>31</v>
      </c>
      <c r="D679" s="473"/>
      <c r="E679" s="463"/>
      <c r="F679" s="463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>
        <f>IF(D700=1, 2, IF(AND(D700&lt;1,D700&gt;0), 1, IF(D700=0,"0","NA")))</f>
        <v>1</v>
      </c>
      <c r="C700" s="122"/>
      <c r="D700" s="411">
        <f>IFERROR(E700/F700,"N.A")</f>
        <v>0.5</v>
      </c>
      <c r="E700" s="414">
        <f>COUNTIF('A2 Exploitation'!F681:F699,"ok")</f>
        <v>1</v>
      </c>
      <c r="F700" s="414">
        <f>COUNTA('A2 Exploitation'!F681:F699)</f>
        <v>2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1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>
        <f>D701/(COUNT(B681:C700)*2)</f>
        <v>0.5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3" t="s">
        <v>459</v>
      </c>
      <c r="B704" s="503"/>
      <c r="C704" s="503"/>
      <c r="D704" s="503"/>
      <c r="E704" s="503"/>
      <c r="F704" s="503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39" t="s">
        <v>28</v>
      </c>
      <c r="B706" s="499" t="s">
        <v>29</v>
      </c>
      <c r="C706" s="499"/>
      <c r="D706" s="473" t="s">
        <v>42</v>
      </c>
      <c r="E706" s="463" t="s">
        <v>266</v>
      </c>
      <c r="F706" s="463" t="s">
        <v>302</v>
      </c>
      <c r="G706" s="274"/>
    </row>
    <row r="707" spans="1:7" ht="21" x14ac:dyDescent="0.4">
      <c r="A707" s="540"/>
      <c r="B707" s="383" t="s">
        <v>32</v>
      </c>
      <c r="C707" s="383" t="s">
        <v>31</v>
      </c>
      <c r="D707" s="473"/>
      <c r="E707" s="463"/>
      <c r="F707" s="463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526" t="s">
        <v>306</v>
      </c>
      <c r="B709" s="527"/>
      <c r="C709" s="527"/>
      <c r="D709" s="527"/>
      <c r="E709" s="527"/>
      <c r="F709" s="528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37"/>
      <c r="C715" s="538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37"/>
      <c r="C716" s="538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526" t="s">
        <v>307</v>
      </c>
      <c r="B718" s="527"/>
      <c r="C718" s="527"/>
      <c r="D718" s="527"/>
      <c r="E718" s="527"/>
      <c r="F718" s="528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0.66666666666666674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12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0.66666666666666663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54"/>
      <c r="E1" s="554"/>
      <c r="F1" s="554"/>
      <c r="G1" s="554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55" t="s">
        <v>46</v>
      </c>
      <c r="B6" s="555"/>
      <c r="C6" s="555"/>
      <c r="D6" s="555"/>
      <c r="E6" s="555"/>
      <c r="F6" s="555"/>
      <c r="G6" s="92"/>
    </row>
    <row r="7" spans="1:7" s="258" customFormat="1" ht="21.75" customHeight="1" x14ac:dyDescent="0.45">
      <c r="A7" s="556" t="str">
        <f>'Page de garde'!D18</f>
        <v>Tozeur</v>
      </c>
      <c r="B7" s="556"/>
      <c r="C7" s="556"/>
      <c r="D7" s="556"/>
      <c r="E7" s="556"/>
      <c r="F7" s="556"/>
      <c r="G7" s="92"/>
    </row>
    <row r="8" spans="1:7" s="258" customFormat="1" ht="24" x14ac:dyDescent="0.45">
      <c r="A8" s="4" t="s">
        <v>39</v>
      </c>
      <c r="B8" s="557" t="str">
        <f>'A1 Exploitation'!B9:F9</f>
        <v>M Souheil DRAOUI</v>
      </c>
      <c r="C8" s="557"/>
      <c r="D8" s="557"/>
      <c r="E8" s="557"/>
      <c r="F8" s="557"/>
      <c r="G8" s="92"/>
    </row>
    <row r="9" spans="1:7" s="258" customFormat="1" ht="24" x14ac:dyDescent="0.45">
      <c r="A9" s="5" t="s">
        <v>41</v>
      </c>
      <c r="B9" s="558" t="str">
        <f>'A1 Exploitation'!B10:F10</f>
        <v>Directeur magasin et chefs rayons</v>
      </c>
      <c r="C9" s="558"/>
      <c r="D9" s="558"/>
      <c r="E9" s="558"/>
      <c r="F9" s="558"/>
      <c r="G9" s="92"/>
    </row>
    <row r="10" spans="1:7" s="258" customFormat="1" ht="24" x14ac:dyDescent="0.45">
      <c r="A10" s="4" t="s">
        <v>40</v>
      </c>
      <c r="B10" s="553">
        <f>'A1 Exploitation'!B11:F11</f>
        <v>43523</v>
      </c>
      <c r="C10" s="553"/>
      <c r="D10" s="553"/>
      <c r="E10" s="553"/>
      <c r="F10" s="553"/>
      <c r="G10" s="92"/>
    </row>
    <row r="11" spans="1:7" s="258" customFormat="1" ht="24" x14ac:dyDescent="0.45">
      <c r="A11" s="4" t="s">
        <v>250</v>
      </c>
      <c r="B11" s="559" t="e">
        <f>D199</f>
        <v>#DIV/0!</v>
      </c>
      <c r="C11" s="559"/>
      <c r="D11" s="559"/>
      <c r="E11" s="559"/>
      <c r="F11" s="559"/>
      <c r="G11" s="92"/>
    </row>
    <row r="12" spans="1:7" s="258" customFormat="1" ht="22.5" x14ac:dyDescent="0.45">
      <c r="A12" s="1"/>
      <c r="D12" s="484"/>
      <c r="E12" s="484"/>
      <c r="F12" s="484"/>
      <c r="G12" s="484"/>
    </row>
    <row r="13" spans="1:7" s="258" customFormat="1" ht="11.25" customHeight="1" x14ac:dyDescent="0.3">
      <c r="A13" s="560" t="s">
        <v>28</v>
      </c>
      <c r="B13" s="561" t="s">
        <v>29</v>
      </c>
      <c r="C13" s="561"/>
      <c r="D13" s="561" t="s">
        <v>42</v>
      </c>
      <c r="E13" s="561" t="s">
        <v>160</v>
      </c>
      <c r="F13" s="561" t="s">
        <v>161</v>
      </c>
      <c r="G13" s="80"/>
    </row>
    <row r="14" spans="1:7" s="258" customFormat="1" ht="12.75" customHeight="1" x14ac:dyDescent="0.3">
      <c r="A14" s="560"/>
      <c r="B14" s="22" t="s">
        <v>32</v>
      </c>
      <c r="C14" s="22" t="s">
        <v>31</v>
      </c>
      <c r="D14" s="561"/>
      <c r="E14" s="561"/>
      <c r="F14" s="561"/>
      <c r="G14" s="94"/>
    </row>
    <row r="15" spans="1:7" x14ac:dyDescent="0.3">
      <c r="A15" s="574"/>
      <c r="B15" s="575"/>
      <c r="C15" s="575"/>
      <c r="D15" s="575"/>
      <c r="E15" s="575"/>
      <c r="F15" s="575"/>
    </row>
    <row r="16" spans="1:7" ht="19.5" x14ac:dyDescent="0.4">
      <c r="A16" s="567" t="s">
        <v>0</v>
      </c>
      <c r="B16" s="568"/>
      <c r="C16" s="568"/>
      <c r="D16" s="568"/>
      <c r="E16" s="568"/>
      <c r="F16" s="568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69" t="s">
        <v>34</v>
      </c>
      <c r="B22" s="563"/>
      <c r="C22" s="564"/>
      <c r="D22" s="381">
        <f>SUM(B17:C21)</f>
        <v>0</v>
      </c>
    </row>
    <row r="23" spans="1:7" x14ac:dyDescent="0.3">
      <c r="A23" s="562" t="s">
        <v>251</v>
      </c>
      <c r="B23" s="565"/>
      <c r="C23" s="566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70" t="s">
        <v>4</v>
      </c>
      <c r="B25" s="571"/>
      <c r="C25" s="571"/>
      <c r="D25" s="571"/>
      <c r="E25" s="571"/>
      <c r="F25" s="571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62" t="s">
        <v>34</v>
      </c>
      <c r="B33" s="565"/>
      <c r="C33" s="566"/>
      <c r="D33" s="380">
        <f>SUM(B26:C32)</f>
        <v>0</v>
      </c>
    </row>
    <row r="34" spans="1:7" x14ac:dyDescent="0.3">
      <c r="A34" s="562" t="s">
        <v>251</v>
      </c>
      <c r="B34" s="565"/>
      <c r="C34" s="566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70" t="s">
        <v>180</v>
      </c>
      <c r="B36" s="571"/>
      <c r="C36" s="571"/>
      <c r="D36" s="571"/>
      <c r="E36" s="571"/>
      <c r="F36" s="571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62" t="s">
        <v>34</v>
      </c>
      <c r="B42" s="565"/>
      <c r="C42" s="566"/>
      <c r="D42" s="380">
        <f>SUM(B37:C41)</f>
        <v>0</v>
      </c>
      <c r="E42" s="259"/>
      <c r="F42" s="259"/>
      <c r="G42" s="93"/>
    </row>
    <row r="43" spans="1:7" s="10" customFormat="1" x14ac:dyDescent="0.3">
      <c r="A43" s="562" t="s">
        <v>251</v>
      </c>
      <c r="B43" s="565"/>
      <c r="C43" s="566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72" t="s">
        <v>19</v>
      </c>
      <c r="B45" s="573"/>
      <c r="C45" s="573"/>
      <c r="D45" s="573"/>
      <c r="E45" s="573"/>
      <c r="F45" s="573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62" t="s">
        <v>34</v>
      </c>
      <c r="B52" s="565"/>
      <c r="C52" s="566"/>
      <c r="D52" s="380">
        <f>SUM(B46:C51)</f>
        <v>0</v>
      </c>
    </row>
    <row r="53" spans="1:7" x14ac:dyDescent="0.3">
      <c r="A53" s="562" t="s">
        <v>251</v>
      </c>
      <c r="B53" s="565"/>
      <c r="C53" s="566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70" t="s">
        <v>8</v>
      </c>
      <c r="B55" s="571"/>
      <c r="C55" s="571"/>
      <c r="D55" s="571"/>
      <c r="E55" s="571"/>
      <c r="F55" s="571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62" t="s">
        <v>34</v>
      </c>
      <c r="B63" s="565"/>
      <c r="C63" s="566"/>
      <c r="D63" s="380">
        <f>SUM(B56:C62)</f>
        <v>0</v>
      </c>
    </row>
    <row r="64" spans="1:7" x14ac:dyDescent="0.3">
      <c r="A64" s="562" t="s">
        <v>251</v>
      </c>
      <c r="B64" s="565"/>
      <c r="C64" s="566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70" t="s">
        <v>111</v>
      </c>
      <c r="B66" s="571"/>
      <c r="C66" s="571"/>
      <c r="D66" s="571"/>
      <c r="E66" s="571"/>
      <c r="F66" s="571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62" t="s">
        <v>34</v>
      </c>
      <c r="B84" s="565"/>
      <c r="C84" s="566"/>
      <c r="D84" s="380">
        <f>SUM(B67:C83)</f>
        <v>0</v>
      </c>
    </row>
    <row r="85" spans="1:7" x14ac:dyDescent="0.3">
      <c r="A85" s="562" t="s">
        <v>251</v>
      </c>
      <c r="B85" s="565"/>
      <c r="C85" s="566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70" t="s">
        <v>172</v>
      </c>
      <c r="B87" s="571"/>
      <c r="C87" s="571"/>
      <c r="D87" s="571"/>
      <c r="E87" s="571"/>
      <c r="F87" s="571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62" t="s">
        <v>34</v>
      </c>
      <c r="B102" s="565"/>
      <c r="C102" s="566"/>
      <c r="D102" s="380">
        <f>SUM(B88:C101)</f>
        <v>0</v>
      </c>
    </row>
    <row r="103" spans="1:7" x14ac:dyDescent="0.3">
      <c r="A103" s="562" t="s">
        <v>251</v>
      </c>
      <c r="B103" s="565"/>
      <c r="C103" s="566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70" t="s">
        <v>173</v>
      </c>
      <c r="B106" s="571"/>
      <c r="C106" s="571"/>
      <c r="D106" s="571"/>
      <c r="E106" s="571"/>
      <c r="F106" s="571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62" t="s">
        <v>34</v>
      </c>
      <c r="B118" s="565"/>
      <c r="C118" s="566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62" t="s">
        <v>251</v>
      </c>
      <c r="B119" s="565"/>
      <c r="C119" s="566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70" t="s">
        <v>156</v>
      </c>
      <c r="B121" s="571"/>
      <c r="C121" s="571"/>
      <c r="D121" s="571"/>
      <c r="E121" s="571"/>
      <c r="F121" s="571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62" t="s">
        <v>34</v>
      </c>
      <c r="B133" s="565"/>
      <c r="C133" s="566"/>
      <c r="D133" s="380">
        <f>SUM(B122:C132)</f>
        <v>0</v>
      </c>
    </row>
    <row r="134" spans="1:7" x14ac:dyDescent="0.3">
      <c r="A134" s="562" t="s">
        <v>251</v>
      </c>
      <c r="B134" s="565"/>
      <c r="C134" s="566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70" t="s">
        <v>61</v>
      </c>
      <c r="B136" s="571"/>
      <c r="C136" s="571"/>
      <c r="D136" s="571"/>
      <c r="E136" s="571"/>
      <c r="F136" s="571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62" t="s">
        <v>34</v>
      </c>
      <c r="B149" s="565"/>
      <c r="C149" s="566"/>
      <c r="D149" s="380">
        <f>SUM(B137:C148)</f>
        <v>0</v>
      </c>
    </row>
    <row r="150" spans="1:7" x14ac:dyDescent="0.3">
      <c r="A150" s="562" t="s">
        <v>251</v>
      </c>
      <c r="B150" s="565"/>
      <c r="C150" s="566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70" t="s">
        <v>178</v>
      </c>
      <c r="B152" s="571"/>
      <c r="C152" s="571"/>
      <c r="D152" s="571"/>
      <c r="E152" s="571"/>
      <c r="F152" s="571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62" t="s">
        <v>34</v>
      </c>
      <c r="B161" s="563"/>
      <c r="C161" s="564"/>
      <c r="D161" s="381">
        <f>SUM(B153:C160)</f>
        <v>0</v>
      </c>
    </row>
    <row r="162" spans="1:7" x14ac:dyDescent="0.3">
      <c r="A162" s="562" t="s">
        <v>251</v>
      </c>
      <c r="B162" s="565"/>
      <c r="C162" s="566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70" t="s">
        <v>64</v>
      </c>
      <c r="B164" s="571"/>
      <c r="C164" s="571"/>
      <c r="D164" s="571"/>
      <c r="E164" s="571"/>
      <c r="F164" s="571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62" t="s">
        <v>34</v>
      </c>
      <c r="B169" s="565"/>
      <c r="C169" s="566"/>
      <c r="D169" s="380">
        <f>SUM(B165:C168)</f>
        <v>0</v>
      </c>
    </row>
    <row r="170" spans="1:7" x14ac:dyDescent="0.3">
      <c r="A170" s="562" t="s">
        <v>251</v>
      </c>
      <c r="B170" s="565"/>
      <c r="C170" s="566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76" t="s">
        <v>15</v>
      </c>
      <c r="B172" s="577"/>
      <c r="C172" s="577"/>
      <c r="D172" s="577"/>
      <c r="E172" s="577"/>
      <c r="F172" s="577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62" t="s">
        <v>34</v>
      </c>
      <c r="B177" s="565"/>
      <c r="C177" s="566"/>
      <c r="D177" s="380">
        <f>SUM(B173:C176)</f>
        <v>0</v>
      </c>
    </row>
    <row r="178" spans="1:7" x14ac:dyDescent="0.3">
      <c r="A178" s="562" t="s">
        <v>251</v>
      </c>
      <c r="B178" s="565"/>
      <c r="C178" s="566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70" t="s">
        <v>65</v>
      </c>
      <c r="B180" s="571"/>
      <c r="C180" s="571"/>
      <c r="D180" s="571"/>
      <c r="E180" s="571"/>
      <c r="F180" s="571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62" t="s">
        <v>34</v>
      </c>
      <c r="B186" s="565"/>
      <c r="C186" s="566"/>
      <c r="D186" s="380">
        <f>SUM(B181:C185)</f>
        <v>0</v>
      </c>
    </row>
    <row r="187" spans="1:7" x14ac:dyDescent="0.3">
      <c r="A187" s="562" t="s">
        <v>251</v>
      </c>
      <c r="B187" s="565"/>
      <c r="C187" s="566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70" t="s">
        <v>177</v>
      </c>
      <c r="B189" s="571"/>
      <c r="C189" s="571"/>
      <c r="D189" s="571"/>
      <c r="E189" s="571"/>
      <c r="F189" s="571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62" t="s">
        <v>34</v>
      </c>
      <c r="B194" s="565"/>
      <c r="C194" s="566"/>
      <c r="D194" s="40">
        <f>SUM(B190:C193)</f>
        <v>0</v>
      </c>
    </row>
    <row r="195" spans="1:6" x14ac:dyDescent="0.3">
      <c r="A195" s="562" t="s">
        <v>251</v>
      </c>
      <c r="B195" s="565"/>
      <c r="C195" s="566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>
        <f>E197/F197</f>
        <v>0</v>
      </c>
      <c r="E197" s="416">
        <f>COUNTIF('A2 Technique'!F17:F193,"ok")</f>
        <v>0</v>
      </c>
      <c r="F197" s="416">
        <f>COUNTA('A2 Technique'!F17:F193)</f>
        <v>5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124" zoomScale="60" zoomScaleNormal="100" workbookViewId="0">
      <selection activeCell="B144" sqref="B14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84"/>
      <c r="E1" s="484"/>
      <c r="F1" s="484"/>
      <c r="G1" s="484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85" t="s">
        <v>151</v>
      </c>
      <c r="B7" s="485"/>
      <c r="C7" s="485"/>
      <c r="D7" s="485"/>
      <c r="E7" s="485"/>
      <c r="F7" s="485"/>
      <c r="G7" s="111"/>
    </row>
    <row r="8" spans="1:7" ht="22.5" x14ac:dyDescent="0.45">
      <c r="A8" s="486" t="str">
        <f>'Page de garde'!D18</f>
        <v>Tozeur</v>
      </c>
      <c r="B8" s="486"/>
      <c r="C8" s="486"/>
      <c r="D8" s="486"/>
      <c r="E8" s="486"/>
      <c r="F8" s="486"/>
      <c r="G8" s="111"/>
    </row>
    <row r="9" spans="1:7" ht="22.5" x14ac:dyDescent="0.45">
      <c r="A9" s="112" t="s">
        <v>39</v>
      </c>
      <c r="B9" s="487"/>
      <c r="C9" s="487"/>
      <c r="D9" s="487"/>
      <c r="E9" s="487"/>
      <c r="F9" s="487"/>
      <c r="G9" s="111"/>
    </row>
    <row r="10" spans="1:7" ht="22.5" x14ac:dyDescent="0.45">
      <c r="A10" s="113" t="s">
        <v>41</v>
      </c>
      <c r="B10" s="488"/>
      <c r="C10" s="488"/>
      <c r="D10" s="488"/>
      <c r="E10" s="488"/>
      <c r="F10" s="488"/>
      <c r="G10" s="111"/>
    </row>
    <row r="11" spans="1:7" ht="22.5" x14ac:dyDescent="0.45">
      <c r="A11" s="112" t="s">
        <v>40</v>
      </c>
      <c r="B11" s="483"/>
      <c r="C11" s="483"/>
      <c r="D11" s="483"/>
      <c r="E11" s="483"/>
      <c r="F11" s="483"/>
      <c r="G11" s="111"/>
    </row>
    <row r="12" spans="1:7" ht="22.5" x14ac:dyDescent="0.45">
      <c r="A12" s="112" t="s">
        <v>200</v>
      </c>
      <c r="B12" s="489" t="e">
        <f>D730</f>
        <v>#DIV/0!</v>
      </c>
      <c r="C12" s="489"/>
      <c r="D12" s="489"/>
      <c r="E12" s="489"/>
      <c r="F12" s="489"/>
      <c r="G12" s="111"/>
    </row>
    <row r="13" spans="1:7" ht="22.5" x14ac:dyDescent="0.45">
      <c r="A13" s="110"/>
      <c r="B13" s="108"/>
      <c r="C13" s="108"/>
      <c r="D13" s="484"/>
      <c r="E13" s="484"/>
      <c r="F13" s="484"/>
      <c r="G13" s="484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72" t="s">
        <v>28</v>
      </c>
      <c r="B17" s="473" t="s">
        <v>29</v>
      </c>
      <c r="C17" s="473"/>
      <c r="D17" s="473" t="s">
        <v>42</v>
      </c>
      <c r="E17" s="463" t="s">
        <v>266</v>
      </c>
      <c r="F17" s="463" t="s">
        <v>300</v>
      </c>
      <c r="G17" s="114"/>
    </row>
    <row r="18" spans="1:8" ht="16.5" customHeight="1" x14ac:dyDescent="0.4">
      <c r="A18" s="472"/>
      <c r="B18" s="118" t="s">
        <v>32</v>
      </c>
      <c r="C18" s="118" t="s">
        <v>31</v>
      </c>
      <c r="D18" s="473"/>
      <c r="E18" s="463"/>
      <c r="F18" s="463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78" t="s">
        <v>16</v>
      </c>
      <c r="B29" s="579"/>
      <c r="C29" s="579"/>
      <c r="D29" s="579"/>
      <c r="E29" s="579"/>
      <c r="F29" s="579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78" t="s">
        <v>311</v>
      </c>
      <c r="B38" s="579"/>
      <c r="C38" s="579"/>
      <c r="D38" s="579"/>
      <c r="E38" s="579"/>
      <c r="F38" s="579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66"/>
      <c r="B49" s="466"/>
      <c r="C49" s="466"/>
      <c r="D49" s="466"/>
      <c r="E49" s="466"/>
      <c r="F49" s="466"/>
      <c r="G49" s="466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72" t="s">
        <v>28</v>
      </c>
      <c r="B52" s="473" t="s">
        <v>29</v>
      </c>
      <c r="C52" s="473"/>
      <c r="D52" s="473" t="s">
        <v>42</v>
      </c>
      <c r="E52" s="463" t="s">
        <v>266</v>
      </c>
      <c r="F52" s="463" t="s">
        <v>302</v>
      </c>
      <c r="G52" s="129"/>
    </row>
    <row r="53" spans="1:7" ht="21" x14ac:dyDescent="0.4">
      <c r="A53" s="472"/>
      <c r="B53" s="118" t="s">
        <v>32</v>
      </c>
      <c r="C53" s="118" t="s">
        <v>31</v>
      </c>
      <c r="D53" s="473"/>
      <c r="E53" s="463"/>
      <c r="F53" s="463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41"/>
      <c r="B64" s="542"/>
      <c r="C64" s="542"/>
      <c r="D64" s="542"/>
      <c r="E64" s="542"/>
      <c r="F64" s="542"/>
      <c r="G64" s="542"/>
    </row>
    <row r="65" spans="1:7" ht="43.5" customHeight="1" x14ac:dyDescent="0.4">
      <c r="A65" s="475" t="s">
        <v>351</v>
      </c>
      <c r="B65" s="475"/>
      <c r="C65" s="475"/>
      <c r="D65" s="475"/>
      <c r="E65" s="475"/>
      <c r="F65" s="475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91"/>
      <c r="B83" s="491"/>
      <c r="C83" s="491"/>
      <c r="D83" s="491"/>
      <c r="E83" s="491"/>
      <c r="F83" s="491"/>
      <c r="G83" s="491"/>
    </row>
    <row r="84" spans="1:7" ht="45" customHeight="1" x14ac:dyDescent="0.45">
      <c r="A84" s="476" t="s">
        <v>352</v>
      </c>
      <c r="B84" s="476"/>
      <c r="C84" s="476"/>
      <c r="D84" s="476"/>
      <c r="E84" s="476"/>
      <c r="F84" s="476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45"/>
      <c r="B103" s="543"/>
      <c r="C103" s="543"/>
      <c r="D103" s="543"/>
      <c r="E103" s="543"/>
      <c r="F103" s="549"/>
      <c r="G103" s="173"/>
    </row>
    <row r="104" spans="1:7" s="80" customFormat="1" ht="46.5" customHeight="1" x14ac:dyDescent="0.4">
      <c r="A104" s="475" t="s">
        <v>353</v>
      </c>
      <c r="B104" s="475"/>
      <c r="C104" s="475"/>
      <c r="D104" s="475"/>
      <c r="E104" s="475"/>
      <c r="F104" s="475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50"/>
      <c r="B111" s="551"/>
      <c r="C111" s="551"/>
      <c r="D111" s="551"/>
      <c r="E111" s="551"/>
      <c r="F111" s="552"/>
      <c r="G111" s="129"/>
    </row>
    <row r="112" spans="1:7" s="80" customFormat="1" ht="39.75" customHeight="1" x14ac:dyDescent="0.4">
      <c r="A112" s="475" t="s">
        <v>390</v>
      </c>
      <c r="B112" s="475"/>
      <c r="C112" s="475"/>
      <c r="D112" s="475"/>
      <c r="E112" s="475"/>
      <c r="F112" s="475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43"/>
      <c r="B120" s="543"/>
      <c r="C120" s="543"/>
      <c r="D120" s="543"/>
      <c r="E120" s="543"/>
      <c r="F120" s="543"/>
      <c r="G120" s="173"/>
    </row>
    <row r="121" spans="1:7" ht="22.5" x14ac:dyDescent="0.4">
      <c r="A121" s="475" t="s">
        <v>311</v>
      </c>
      <c r="B121" s="475"/>
      <c r="C121" s="475"/>
      <c r="D121" s="475"/>
      <c r="E121" s="475"/>
      <c r="F121" s="475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44"/>
      <c r="B132" s="544"/>
      <c r="C132" s="544"/>
      <c r="D132" s="544"/>
      <c r="E132" s="544"/>
      <c r="F132" s="544"/>
      <c r="G132" s="114"/>
    </row>
    <row r="133" spans="1:16384" ht="22.5" customHeight="1" x14ac:dyDescent="0.4">
      <c r="A133" s="477" t="s">
        <v>424</v>
      </c>
      <c r="B133" s="477"/>
      <c r="C133" s="477"/>
      <c r="D133" s="477"/>
      <c r="E133" s="477"/>
      <c r="F133" s="477"/>
      <c r="G133" s="114"/>
    </row>
    <row r="134" spans="1:16384" ht="22.5" customHeight="1" x14ac:dyDescent="0.4">
      <c r="A134" s="478"/>
      <c r="B134" s="478"/>
      <c r="C134" s="478"/>
      <c r="D134" s="478"/>
      <c r="E134" s="478"/>
      <c r="F134" s="478"/>
      <c r="G134" s="114"/>
    </row>
    <row r="135" spans="1:16384" s="326" customFormat="1" ht="22.5" customHeight="1" x14ac:dyDescent="0.25">
      <c r="A135" s="472" t="s">
        <v>28</v>
      </c>
      <c r="B135" s="473" t="s">
        <v>29</v>
      </c>
      <c r="C135" s="473"/>
      <c r="D135" s="473" t="s">
        <v>42</v>
      </c>
      <c r="E135" s="463" t="s">
        <v>266</v>
      </c>
      <c r="F135" s="463" t="s">
        <v>302</v>
      </c>
    </row>
    <row r="136" spans="1:16384" s="326" customFormat="1" ht="22.5" customHeight="1" x14ac:dyDescent="0.25">
      <c r="A136" s="472"/>
      <c r="B136" s="118" t="s">
        <v>32</v>
      </c>
      <c r="C136" s="118" t="s">
        <v>31</v>
      </c>
      <c r="D136" s="473"/>
      <c r="E136" s="463"/>
      <c r="F136" s="463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79" t="s">
        <v>461</v>
      </c>
      <c r="B139" s="479"/>
      <c r="C139" s="479"/>
      <c r="D139" s="479"/>
      <c r="E139" s="479"/>
      <c r="F139" s="479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504" t="s">
        <v>350</v>
      </c>
      <c r="B147" s="504"/>
      <c r="C147" s="504"/>
      <c r="D147" s="504"/>
      <c r="E147" s="504"/>
      <c r="F147" s="504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45"/>
      <c r="B165" s="543"/>
      <c r="C165" s="543"/>
      <c r="D165" s="543"/>
      <c r="E165" s="543"/>
      <c r="F165" s="543"/>
      <c r="G165" s="114"/>
    </row>
    <row r="166" spans="1:7" ht="32.25" customHeight="1" x14ac:dyDescent="0.4">
      <c r="A166" s="479" t="s">
        <v>462</v>
      </c>
      <c r="B166" s="479"/>
      <c r="C166" s="479"/>
      <c r="D166" s="479"/>
      <c r="E166" s="479"/>
      <c r="F166" s="479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46"/>
      <c r="B176" s="547"/>
      <c r="C176" s="547"/>
      <c r="D176" s="547"/>
      <c r="E176" s="547"/>
      <c r="F176" s="547"/>
      <c r="G176" s="114"/>
    </row>
    <row r="177" spans="1:7" ht="32.25" customHeight="1" x14ac:dyDescent="0.4">
      <c r="A177" s="479" t="s">
        <v>311</v>
      </c>
      <c r="B177" s="479"/>
      <c r="C177" s="479"/>
      <c r="D177" s="479"/>
      <c r="E177" s="479"/>
      <c r="F177" s="479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505"/>
      <c r="C186" s="506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48"/>
      <c r="B188" s="548"/>
      <c r="C188" s="548"/>
      <c r="D188" s="548"/>
      <c r="E188" s="548"/>
      <c r="F188" s="548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72" t="s">
        <v>28</v>
      </c>
      <c r="B191" s="473" t="s">
        <v>29</v>
      </c>
      <c r="C191" s="473"/>
      <c r="D191" s="473" t="s">
        <v>42</v>
      </c>
      <c r="E191" s="463" t="s">
        <v>266</v>
      </c>
      <c r="F191" s="463" t="s">
        <v>302</v>
      </c>
      <c r="G191" s="114"/>
    </row>
    <row r="192" spans="1:7" ht="21" x14ac:dyDescent="0.4">
      <c r="A192" s="472"/>
      <c r="B192" s="118" t="s">
        <v>32</v>
      </c>
      <c r="C192" s="118" t="s">
        <v>31</v>
      </c>
      <c r="D192" s="473"/>
      <c r="E192" s="463"/>
      <c r="F192" s="463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80" t="s">
        <v>34</v>
      </c>
      <c r="B203" s="481"/>
      <c r="C203" s="482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66"/>
      <c r="B205" s="466"/>
      <c r="C205" s="466"/>
      <c r="D205" s="466"/>
      <c r="E205" s="466"/>
      <c r="F205" s="466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80" t="s">
        <v>34</v>
      </c>
      <c r="B227" s="481"/>
      <c r="C227" s="482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66"/>
      <c r="B229" s="466"/>
      <c r="C229" s="466"/>
      <c r="D229" s="466"/>
      <c r="E229" s="466"/>
      <c r="F229" s="466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69" t="s">
        <v>311</v>
      </c>
      <c r="B236" s="470"/>
      <c r="C236" s="470"/>
      <c r="D236" s="471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80" t="s">
        <v>34</v>
      </c>
      <c r="B245" s="481"/>
      <c r="C245" s="482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66"/>
      <c r="B250" s="466"/>
      <c r="C250" s="466"/>
      <c r="D250" s="466"/>
      <c r="E250" s="466"/>
      <c r="F250" s="466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72" t="s">
        <v>28</v>
      </c>
      <c r="B253" s="473" t="s">
        <v>29</v>
      </c>
      <c r="C253" s="473"/>
      <c r="D253" s="473" t="s">
        <v>42</v>
      </c>
      <c r="E253" s="463" t="s">
        <v>266</v>
      </c>
      <c r="F253" s="463" t="s">
        <v>302</v>
      </c>
      <c r="G253" s="129"/>
    </row>
    <row r="254" spans="1:7" ht="21" x14ac:dyDescent="0.4">
      <c r="A254" s="472"/>
      <c r="B254" s="118" t="s">
        <v>32</v>
      </c>
      <c r="C254" s="118" t="s">
        <v>31</v>
      </c>
      <c r="D254" s="473"/>
      <c r="E254" s="463"/>
      <c r="F254" s="463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80" t="s">
        <v>34</v>
      </c>
      <c r="B265" s="481"/>
      <c r="C265" s="482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516"/>
      <c r="B290" s="516"/>
      <c r="C290" s="516"/>
      <c r="D290" s="516"/>
      <c r="E290" s="516"/>
      <c r="F290" s="516"/>
      <c r="G290" s="129"/>
    </row>
    <row r="291" spans="1:7" s="80" customFormat="1" ht="31.5" customHeight="1" x14ac:dyDescent="0.4">
      <c r="A291" s="474" t="s">
        <v>311</v>
      </c>
      <c r="B291" s="474"/>
      <c r="C291" s="474"/>
      <c r="D291" s="474"/>
      <c r="E291" s="474"/>
      <c r="F291" s="474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72" t="s">
        <v>28</v>
      </c>
      <c r="B308" s="473" t="s">
        <v>29</v>
      </c>
      <c r="C308" s="473"/>
      <c r="D308" s="473" t="s">
        <v>42</v>
      </c>
      <c r="E308" s="463" t="s">
        <v>266</v>
      </c>
      <c r="F308" s="463" t="s">
        <v>302</v>
      </c>
      <c r="G308" s="129"/>
    </row>
    <row r="309" spans="1:7" ht="21" x14ac:dyDescent="0.4">
      <c r="A309" s="472"/>
      <c r="B309" s="118" t="s">
        <v>32</v>
      </c>
      <c r="C309" s="118" t="s">
        <v>31</v>
      </c>
      <c r="D309" s="473"/>
      <c r="E309" s="463"/>
      <c r="F309" s="463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8"/>
      <c r="B357" s="468"/>
      <c r="C357" s="468"/>
      <c r="D357" s="468"/>
      <c r="E357" s="468"/>
      <c r="F357" s="468"/>
      <c r="G357" s="468"/>
    </row>
    <row r="358" spans="1:7" ht="32.25" customHeight="1" x14ac:dyDescent="0.4">
      <c r="A358" s="494" t="s">
        <v>311</v>
      </c>
      <c r="B358" s="494"/>
      <c r="C358" s="494"/>
      <c r="D358" s="494"/>
      <c r="E358" s="494"/>
      <c r="F358" s="494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72" t="s">
        <v>28</v>
      </c>
      <c r="B375" s="473" t="s">
        <v>29</v>
      </c>
      <c r="C375" s="473"/>
      <c r="D375" s="473" t="s">
        <v>42</v>
      </c>
      <c r="E375" s="463" t="s">
        <v>266</v>
      </c>
      <c r="F375" s="463" t="s">
        <v>302</v>
      </c>
      <c r="G375" s="173"/>
    </row>
    <row r="376" spans="1:7" s="260" customFormat="1" ht="21" x14ac:dyDescent="0.4">
      <c r="A376" s="472"/>
      <c r="B376" s="118" t="s">
        <v>32</v>
      </c>
      <c r="C376" s="118" t="s">
        <v>31</v>
      </c>
      <c r="D376" s="473"/>
      <c r="E376" s="463"/>
      <c r="F376" s="463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0"/>
      <c r="B415" s="491"/>
      <c r="C415" s="491"/>
      <c r="D415" s="491"/>
      <c r="E415" s="491"/>
      <c r="F415" s="491"/>
      <c r="G415" s="491"/>
    </row>
    <row r="416" spans="1:7" s="260" customFormat="1" ht="24.75" x14ac:dyDescent="0.4">
      <c r="A416" s="459" t="s">
        <v>320</v>
      </c>
      <c r="B416" s="459"/>
      <c r="C416" s="459"/>
      <c r="D416" s="459"/>
      <c r="E416" s="459"/>
      <c r="F416" s="459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72" t="s">
        <v>28</v>
      </c>
      <c r="B433" s="473" t="s">
        <v>29</v>
      </c>
      <c r="C433" s="473"/>
      <c r="D433" s="473" t="s">
        <v>42</v>
      </c>
      <c r="E433" s="463" t="s">
        <v>266</v>
      </c>
      <c r="F433" s="463" t="s">
        <v>302</v>
      </c>
      <c r="G433" s="129"/>
    </row>
    <row r="434" spans="1:7" ht="21" x14ac:dyDescent="0.4">
      <c r="A434" s="472"/>
      <c r="B434" s="118" t="s">
        <v>32</v>
      </c>
      <c r="C434" s="118" t="s">
        <v>31</v>
      </c>
      <c r="D434" s="473"/>
      <c r="E434" s="463"/>
      <c r="F434" s="463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59" t="s">
        <v>311</v>
      </c>
      <c r="B464" s="459"/>
      <c r="C464" s="459"/>
      <c r="D464" s="459"/>
      <c r="E464" s="459"/>
      <c r="F464" s="459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97" t="s">
        <v>425</v>
      </c>
      <c r="B478" s="497"/>
      <c r="C478" s="497"/>
      <c r="D478" s="497"/>
      <c r="E478" s="497"/>
      <c r="F478" s="497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60" t="s">
        <v>28</v>
      </c>
      <c r="B480" s="461" t="s">
        <v>29</v>
      </c>
      <c r="C480" s="461"/>
      <c r="D480" s="461" t="s">
        <v>42</v>
      </c>
      <c r="E480" s="462" t="s">
        <v>266</v>
      </c>
      <c r="F480" s="462" t="s">
        <v>302</v>
      </c>
      <c r="G480" s="114"/>
    </row>
    <row r="481" spans="1:7" ht="21" x14ac:dyDescent="0.4">
      <c r="A481" s="460"/>
      <c r="B481" s="320" t="s">
        <v>32</v>
      </c>
      <c r="C481" s="320" t="s">
        <v>31</v>
      </c>
      <c r="D481" s="461"/>
      <c r="E481" s="462"/>
      <c r="F481" s="462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36" t="s">
        <v>52</v>
      </c>
      <c r="B483" s="536"/>
      <c r="C483" s="536"/>
      <c r="D483" s="536"/>
      <c r="E483" s="536"/>
      <c r="F483" s="536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34" t="s">
        <v>463</v>
      </c>
      <c r="B491" s="535"/>
      <c r="C491" s="535"/>
      <c r="D491" s="535"/>
      <c r="E491" s="535"/>
      <c r="F491" s="535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508" t="s">
        <v>23</v>
      </c>
      <c r="B505" s="509"/>
      <c r="C505" s="509"/>
      <c r="D505" s="509"/>
      <c r="E505" s="509"/>
      <c r="F505" s="510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2"/>
      <c r="B517" s="492"/>
      <c r="C517" s="492"/>
      <c r="D517" s="492"/>
      <c r="E517" s="492"/>
      <c r="F517" s="492"/>
      <c r="G517" s="492"/>
    </row>
    <row r="518" spans="1:7" ht="26.25" customHeight="1" x14ac:dyDescent="0.5">
      <c r="A518" s="369" t="s">
        <v>311</v>
      </c>
      <c r="B518" s="493"/>
      <c r="C518" s="493"/>
      <c r="D518" s="493"/>
      <c r="E518" s="493"/>
      <c r="F518" s="493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98" t="s">
        <v>97</v>
      </c>
      <c r="B530" s="498"/>
      <c r="C530" s="498"/>
      <c r="D530" s="498"/>
      <c r="E530" s="498"/>
      <c r="F530" s="498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511" t="s">
        <v>28</v>
      </c>
      <c r="B532" s="499" t="s">
        <v>29</v>
      </c>
      <c r="C532" s="513"/>
      <c r="D532" s="473" t="s">
        <v>42</v>
      </c>
      <c r="E532" s="463" t="s">
        <v>266</v>
      </c>
      <c r="F532" s="463" t="s">
        <v>302</v>
      </c>
      <c r="G532" s="114"/>
    </row>
    <row r="533" spans="1:7" ht="21" x14ac:dyDescent="0.4">
      <c r="A533" s="512"/>
      <c r="B533" s="315" t="s">
        <v>32</v>
      </c>
      <c r="C533" s="316" t="s">
        <v>31</v>
      </c>
      <c r="D533" s="473"/>
      <c r="E533" s="463"/>
      <c r="F533" s="463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95"/>
      <c r="D535" s="495"/>
      <c r="E535" s="495"/>
      <c r="F535" s="496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80" t="s">
        <v>34</v>
      </c>
      <c r="B542" s="481"/>
      <c r="C542" s="482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80" t="s">
        <v>33</v>
      </c>
      <c r="B543" s="481"/>
      <c r="C543" s="482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66"/>
      <c r="B544" s="466"/>
      <c r="C544" s="466"/>
      <c r="D544" s="466"/>
      <c r="E544" s="466"/>
      <c r="F544" s="466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67"/>
      <c r="B556" s="468"/>
      <c r="C556" s="468"/>
      <c r="D556" s="468"/>
      <c r="E556" s="468"/>
      <c r="F556" s="468"/>
      <c r="G556" s="468"/>
    </row>
    <row r="557" spans="1:7" ht="35.25" customHeight="1" x14ac:dyDescent="0.4">
      <c r="A557" s="371" t="s">
        <v>311</v>
      </c>
      <c r="B557" s="337"/>
      <c r="C557" s="532"/>
      <c r="D557" s="532"/>
      <c r="E557" s="532"/>
      <c r="F557" s="533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64" t="s">
        <v>34</v>
      </c>
      <c r="B566" s="464"/>
      <c r="C566" s="465"/>
      <c r="D566" s="378">
        <f>SUM(B558:C565,B546:C555)</f>
        <v>0</v>
      </c>
      <c r="E566" s="108"/>
      <c r="F566" s="114"/>
      <c r="G566" s="114"/>
    </row>
    <row r="567" spans="1:7" ht="21" x14ac:dyDescent="0.4">
      <c r="A567" s="464" t="s">
        <v>33</v>
      </c>
      <c r="B567" s="464"/>
      <c r="C567" s="464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66"/>
      <c r="B572" s="466"/>
      <c r="C572" s="466"/>
      <c r="D572" s="466"/>
      <c r="E572" s="466"/>
      <c r="F572" s="466"/>
      <c r="G572" s="114"/>
    </row>
    <row r="573" spans="1:7" ht="22.5" x14ac:dyDescent="0.45">
      <c r="A573" s="458" t="s">
        <v>19</v>
      </c>
      <c r="B573" s="458"/>
      <c r="C573" s="458"/>
      <c r="D573" s="458"/>
      <c r="E573" s="458"/>
      <c r="F573" s="458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60" t="s">
        <v>28</v>
      </c>
      <c r="B575" s="461" t="s">
        <v>29</v>
      </c>
      <c r="C575" s="461"/>
      <c r="D575" s="461" t="s">
        <v>42</v>
      </c>
      <c r="E575" s="462" t="s">
        <v>266</v>
      </c>
      <c r="F575" s="462" t="s">
        <v>302</v>
      </c>
      <c r="G575" s="114"/>
    </row>
    <row r="576" spans="1:7" ht="21" x14ac:dyDescent="0.4">
      <c r="A576" s="460"/>
      <c r="B576" s="320" t="s">
        <v>32</v>
      </c>
      <c r="C576" s="320" t="s">
        <v>31</v>
      </c>
      <c r="D576" s="461"/>
      <c r="E576" s="462"/>
      <c r="F576" s="462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520" t="s">
        <v>10</v>
      </c>
      <c r="B578" s="521"/>
      <c r="C578" s="521"/>
      <c r="D578" s="521"/>
      <c r="E578" s="521"/>
      <c r="F578" s="522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64" t="s">
        <v>34</v>
      </c>
      <c r="B588" s="464"/>
      <c r="C588" s="465"/>
      <c r="D588" s="378">
        <f>SUM(B579:C587)</f>
        <v>0</v>
      </c>
      <c r="E588" s="108"/>
      <c r="F588" s="114"/>
      <c r="G588" s="114"/>
    </row>
    <row r="589" spans="1:7" ht="21" x14ac:dyDescent="0.4">
      <c r="A589" s="464" t="s">
        <v>33</v>
      </c>
      <c r="B589" s="464"/>
      <c r="C589" s="464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23" t="s">
        <v>23</v>
      </c>
      <c r="B591" s="524"/>
      <c r="C591" s="524"/>
      <c r="D591" s="524"/>
      <c r="E591" s="524"/>
      <c r="F591" s="525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64" t="s">
        <v>34</v>
      </c>
      <c r="B606" s="464"/>
      <c r="C606" s="465"/>
      <c r="D606" s="378">
        <f>SUM(B592:C605)</f>
        <v>0</v>
      </c>
      <c r="E606" s="108"/>
      <c r="F606" s="114"/>
      <c r="G606" s="114"/>
    </row>
    <row r="607" spans="1:7" ht="21" x14ac:dyDescent="0.4">
      <c r="A607" s="464" t="s">
        <v>33</v>
      </c>
      <c r="B607" s="464"/>
      <c r="C607" s="464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529" t="s">
        <v>170</v>
      </c>
      <c r="B610" s="530"/>
      <c r="C610" s="531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58" t="s">
        <v>8</v>
      </c>
      <c r="B612" s="458"/>
      <c r="C612" s="458"/>
      <c r="D612" s="458"/>
      <c r="E612" s="458"/>
      <c r="F612" s="458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72" t="s">
        <v>28</v>
      </c>
      <c r="B614" s="473" t="s">
        <v>29</v>
      </c>
      <c r="C614" s="473"/>
      <c r="D614" s="473" t="s">
        <v>42</v>
      </c>
      <c r="E614" s="463" t="s">
        <v>266</v>
      </c>
      <c r="F614" s="463" t="s">
        <v>302</v>
      </c>
      <c r="G614" s="114"/>
    </row>
    <row r="615" spans="1:7" ht="18.75" customHeight="1" x14ac:dyDescent="0.4">
      <c r="A615" s="472"/>
      <c r="B615" s="118" t="s">
        <v>32</v>
      </c>
      <c r="C615" s="118" t="s">
        <v>31</v>
      </c>
      <c r="D615" s="473"/>
      <c r="E615" s="463"/>
      <c r="F615" s="463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518"/>
      <c r="D617" s="518"/>
      <c r="E617" s="518"/>
      <c r="F617" s="519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64" t="s">
        <v>34</v>
      </c>
      <c r="B627" s="464"/>
      <c r="C627" s="464"/>
      <c r="D627" s="378">
        <f>SUM(B618:C626)</f>
        <v>0</v>
      </c>
      <c r="E627" s="515"/>
      <c r="F627" s="516"/>
      <c r="G627" s="129"/>
    </row>
    <row r="628" spans="1:7" ht="21" x14ac:dyDescent="0.4">
      <c r="A628" s="464" t="s">
        <v>33</v>
      </c>
      <c r="B628" s="464"/>
      <c r="C628" s="464"/>
      <c r="D628" s="388" t="e">
        <f>D627/(COUNT(B618:C626)*2)</f>
        <v>#DIV/0!</v>
      </c>
      <c r="E628" s="517"/>
      <c r="F628" s="492"/>
      <c r="G628" s="129"/>
    </row>
    <row r="629" spans="1:7" ht="21" x14ac:dyDescent="0.4">
      <c r="A629" s="325"/>
      <c r="B629" s="135"/>
      <c r="C629" s="514"/>
      <c r="D629" s="514"/>
      <c r="E629" s="514"/>
      <c r="F629" s="514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80" t="s">
        <v>34</v>
      </c>
      <c r="B639" s="481"/>
      <c r="C639" s="482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518"/>
      <c r="D642" s="518"/>
      <c r="E642" s="518"/>
      <c r="F642" s="519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80" t="s">
        <v>34</v>
      </c>
      <c r="B650" s="481"/>
      <c r="C650" s="482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507"/>
      <c r="B652" s="507"/>
      <c r="C652" s="507"/>
      <c r="D652" s="507"/>
      <c r="E652" s="507"/>
      <c r="F652" s="507"/>
      <c r="G652" s="507"/>
    </row>
    <row r="653" spans="1:16382" ht="24.75" x14ac:dyDescent="0.4">
      <c r="A653" s="363" t="s">
        <v>26</v>
      </c>
      <c r="B653" s="518"/>
      <c r="C653" s="518"/>
      <c r="D653" s="518"/>
      <c r="E653" s="518"/>
      <c r="F653" s="519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00" t="s">
        <v>311</v>
      </c>
      <c r="B661" s="501"/>
      <c r="C661" s="501"/>
      <c r="D661" s="501"/>
      <c r="E661" s="501"/>
      <c r="F661" s="502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58" t="s">
        <v>356</v>
      </c>
      <c r="B676" s="458"/>
      <c r="C676" s="458"/>
      <c r="D676" s="458"/>
      <c r="E676" s="458"/>
      <c r="F676" s="458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72" t="s">
        <v>28</v>
      </c>
      <c r="B678" s="473" t="s">
        <v>29</v>
      </c>
      <c r="C678" s="473"/>
      <c r="D678" s="473" t="s">
        <v>42</v>
      </c>
      <c r="E678" s="463" t="s">
        <v>266</v>
      </c>
      <c r="F678" s="463" t="s">
        <v>302</v>
      </c>
      <c r="G678" s="129"/>
    </row>
    <row r="679" spans="1:7" ht="21" x14ac:dyDescent="0.4">
      <c r="A679" s="472"/>
      <c r="B679" s="118" t="s">
        <v>32</v>
      </c>
      <c r="C679" s="118" t="s">
        <v>31</v>
      </c>
      <c r="D679" s="473"/>
      <c r="E679" s="463"/>
      <c r="F679" s="463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3" t="s">
        <v>459</v>
      </c>
      <c r="B704" s="503"/>
      <c r="C704" s="503"/>
      <c r="D704" s="503"/>
      <c r="E704" s="503"/>
      <c r="F704" s="503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39" t="s">
        <v>28</v>
      </c>
      <c r="B706" s="499" t="s">
        <v>29</v>
      </c>
      <c r="C706" s="499"/>
      <c r="D706" s="473" t="s">
        <v>42</v>
      </c>
      <c r="E706" s="463" t="s">
        <v>266</v>
      </c>
      <c r="F706" s="463" t="s">
        <v>302</v>
      </c>
      <c r="G706" s="274"/>
    </row>
    <row r="707" spans="1:7" ht="21" x14ac:dyDescent="0.4">
      <c r="A707" s="540"/>
      <c r="B707" s="383" t="s">
        <v>32</v>
      </c>
      <c r="C707" s="383" t="s">
        <v>31</v>
      </c>
      <c r="D707" s="473"/>
      <c r="E707" s="463"/>
      <c r="F707" s="463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526" t="s">
        <v>306</v>
      </c>
      <c r="B709" s="527"/>
      <c r="C709" s="527"/>
      <c r="D709" s="527"/>
      <c r="E709" s="527"/>
      <c r="F709" s="528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37"/>
      <c r="C715" s="538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37"/>
      <c r="C716" s="538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526" t="s">
        <v>307</v>
      </c>
      <c r="B718" s="527"/>
      <c r="C718" s="527"/>
      <c r="D718" s="527"/>
      <c r="E718" s="527"/>
      <c r="F718" s="528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54"/>
      <c r="E1" s="554"/>
      <c r="F1" s="554"/>
      <c r="G1" s="554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55" t="s">
        <v>46</v>
      </c>
      <c r="B6" s="555"/>
      <c r="C6" s="555"/>
      <c r="D6" s="555"/>
      <c r="E6" s="555"/>
      <c r="F6" s="555"/>
      <c r="G6" s="92"/>
    </row>
    <row r="7" spans="1:7" s="258" customFormat="1" ht="21.75" customHeight="1" x14ac:dyDescent="0.45">
      <c r="A7" s="556" t="str">
        <f>'Page de garde'!D18</f>
        <v>Tozeur</v>
      </c>
      <c r="B7" s="556"/>
      <c r="C7" s="556"/>
      <c r="D7" s="556"/>
      <c r="E7" s="556"/>
      <c r="F7" s="556"/>
      <c r="G7" s="92"/>
    </row>
    <row r="8" spans="1:7" s="258" customFormat="1" ht="24" x14ac:dyDescent="0.45">
      <c r="A8" s="4" t="s">
        <v>39</v>
      </c>
      <c r="B8" s="557" t="str">
        <f>'A1 Exploitation'!B9:F9</f>
        <v>M Souheil DRAOUI</v>
      </c>
      <c r="C8" s="557"/>
      <c r="D8" s="557"/>
      <c r="E8" s="557"/>
      <c r="F8" s="557"/>
      <c r="G8" s="92"/>
    </row>
    <row r="9" spans="1:7" s="258" customFormat="1" ht="24" x14ac:dyDescent="0.45">
      <c r="A9" s="5" t="s">
        <v>41</v>
      </c>
      <c r="B9" s="558" t="str">
        <f>'A1 Exploitation'!B10:F10</f>
        <v>Directeur magasin et chefs rayons</v>
      </c>
      <c r="C9" s="558"/>
      <c r="D9" s="558"/>
      <c r="E9" s="558"/>
      <c r="F9" s="558"/>
      <c r="G9" s="92"/>
    </row>
    <row r="10" spans="1:7" s="258" customFormat="1" ht="24" x14ac:dyDescent="0.45">
      <c r="A10" s="4" t="s">
        <v>40</v>
      </c>
      <c r="B10" s="553">
        <f>'A1 Exploitation'!B11:F11</f>
        <v>43523</v>
      </c>
      <c r="C10" s="553"/>
      <c r="D10" s="553"/>
      <c r="E10" s="553"/>
      <c r="F10" s="553"/>
      <c r="G10" s="92"/>
    </row>
    <row r="11" spans="1:7" s="258" customFormat="1" ht="24" x14ac:dyDescent="0.45">
      <c r="A11" s="4" t="s">
        <v>250</v>
      </c>
      <c r="B11" s="559" t="e">
        <f>D199</f>
        <v>#DIV/0!</v>
      </c>
      <c r="C11" s="559"/>
      <c r="D11" s="559"/>
      <c r="E11" s="559"/>
      <c r="F11" s="559"/>
      <c r="G11" s="92"/>
    </row>
    <row r="12" spans="1:7" s="258" customFormat="1" ht="22.5" x14ac:dyDescent="0.45">
      <c r="A12" s="1"/>
      <c r="D12" s="484"/>
      <c r="E12" s="484"/>
      <c r="F12" s="484"/>
      <c r="G12" s="484"/>
    </row>
    <row r="13" spans="1:7" s="258" customFormat="1" ht="11.25" customHeight="1" x14ac:dyDescent="0.3">
      <c r="A13" s="560" t="s">
        <v>28</v>
      </c>
      <c r="B13" s="561" t="s">
        <v>29</v>
      </c>
      <c r="C13" s="561"/>
      <c r="D13" s="561" t="s">
        <v>42</v>
      </c>
      <c r="E13" s="561" t="s">
        <v>160</v>
      </c>
      <c r="F13" s="561" t="s">
        <v>161</v>
      </c>
      <c r="G13" s="80"/>
    </row>
    <row r="14" spans="1:7" s="258" customFormat="1" ht="12.75" customHeight="1" x14ac:dyDescent="0.3">
      <c r="A14" s="560"/>
      <c r="B14" s="22" t="s">
        <v>32</v>
      </c>
      <c r="C14" s="22" t="s">
        <v>31</v>
      </c>
      <c r="D14" s="561"/>
      <c r="E14" s="561"/>
      <c r="F14" s="561"/>
      <c r="G14" s="94"/>
    </row>
    <row r="15" spans="1:7" x14ac:dyDescent="0.3">
      <c r="A15" s="574"/>
      <c r="B15" s="575"/>
      <c r="C15" s="575"/>
      <c r="D15" s="575"/>
      <c r="E15" s="575"/>
      <c r="F15" s="575"/>
    </row>
    <row r="16" spans="1:7" ht="19.5" x14ac:dyDescent="0.4">
      <c r="A16" s="567" t="s">
        <v>0</v>
      </c>
      <c r="B16" s="568"/>
      <c r="C16" s="568"/>
      <c r="D16" s="568"/>
      <c r="E16" s="568"/>
      <c r="F16" s="568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69" t="s">
        <v>34</v>
      </c>
      <c r="B22" s="563"/>
      <c r="C22" s="564"/>
      <c r="D22" s="381">
        <f>SUM(B17:C21)</f>
        <v>0</v>
      </c>
    </row>
    <row r="23" spans="1:7" x14ac:dyDescent="0.3">
      <c r="A23" s="562" t="s">
        <v>251</v>
      </c>
      <c r="B23" s="565"/>
      <c r="C23" s="566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70" t="s">
        <v>4</v>
      </c>
      <c r="B25" s="571"/>
      <c r="C25" s="571"/>
      <c r="D25" s="571"/>
      <c r="E25" s="571"/>
      <c r="F25" s="571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62" t="s">
        <v>34</v>
      </c>
      <c r="B33" s="565"/>
      <c r="C33" s="566"/>
      <c r="D33" s="380">
        <f>SUM(B26:C32)</f>
        <v>0</v>
      </c>
    </row>
    <row r="34" spans="1:7" x14ac:dyDescent="0.3">
      <c r="A34" s="562" t="s">
        <v>251</v>
      </c>
      <c r="B34" s="565"/>
      <c r="C34" s="566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70" t="s">
        <v>180</v>
      </c>
      <c r="B36" s="571"/>
      <c r="C36" s="571"/>
      <c r="D36" s="571"/>
      <c r="E36" s="571"/>
      <c r="F36" s="571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62" t="s">
        <v>34</v>
      </c>
      <c r="B42" s="565"/>
      <c r="C42" s="566"/>
      <c r="D42" s="380">
        <f>SUM(B37:C41)</f>
        <v>0</v>
      </c>
      <c r="E42" s="259"/>
      <c r="F42" s="259"/>
      <c r="G42" s="93"/>
    </row>
    <row r="43" spans="1:7" s="10" customFormat="1" x14ac:dyDescent="0.3">
      <c r="A43" s="562" t="s">
        <v>251</v>
      </c>
      <c r="B43" s="565"/>
      <c r="C43" s="566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72" t="s">
        <v>19</v>
      </c>
      <c r="B45" s="573"/>
      <c r="C45" s="573"/>
      <c r="D45" s="573"/>
      <c r="E45" s="573"/>
      <c r="F45" s="573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62" t="s">
        <v>34</v>
      </c>
      <c r="B52" s="565"/>
      <c r="C52" s="566"/>
      <c r="D52" s="380">
        <f>SUM(B46:C51)</f>
        <v>0</v>
      </c>
    </row>
    <row r="53" spans="1:7" x14ac:dyDescent="0.3">
      <c r="A53" s="562" t="s">
        <v>251</v>
      </c>
      <c r="B53" s="565"/>
      <c r="C53" s="566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70" t="s">
        <v>8</v>
      </c>
      <c r="B55" s="571"/>
      <c r="C55" s="571"/>
      <c r="D55" s="571"/>
      <c r="E55" s="571"/>
      <c r="F55" s="571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62" t="s">
        <v>34</v>
      </c>
      <c r="B63" s="565"/>
      <c r="C63" s="566"/>
      <c r="D63" s="380">
        <f>SUM(B56:C62)</f>
        <v>0</v>
      </c>
    </row>
    <row r="64" spans="1:7" x14ac:dyDescent="0.3">
      <c r="A64" s="562" t="s">
        <v>251</v>
      </c>
      <c r="B64" s="565"/>
      <c r="C64" s="566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70" t="s">
        <v>111</v>
      </c>
      <c r="B66" s="571"/>
      <c r="C66" s="571"/>
      <c r="D66" s="571"/>
      <c r="E66" s="571"/>
      <c r="F66" s="571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62" t="s">
        <v>34</v>
      </c>
      <c r="B84" s="565"/>
      <c r="C84" s="566"/>
      <c r="D84" s="380">
        <f>SUM(B67:C83)</f>
        <v>0</v>
      </c>
    </row>
    <row r="85" spans="1:7" x14ac:dyDescent="0.3">
      <c r="A85" s="562" t="s">
        <v>251</v>
      </c>
      <c r="B85" s="565"/>
      <c r="C85" s="566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70" t="s">
        <v>172</v>
      </c>
      <c r="B87" s="571"/>
      <c r="C87" s="571"/>
      <c r="D87" s="571"/>
      <c r="E87" s="571"/>
      <c r="F87" s="571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62" t="s">
        <v>34</v>
      </c>
      <c r="B102" s="565"/>
      <c r="C102" s="566"/>
      <c r="D102" s="380">
        <f>SUM(B88:C101)</f>
        <v>0</v>
      </c>
    </row>
    <row r="103" spans="1:7" x14ac:dyDescent="0.3">
      <c r="A103" s="562" t="s">
        <v>251</v>
      </c>
      <c r="B103" s="565"/>
      <c r="C103" s="566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70" t="s">
        <v>173</v>
      </c>
      <c r="B106" s="571"/>
      <c r="C106" s="571"/>
      <c r="D106" s="571"/>
      <c r="E106" s="571"/>
      <c r="F106" s="571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62" t="s">
        <v>34</v>
      </c>
      <c r="B118" s="565"/>
      <c r="C118" s="566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62" t="s">
        <v>251</v>
      </c>
      <c r="B119" s="565"/>
      <c r="C119" s="566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70" t="s">
        <v>156</v>
      </c>
      <c r="B121" s="571"/>
      <c r="C121" s="571"/>
      <c r="D121" s="571"/>
      <c r="E121" s="571"/>
      <c r="F121" s="571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62" t="s">
        <v>34</v>
      </c>
      <c r="B133" s="565"/>
      <c r="C133" s="566"/>
      <c r="D133" s="380">
        <f>SUM(B122:C132)</f>
        <v>0</v>
      </c>
    </row>
    <row r="134" spans="1:7" x14ac:dyDescent="0.3">
      <c r="A134" s="562" t="s">
        <v>251</v>
      </c>
      <c r="B134" s="565"/>
      <c r="C134" s="566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70" t="s">
        <v>61</v>
      </c>
      <c r="B136" s="571"/>
      <c r="C136" s="571"/>
      <c r="D136" s="571"/>
      <c r="E136" s="571"/>
      <c r="F136" s="571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62" t="s">
        <v>34</v>
      </c>
      <c r="B149" s="565"/>
      <c r="C149" s="566"/>
      <c r="D149" s="380">
        <f>SUM(B137:C148)</f>
        <v>0</v>
      </c>
    </row>
    <row r="150" spans="1:7" x14ac:dyDescent="0.3">
      <c r="A150" s="562" t="s">
        <v>251</v>
      </c>
      <c r="B150" s="565"/>
      <c r="C150" s="566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70" t="s">
        <v>178</v>
      </c>
      <c r="B152" s="571"/>
      <c r="C152" s="571"/>
      <c r="D152" s="571"/>
      <c r="E152" s="571"/>
      <c r="F152" s="571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62" t="s">
        <v>34</v>
      </c>
      <c r="B161" s="563"/>
      <c r="C161" s="564"/>
      <c r="D161" s="381">
        <f>SUM(B153:C160)</f>
        <v>0</v>
      </c>
    </row>
    <row r="162" spans="1:7" x14ac:dyDescent="0.3">
      <c r="A162" s="562" t="s">
        <v>251</v>
      </c>
      <c r="B162" s="565"/>
      <c r="C162" s="566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70" t="s">
        <v>64</v>
      </c>
      <c r="B164" s="571"/>
      <c r="C164" s="571"/>
      <c r="D164" s="571"/>
      <c r="E164" s="571"/>
      <c r="F164" s="571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62" t="s">
        <v>34</v>
      </c>
      <c r="B169" s="565"/>
      <c r="C169" s="566"/>
      <c r="D169" s="380">
        <f>SUM(B165:C168)</f>
        <v>0</v>
      </c>
    </row>
    <row r="170" spans="1:7" x14ac:dyDescent="0.3">
      <c r="A170" s="562" t="s">
        <v>251</v>
      </c>
      <c r="B170" s="565"/>
      <c r="C170" s="566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76" t="s">
        <v>15</v>
      </c>
      <c r="B172" s="577"/>
      <c r="C172" s="577"/>
      <c r="D172" s="577"/>
      <c r="E172" s="577"/>
      <c r="F172" s="577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62" t="s">
        <v>34</v>
      </c>
      <c r="B177" s="565"/>
      <c r="C177" s="566"/>
      <c r="D177" s="380">
        <f>SUM(B173:C176)</f>
        <v>0</v>
      </c>
    </row>
    <row r="178" spans="1:7" x14ac:dyDescent="0.3">
      <c r="A178" s="562" t="s">
        <v>251</v>
      </c>
      <c r="B178" s="565"/>
      <c r="C178" s="566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70" t="s">
        <v>65</v>
      </c>
      <c r="B180" s="571"/>
      <c r="C180" s="571"/>
      <c r="D180" s="571"/>
      <c r="E180" s="571"/>
      <c r="F180" s="571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62" t="s">
        <v>34</v>
      </c>
      <c r="B186" s="565"/>
      <c r="C186" s="566"/>
      <c r="D186" s="380">
        <f>SUM(B181:C185)</f>
        <v>0</v>
      </c>
    </row>
    <row r="187" spans="1:7" x14ac:dyDescent="0.3">
      <c r="A187" s="562" t="s">
        <v>251</v>
      </c>
      <c r="B187" s="565"/>
      <c r="C187" s="566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70" t="s">
        <v>177</v>
      </c>
      <c r="B189" s="571"/>
      <c r="C189" s="571"/>
      <c r="D189" s="571"/>
      <c r="E189" s="571"/>
      <c r="F189" s="571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62" t="s">
        <v>34</v>
      </c>
      <c r="B194" s="565"/>
      <c r="C194" s="566"/>
      <c r="D194" s="40">
        <f>SUM(B190:C193)</f>
        <v>0</v>
      </c>
    </row>
    <row r="195" spans="1:6" x14ac:dyDescent="0.3">
      <c r="A195" s="562" t="s">
        <v>251</v>
      </c>
      <c r="B195" s="565"/>
      <c r="C195" s="566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2019-08-17T10:48:55Z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