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Desktop\Audit CM St Gobain octobre 2019\"/>
    </mc:Choice>
  </mc:AlternateContent>
  <bookViews>
    <workbookView xWindow="0" yWindow="0" windowWidth="20490" windowHeight="7365" tabRatio="916" activeTab="4"/>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710" i="44" l="1"/>
  <c r="D711" i="48" l="1"/>
  <c r="D712" i="48" s="1"/>
  <c r="D166" i="45"/>
  <c r="D59" i="45"/>
  <c r="D517" i="44"/>
  <c r="D424" i="44"/>
  <c r="D421" i="44"/>
  <c r="D386"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C615" i="48"/>
  <c r="C612" i="48"/>
  <c r="D616" i="48" s="1"/>
  <c r="D617"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705" i="48" l="1"/>
  <c r="D714" i="48"/>
  <c r="D715" i="48" s="1"/>
  <c r="D629" i="48"/>
  <c r="D630" i="48" s="1"/>
  <c r="D596" i="48"/>
  <c r="D597" i="48" s="1"/>
  <c r="D578" i="48"/>
  <c r="D199" i="48"/>
  <c r="D200" i="48" s="1"/>
  <c r="D261" i="48"/>
  <c r="D262" i="48" s="1"/>
  <c r="D223" i="48"/>
  <c r="D224" i="48" s="1"/>
  <c r="D339" i="48"/>
  <c r="D340" i="48" s="1"/>
  <c r="D710" i="48"/>
  <c r="B710"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690" i="48" l="1"/>
  <c r="D691" i="48" s="1"/>
  <c r="B102" i="29" s="1"/>
  <c r="D599" i="48"/>
  <c r="D600" i="48" s="1"/>
  <c r="B91" i="29" s="1"/>
  <c r="D579" i="48"/>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D58" i="45" s="1"/>
  <c r="C37" i="45"/>
  <c r="D42" i="45" s="1"/>
  <c r="D43" i="45" s="1"/>
  <c r="C26" i="45"/>
  <c r="D33" i="45" s="1"/>
  <c r="D34" i="45" s="1"/>
  <c r="D22" i="45"/>
  <c r="D23" i="45" s="1"/>
  <c r="A7" i="45"/>
  <c r="B361"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79" i="45"/>
  <c r="D80" i="45" s="1"/>
  <c r="D596" i="44"/>
  <c r="D597" i="44" s="1"/>
  <c r="D578" i="44"/>
  <c r="D100" i="45"/>
  <c r="D101" i="45" s="1"/>
  <c r="D58" i="47"/>
  <c r="D59" i="47" s="1"/>
  <c r="D134" i="47"/>
  <c r="D135" i="47" s="1"/>
  <c r="D118" i="47"/>
  <c r="D119" i="47" s="1"/>
  <c r="B43" i="44"/>
  <c r="D44" i="44" s="1"/>
  <c r="B181" i="44"/>
  <c r="D182" i="44" s="1"/>
  <c r="B12" i="48"/>
  <c r="B31" i="29"/>
  <c r="D149" i="45"/>
  <c r="D150" i="45" s="1"/>
  <c r="D261" i="44"/>
  <c r="D262" i="44" s="1"/>
  <c r="D165" i="45"/>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B657" i="44"/>
  <c r="D658" i="44" s="1"/>
  <c r="D659" i="44" s="1"/>
  <c r="B240" i="44"/>
  <c r="D241" i="44" s="1"/>
  <c r="D242" i="44" s="1"/>
  <c r="B295" i="44"/>
  <c r="D296" i="44" s="1"/>
  <c r="D297" i="44" s="1"/>
  <c r="D419" i="44"/>
  <c r="B419" i="44" s="1"/>
  <c r="D420" i="44" s="1"/>
  <c r="D423" i="44" s="1"/>
  <c r="B70" i="29" s="1"/>
  <c r="B466" i="44"/>
  <c r="D467" i="44" s="1"/>
  <c r="D468" i="44" s="1"/>
  <c r="D595" i="44"/>
  <c r="B689" i="44"/>
  <c r="D690" i="44" s="1"/>
  <c r="D710" i="44"/>
  <c r="D711" i="44" s="1"/>
  <c r="B555" i="44"/>
  <c r="D556" i="44" s="1"/>
  <c r="D557" i="44" s="1"/>
  <c r="D515" i="44"/>
  <c r="B515" i="44" s="1"/>
  <c r="D516" i="44" s="1"/>
  <c r="B80" i="29" s="1"/>
  <c r="D362" i="44"/>
  <c r="D363" i="44" s="1"/>
  <c r="D127" i="44"/>
  <c r="B127" i="44" s="1"/>
  <c r="D128" i="44" s="1"/>
  <c r="B45" i="29" s="1"/>
  <c r="D714" i="44" l="1"/>
  <c r="D715" i="44" s="1"/>
  <c r="D712" i="44"/>
  <c r="D691" i="44"/>
  <c r="B101" i="29" s="1"/>
  <c r="D183" i="44"/>
  <c r="B50" i="29" s="1"/>
  <c r="D47" i="44"/>
  <c r="D48" i="44" s="1"/>
  <c r="B40" i="29" s="1"/>
  <c r="D45" i="44"/>
  <c r="D599" i="44"/>
  <c r="D600" i="44" s="1"/>
  <c r="D579" i="44"/>
  <c r="D214" i="47"/>
  <c r="D215" i="47" s="1"/>
  <c r="D717" i="44"/>
  <c r="B35" i="29" s="1"/>
  <c r="D214" i="45"/>
  <c r="D215" i="45" s="1"/>
  <c r="B111" i="29" s="1"/>
  <c r="D244" i="44"/>
  <c r="D661" i="44"/>
  <c r="D299" i="44"/>
  <c r="D559" i="44"/>
  <c r="D470" i="44"/>
  <c r="D365" i="44"/>
  <c r="B106" i="29"/>
  <c r="B11" i="47" l="1"/>
  <c r="B112" i="29"/>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<sst xmlns="http://schemas.openxmlformats.org/spreadsheetml/2006/main" count="2474" uniqueCount="640">
  <si>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</si>
  <si>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</si>
  <si>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</si>
  <si>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</si>
  <si>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</si>
  <si>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</si>
  <si>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</si>
  <si>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</si>
  <si>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</si>
  <si>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</si>
  <si>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</si>
  <si>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</si>
  <si>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</si>
  <si>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</si>
  <si>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</si>
  <si>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</si>
  <si>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</si>
  <si>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</si>
  <si>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</si>
  <si>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</si>
  <si>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</si>
  <si>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</si>
  <si>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</si>
  <si>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</si>
  <si>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</si>
  <si>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</si>
  <si>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</si>
  <si>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</si>
  <si>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</si>
  <si>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</si>
  <si>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</si>
  <si>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</si>
  <si>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</si>
  <si>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</si>
  <si>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</si>
  <si>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</si>
  <si>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</si>
  <si>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</si>
  <si>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</si>
  <si>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</si>
  <si>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</si>
  <si>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</si>
  <si>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</si>
  <si>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</si>
  <si>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</si>
  <si>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</si>
  <si>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</si>
  <si>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</si>
  <si>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</si>
  <si>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</si>
  <si>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</si>
  <si>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</si>
  <si>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</si>
  <si>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</si>
  <si>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</si>
  <si>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</si>
  <si>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</si>
  <si>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</si>
  <si>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</si>
  <si>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</si>
  <si>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</si>
  <si>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</si>
  <si>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</si>
  <si>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</si>
  <si>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</si>
  <si>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</si>
  <si>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</si>
  <si>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</si>
  <si>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</si>
  <si>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</si>
  <si>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</si>
  <si>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</si>
  <si>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</si>
  <si>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</si>
  <si>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</si>
  <si>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</si>
  <si>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</si>
  <si>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</si>
  <si>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</si>
  <si>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</si>
  <si>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</si>
  <si>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</si>
  <si>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</si>
  <si>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</si>
  <si>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</si>
  <si>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</si>
  <si>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</si>
  <si>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</si>
  <si>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</si>
  <si>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</si>
  <si>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</si>
  <si>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</si>
  <si>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</si>
  <si>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</si>
  <si>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</si>
  <si>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</si>
  <si>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</si>
  <si>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</si>
  <si>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</si>
  <si>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</si>
  <si>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</si>
  <si>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</si>
  <si>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</si>
  <si>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</si>
  <si>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</si>
  <si>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</si>
  <si>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</si>
  <si>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</si>
  <si>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</si>
  <si>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</si>
  <si>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</si>
  <si>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</si>
  <si>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</si>
  <si>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</si>
  <si>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</si>
  <si>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</si>
  <si>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</si>
  <si>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</si>
  <si>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</si>
  <si>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</si>
  <si>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</si>
  <si>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</si>
  <si>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</si>
  <si>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</si>
  <si>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</si>
  <si>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</si>
  <si>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</si>
  <si>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</si>
  <si>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</si>
  <si>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</si>
  <si>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</si>
  <si>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</si>
  <si>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</si>
  <si>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</si>
  <si>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</si>
  <si>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</si>
  <si>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</si>
  <si>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</si>
  <si>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</si>
  <si>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</si>
  <si>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</si>
  <si>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</si>
  <si>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</si>
  <si>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</si>
  <si>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</si>
  <si>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</si>
  <si>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</si>
  <si>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</si>
  <si>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</si>
  <si>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</si>
  <si>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</si>
  <si>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</si>
  <si>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</si>
  <si>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</si>
  <si>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</si>
  <si>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</si>
  <si>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</si>
  <si>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</si>
  <si>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</si>
  <si>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</si>
  <si>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</si>
  <si>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</si>
  <si>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</si>
  <si>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</si>
  <si>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</si>
  <si>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</si>
  <si>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</si>
  <si>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</si>
  <si>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</si>
  <si>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</si>
  <si>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</si>
  <si>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</si>
  <si>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</si>
  <si>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</si>
  <si>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</si>
  <si>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</si>
  <si>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</si>
  <si>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</si>
  <si>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</si>
  <si>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</si>
  <si>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</si>
  <si>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</si>
  <si>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</si>
  <si>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</si>
  <si>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</si>
  <si>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</si>
  <si>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</si>
  <si>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</si>
  <si>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</si>
  <si>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</si>
  <si>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</si>
  <si>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</si>
  <si>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</si>
  <si>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</si>
  <si>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</si>
  <si>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</si>
  <si>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</si>
  <si>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</si>
  <si>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</si>
  <si>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</si>
  <si>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</si>
  <si>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</si>
  <si>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</si>
  <si>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</si>
  <si>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</si>
  <si>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</si>
  <si>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</si>
  <si>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</si>
  <si>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</si>
  <si>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</si>
  <si>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</si>
  <si>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</si>
  <si>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</si>
  <si>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</si>
  <si>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</si>
  <si>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</si>
  <si>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</si>
  <si>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</si>
  <si>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</si>
  <si>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</si>
  <si>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</si>
  <si>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</si>
  <si>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</si>
  <si>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</si>
  <si>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</si>
  <si>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</si>
  <si>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</si>
  <si>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</si>
  <si>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</si>
  <si>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</si>
  <si>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</si>
  <si>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</si>
  <si>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</si>
  <si>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</si>
  <si>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</si>
  <si>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</si>
  <si>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</si>
  <si>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</si>
  <si>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</si>
  <si>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</si>
  <si>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</si>
  <si>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</si>
  <si>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</si>
  <si>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</si>
  <si>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</si>
  <si>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</si>
  <si>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</si>
  <si>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</si>
  <si>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</si>
  <si>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</si>
  <si>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</si>
  <si>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</si>
  <si>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</si>
  <si>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</si>
  <si>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</si>
  <si>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</si>
  <si>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</si>
  <si>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</si>
  <si>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</si>
  <si>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</si>
  <si>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</si>
  <si>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</si>
  <si>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</si>
  <si>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</si>
  <si>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</si>
  <si>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</si>
  <si>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</si>
  <si>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</si>
  <si>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</si>
  <si>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</si>
  <si>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</si>
  <si>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</si>
  <si>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</si>
  <si>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</si>
  <si>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</si>
  <si>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</si>
  <si>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</si>
  <si>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</si>
  <si>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</si>
  <si>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</si>
  <si>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</si>
  <si>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</si>
  <si>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</si>
  <si>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</si>
  <si>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</si>
  <si>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</si>
  <si>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</si>
  <si>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</si>
  <si>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</si>
  <si>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</si>
  <si>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</si>
  <si>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</si>
  <si>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</si>
  <si>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</si>
  <si>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</si>
  <si>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</si>
  <si>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</si>
  <si>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</si>
  <si>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</si>
  <si>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</si>
  <si>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</si>
  <si>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</si>
  <si>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</si>
  <si>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</si>
  <si>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</si>
  <si>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</si>
  <si>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</si>
  <si>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</si>
  <si>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</si>
  <si>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</si>
  <si>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</si>
  <si>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</si>
  <si>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</si>
  <si>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</si>
  <si>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</si>
  <si>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</si>
  <si>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</si>
  <si>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</si>
  <si>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</si>
  <si>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</si>
  <si>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</si>
  <si>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</si>
  <si>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</si>
  <si>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</si>
  <si>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</si>
  <si>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</si>
  <si>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</si>
  <si>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</si>
  <si>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</si>
  <si>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</si>
  <si>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</si>
  <si>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</si>
  <si>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</si>
  <si>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</si>
  <si>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</si>
  <si>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</si>
  <si>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</si>
  <si>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</si>
  <si>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</si>
  <si>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</si>
  <si>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</si>
  <si>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</si>
  <si>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</si>
  <si>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</si>
  <si>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</si>
  <si>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</si>
  <si>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</si>
  <si>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</si>
  <si>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</si>
  <si>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</si>
  <si>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</si>
  <si>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</si>
  <si>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</si>
  <si>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</si>
  <si>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</si>
  <si>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</si>
  <si>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</si>
  <si>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</si>
  <si>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</si>
  <si>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</si>
  <si>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</si>
  <si>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</si>
  <si>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</si>
  <si>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</si>
  <si>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</si>
  <si>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</si>
  <si>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</si>
  <si>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</si>
  <si>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</si>
  <si>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</si>
  <si>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</si>
  <si>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</si>
  <si>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</si>
  <si>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</si>
  <si>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</si>
  <si>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</si>
  <si>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</si>
  <si>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</si>
  <si>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</si>
  <si>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</si>
  <si>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</si>
  <si>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</si>
  <si>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</si>
  <si>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</si>
  <si>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</si>
  <si>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</si>
  <si>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</si>
  <si>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</si>
  <si>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</si>
  <si>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</si>
  <si>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</si>
  <si>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</si>
  <si>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</si>
  <si>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</si>
  <si>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</si>
  <si>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</si>
  <si>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</si>
  <si>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</si>
  <si>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</si>
  <si>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</si>
  <si>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</si>
  <si>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</si>
  <si>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</si>
  <si>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</si>
  <si>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</si>
  <si>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</si>
  <si>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</si>
  <si>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</si>
  <si>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</si>
  <si>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</si>
  <si>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</si>
  <si>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</si>
  <si>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</si>
  <si>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</si>
  <si>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</si>
  <si>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</si>
  <si>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</si>
  <si>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</si>
  <si>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</si>
  <si>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</si>
  <si>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</si>
  <si>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</si>
  <si>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</si>
  <si>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</si>
  <si>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</si>
  <si>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</si>
  <si>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</si>
  <si>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</si>
  <si>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</si>
  <si>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</si>
  <si>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</si>
  <si>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</si>
  <si>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</si>
  <si>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</si>
  <si>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</si>
  <si>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</si>
  <si>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</si>
  <si>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</si>
  <si>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</si>
  <si>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</si>
  <si>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</si>
  <si>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</si>
  <si>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</si>
  <si>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</si>
  <si>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</si>
  <si>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</si>
  <si>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</si>
  <si>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</si>
  <si>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</si>
  <si>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</si>
  <si>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</si>
  <si>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</si>
  <si>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</si>
  <si>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</si>
  <si>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</si>
  <si>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</si>
  <si>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</si>
  <si>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</si>
  <si>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</si>
  <si>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</si>
  <si>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</si>
  <si>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</si>
  <si>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</si>
  <si>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</si>
  <si>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</si>
  <si>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</si>
  <si>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Dr Hend KAMOUN</t>
  </si>
  <si>
    <t>CHEFS RAYONS</t>
  </si>
  <si>
    <t>le flacon de lingettes est vide</t>
  </si>
  <si>
    <t>remplacer le flacon</t>
  </si>
  <si>
    <t>assurer l'enregistrement des autocontrôles de méthode de travail</t>
  </si>
  <si>
    <t>les derniers enregistrement d'autocontrôles de méthode de travail datent du 13/05/19</t>
  </si>
  <si>
    <t>assurer la verification du thermometre mensuel</t>
  </si>
  <si>
    <t>creme au beurre chocolat DLC 25/07/19 Non retiré du linéaire</t>
  </si>
  <si>
    <t>assurer la verification de  DLC</t>
  </si>
  <si>
    <t>Le ciseau de découpe des poulets rôtis était rouillé, souillé, et endommagé.
Le four n'était pas propre.</t>
  </si>
  <si>
    <t>La propreté du four est à renforcer.
Le changement du ciseau utilisé est à prévoir.</t>
  </si>
  <si>
    <t>la dernière verification du thermomètre date du 10/06/19</t>
  </si>
  <si>
    <t>non respect du FIFO pour les boudins de charcuterie: le boudin de jambon de bœuf fumé dont DLC 20/08/19 est entamé avant celui dont DLC 05/08/19
le boudin de jambon de bœuf fumé dont DLC 01/09/19 est entamé avant celui dont DLC 20/08/19</t>
  </si>
  <si>
    <t>assurer l'enregistrement des températures</t>
  </si>
  <si>
    <t>enregistrement de suivi de la température de 2 meubles refrigéré hors il y a un seul meuble
manque d'enregitrement de la température a cœur des produits exposés</t>
  </si>
  <si>
    <t>assurer le respect du FIFO</t>
  </si>
  <si>
    <t>Des produits volailles (escalope, poulets, etc.) jetés dans la poubelle externe sans procéder à leur destruction comme l’exige la procédure de destruction des produits.</t>
  </si>
  <si>
    <t>respect de la procedure de destruction</t>
  </si>
  <si>
    <t xml:space="preserve">assurer l'archivage des certificats de volailles </t>
  </si>
  <si>
    <t>les certificats de salubrité des volailles recus le 23/07/19 ne sont pas archivés</t>
  </si>
  <si>
    <t>température du labo 9,3°C</t>
  </si>
  <si>
    <t>réemballage des portions de potiron emballées le 22/07/19</t>
  </si>
  <si>
    <t>le reemballage est interdit</t>
  </si>
  <si>
    <t>les derniers enregistrement d'autocontrôles de méthode de travail datent du 08/05/19</t>
  </si>
  <si>
    <t>présence de mouches au rayon fromages charcuterie traiteur</t>
  </si>
  <si>
    <t>renforcer la lutte contre les mouches</t>
  </si>
  <si>
    <t>La résine des sols des couloirs menant aux CFs était décollée.</t>
  </si>
  <si>
    <t>Procéder aux réparations nécessaires.</t>
  </si>
  <si>
    <t>Le revêtement de la CF et des étagères étaient altérés par la rouille.</t>
  </si>
  <si>
    <t>Procéder à un traitement anti rouille.</t>
  </si>
  <si>
    <t>Le revêtement du meuble d’exposition était écaillé.</t>
  </si>
  <si>
    <t>Entretenir le meuble.</t>
  </si>
  <si>
    <t>Réparer cet élément.</t>
  </si>
  <si>
    <t xml:space="preserve">Le revêtement des meubles froids était écaillé.
Rayon des œufs: altération de la gondole par la rouille.
</t>
  </si>
  <si>
    <t>Entretenir les meubles endommagés.</t>
  </si>
  <si>
    <t>La Cornière de la CF était endommagé.</t>
  </si>
  <si>
    <t>Prévoir un traitement anti rouille à ce niveau.</t>
  </si>
  <si>
    <t>le revêtement des meubles d’exposition étaient écaillés.</t>
  </si>
  <si>
    <t>L'entretien des étagères d'exposition est à prévoir.</t>
  </si>
  <si>
    <t>meuble d'exposition en panne, les produits sont exposés au meuble 4ème gamme</t>
  </si>
  <si>
    <t>température de la ch froide négative est -17°C</t>
  </si>
  <si>
    <t>Absence de lumière au labo</t>
  </si>
  <si>
    <t>réparer l'eclairage</t>
  </si>
  <si>
    <t>Le revêtement de la CF était altéré par la rouille et écaillé</t>
  </si>
  <si>
    <t>Protection partielle des meubles d’exposition.</t>
  </si>
  <si>
    <t>Fournir des vitres protectrices.</t>
  </si>
  <si>
    <t>température a cœur de la salade mechouia est 7°C</t>
  </si>
  <si>
    <t>Température affichée 3°C et verifiée 8,5°C</t>
  </si>
  <si>
    <t>Revoir le fonctionnement du meuble</t>
  </si>
  <si>
    <t>peinture écaillée au sol du labo sandwich</t>
  </si>
  <si>
    <t>refaire le revetement du sol</t>
  </si>
  <si>
    <t>L’évaporateur de la CF était endommagé avec égouttage d'eau .</t>
  </si>
  <si>
    <t>peinture écaillée au sol de la ch froide</t>
  </si>
  <si>
    <t xml:space="preserve">peinture écaillée au sol du labo </t>
  </si>
  <si>
    <t>égouttage d'eau au niveau de l’évaporateur labo.</t>
  </si>
  <si>
    <t>Absence de distributeur de papier au niveau du stand traiteur.</t>
  </si>
  <si>
    <t>Fournir cet élément.</t>
  </si>
  <si>
    <t>douchette non fonctionelle au rayon boul/pat et boucherie</t>
  </si>
  <si>
    <t>reparer les douchettes</t>
  </si>
  <si>
    <t>Traiteur: le porte appât était souillé.</t>
  </si>
  <si>
    <t>Prévoir le nettoyage au prochain passage de la société de dératisation.</t>
  </si>
  <si>
    <t>local poubelles non climatisé</t>
  </si>
  <si>
    <t>assurer l'etancheité de la porte et climatiser le local</t>
  </si>
  <si>
    <t>Plusieurs écarts techniques ne sont toujours pas clôturés.</t>
  </si>
  <si>
    <t>Remédier aux écarts techniques relevés lors des anciens audits.</t>
  </si>
  <si>
    <t>Un entretien à ce niveau est requis.</t>
  </si>
  <si>
    <t xml:space="preserve">CF charcuterie/fromage: accumulation de givre au niveau de la gaine de refroidissement. 
PLS:  accumulation de givre au niveau du Meuble négatif
</t>
  </si>
  <si>
    <t>Mme Meriam CHOUCHENE</t>
  </si>
  <si>
    <t>Directeur magasin &amp; chefs rayons</t>
  </si>
  <si>
    <t>Maintenir les étiquettes de balance.</t>
  </si>
  <si>
    <t>Absence des étiquettes de balance sur les fiches de traçabilité des fromages (Affumicato DE 12/10 &amp; Edam DE 14/10).</t>
  </si>
  <si>
    <t>Polyvalence de l'opérateur avec rayon traiteur. Le lavage des mains et changement des gants ne sont pas systématiquement réalisés.</t>
  </si>
  <si>
    <t>Respecter le flux du personnel par rayon. Le cas échéant, garantir l'hygiène de manipulation.</t>
  </si>
  <si>
    <t>Etat de propreté insatisfaisant du meuble de rangement des emballages.</t>
  </si>
  <si>
    <t>Maintenir les emballage dans un endroit propre.</t>
  </si>
  <si>
    <t>La poubelle n'est pas munie de sac poubelle.</t>
  </si>
  <si>
    <t>Fournir les sacs poubelle.</t>
  </si>
  <si>
    <t>Les bidons de produits de nettoyage ne sont pas munis de bouchons.</t>
  </si>
  <si>
    <t>Protéger les bidons de produits de nettoyage.</t>
  </si>
  <si>
    <t>Ecarter les produits ayant perdu leur étiquette d'origine.
Garder les étiquettes d'origine des produits déballés étant toujours en vente pour une meilleure maitrise de la traçabilité.</t>
  </si>
  <si>
    <t>Présence de cadavres d'insectes sur les meubles des charcuteries et fromages.</t>
  </si>
  <si>
    <t>Renforcer le nettoyage et désinfection des meubles froids</t>
  </si>
  <si>
    <t>Les DEIV des rayons fromage et traiteur sont remplis de cadavres d'insectes.</t>
  </si>
  <si>
    <t>Assurer le nettoyage régulier des DEIV.</t>
  </si>
  <si>
    <t>Communiquer et sensibiliser les opérateurs sur les exigences UHD concernant les durées de vie des produits.</t>
  </si>
  <si>
    <t>Meuble d'exposition à température ambiante partiellement protégé.</t>
  </si>
  <si>
    <t>Protéger correctement le meuble.</t>
  </si>
  <si>
    <t>Maintenir les produits exposés à l'abri des contaminants.</t>
  </si>
  <si>
    <t>Mise en vente des soufflets en même temps sur les meubles d'exposition à température ambiante et froid.</t>
  </si>
  <si>
    <t>Nous rappelons que la durée d'exposition est validée par type de produit et mode d'exposition.
Respecter les exigences indiquées au référentiel en terme d'exposition.</t>
  </si>
  <si>
    <t>T° affichée 5°C, T° prélevée dans la partie haute du meuble 18°C.</t>
  </si>
  <si>
    <t>Ajuster la température du meuble et résoudre le problème de dégivrage.</t>
  </si>
  <si>
    <t>Port de pantalon et chaussure de ville.</t>
  </si>
  <si>
    <t>Respecter la charte vestimentaire UHD.</t>
  </si>
  <si>
    <t>Présence de souillures persistantes sur le revêtement interne de la rôtissoire et sur les grilles de la hotte</t>
  </si>
  <si>
    <t>Maintenir les emballages dans un endroit propre.</t>
  </si>
  <si>
    <t>Avertir les services concernés sur cet écart.</t>
  </si>
  <si>
    <t>Oxydation du revêtement mural de la chambre froide positive.</t>
  </si>
  <si>
    <t>Entretenir le revêtement mural.</t>
  </si>
  <si>
    <t>Procéder au dégivrage de ces dispositifs frigorifiques.</t>
  </si>
  <si>
    <t>GTC en panne</t>
  </si>
  <si>
    <t>Ecaillement du revêtement du sol de la chambre froide.</t>
  </si>
  <si>
    <t>Entretenir le revêtement du sol de la chambre froide.</t>
  </si>
  <si>
    <t>Même chambre froide pour condiments et légumes; absence de séparation.</t>
  </si>
  <si>
    <t>Prévoir une séparation physique à ce niveau.</t>
  </si>
  <si>
    <t>Le cache néon de la chambre froide est abimée.</t>
  </si>
  <si>
    <t xml:space="preserve">A réparer </t>
  </si>
  <si>
    <t>Accumulation de givre sur le moteur du meuble froid du rayon traiteur et le sol de la chambre froide négative pâtisserie.
Présence de givre sur l'évaporateur de la chambre froide positive de la pâtisserie.</t>
  </si>
  <si>
    <t>Etat de propreté insatisfaisant de la palette destinée au stockage des glaçons.</t>
  </si>
  <si>
    <t>Ecaillement du revêtement du sol du couloir menant au chambres froides.</t>
  </si>
  <si>
    <t>Ecaillement du revêtement du sol du laboratoire.</t>
  </si>
  <si>
    <t>Entretenir le revêtement du sol.</t>
  </si>
  <si>
    <t>T° 10°C</t>
  </si>
  <si>
    <t>Ecaillement du revêtement du sol de la chambre froide.
Oxydation du revêtement du mur de la chambre froide.</t>
  </si>
  <si>
    <t>Odeur de remugle au laboratoire.</t>
  </si>
  <si>
    <t>Nettoyer l'évaporateur.</t>
  </si>
  <si>
    <t>Les douchettes des plonges traiteur et volaillerie sont abimées.
Le siphon de la plonge traiteur est bouché.
Oxydation du revêtement mural de la plonge pâtisserie.
Le robinet de la plonge pâtisserie est abimé.</t>
  </si>
  <si>
    <t>Oxydation du revêtement mural du laboratoire.</t>
  </si>
  <si>
    <t>Entretenir le revêtement mural du laboratoire.</t>
  </si>
  <si>
    <t>Présence de piqûres de moisissures sur la poignée de la porte du laboratoire.</t>
  </si>
  <si>
    <t>Présence de piqûres de mouches sur les paniers de la boulangerie.</t>
  </si>
  <si>
    <t>Assurer un nettoyage approfondi pour ces éléments.</t>
  </si>
  <si>
    <t>Eclairage non fonctionnel.</t>
  </si>
  <si>
    <t>Résoudre le problème d'éclairage.</t>
  </si>
  <si>
    <t>Même meuble froid pour pâtisserie et légumes 4 ème gamme. Absence de séparation physique.
Ecaillement du meuble.</t>
  </si>
  <si>
    <t>Prévoir une séparation physique au sein du meuble.
Entretenir le revêtement.</t>
  </si>
  <si>
    <t>Entretenir les revêtements.</t>
  </si>
  <si>
    <t>Ecaillement du revêtement des meubles froids de volaille LS.</t>
  </si>
  <si>
    <t>Condensation au meuble des légumes 4 ème gamme. 
Ecaillement du revêtement du meuble.</t>
  </si>
  <si>
    <t>Résoudre le problème de condensation.
Entretenir le revêtement.</t>
  </si>
  <si>
    <t>Présence de piqûres de moisissures sur le mur adjacent au meuble froid des aliments pour animaux.</t>
  </si>
  <si>
    <t>Renforcer le nettoyage à ce niveau.</t>
  </si>
  <si>
    <t>Procéder à un nettoyage approfondi pour cet élément et des caisses.</t>
  </si>
  <si>
    <t>Le cloisonnement du local déchet est en grillage. Absence de système de climatisation à ce niveau.</t>
  </si>
  <si>
    <t>Présence d'odeur désagréable dans la zone de stockage des tubercules.</t>
  </si>
  <si>
    <t>Prévoir un système de cloisonnement adapté et mettre en place un système de climatisation.</t>
  </si>
  <si>
    <t>L'accès du local déchet manque d'étanchéité ce qui laisse passer les eaux issues des poubelles vers la zone de réception.</t>
  </si>
  <si>
    <t>Renforcer l'étanchéité du local déchet.</t>
  </si>
  <si>
    <t>Protéger le local déchets.</t>
  </si>
  <si>
    <t>Crevassement du revêtement du sol du quai de réception.</t>
  </si>
  <si>
    <t>Des eaux souillées émanant du local déchet sont stagnées dans la zone de réception.</t>
  </si>
  <si>
    <t>Affecter une personne formée pour cette tâche.</t>
  </si>
  <si>
    <t>L'opérateur ignore la température réglementaire pour réception des produits de la mer surgelés (réponse: T° entre -12°C et -14°C).</t>
  </si>
  <si>
    <t>Sensibiliser les opérateurs sur les températures réglementaires exigées à la réception.</t>
  </si>
  <si>
    <t>Polyvalence avec rayon FLEG. Attention au risque de contamination croisée.</t>
  </si>
  <si>
    <t>Respecter le flux du personnel par rayon.</t>
  </si>
  <si>
    <t>Fournir des produits de nettoyage référencés UHD. 
Respecter le plan de nettoyage.</t>
  </si>
  <si>
    <t>Tenir les gâteaux à l'écart des légumes en attendant l'installation d'une séparation physique au sein du meuble.</t>
  </si>
  <si>
    <t>Exposition des gâteaux à proximité des légumes 4 ème gamme dans le même meuble. Absence de séparation physique ou autre alternative pour éviter le risque de contamination croisée.</t>
  </si>
  <si>
    <t>Les produits de la mer réceptionnés de l'entrepôt ne font pas objet de suivi et enregistrement. Le débarquement se déroule souvent en dehors des horaires de travail des opérateurs de la réception.</t>
  </si>
  <si>
    <t xml:space="preserve">POINT TRANSERVESE DIRECTEUR MAGASIN </t>
  </si>
  <si>
    <t>Dégagement d'odeur désagréable à partir du local poubelle.</t>
  </si>
  <si>
    <t>Renforcer le nettoyage du local.</t>
  </si>
  <si>
    <t>Présence de mouches au alentour du local déchet.</t>
  </si>
  <si>
    <t>Les écarts relatifs à l'état des revêtements des meubles et du sol demeurent non résolus.</t>
  </si>
  <si>
    <t>Assurer le nettoyage régulier de la zone.</t>
  </si>
  <si>
    <t>Renforcer le dégraissage et le nettoyage de ces équipements.</t>
  </si>
  <si>
    <t xml:space="preserve">Absence d'étiquette du fournisseur sur un paquet de fromage 'Mozzarella' et de la Ricotta déballée; les mentions obligatoires (DLC, DF, N° lot) sont méconnues. </t>
  </si>
  <si>
    <t>Renforcer le nettoyage des éléments de rangement.</t>
  </si>
  <si>
    <t>Etat de propreté insatisfaisant des linéaire en bois.
Présence de chewing-gum collé sur une caisse de Coing.</t>
  </si>
  <si>
    <t>Assurer le nettoyage et désinfection de cet élément.</t>
  </si>
  <si>
    <t>Hotte non fonctionnelle.</t>
  </si>
  <si>
    <t>Vérifier les horaires de mise en marche de la hotte.</t>
  </si>
  <si>
    <t xml:space="preserve">Dépassement de la durée de vie d'un boudin de charcuterie 'Cocorico' (DLC 21/09/2019). </t>
  </si>
  <si>
    <t>Vérifier la durée de vie des produits exposés.</t>
  </si>
  <si>
    <t>Absence de produit de nettoyage spécifique pour nettoyage du quai et zone de réception. L'assainissement se fait par les femmes de nettoyage avec des produits à usage domestique .</t>
  </si>
  <si>
    <t>Les poids des échantillons des pains olive 'Sopral' ne sont pas conformes: 152g, 150g.</t>
  </si>
  <si>
    <t xml:space="preserve">Les soufflets exposés au meuble froid baignent dans le condensat issu d'un problème technique. </t>
  </si>
  <si>
    <t xml:space="preserve">Le tableau des durées de vie UHD pour produits entamés n'a pas été communiqué à l'avance pour l'opératrice. </t>
  </si>
  <si>
    <t>Ecaillement des meubles fromage/ charcuterie.
Les câbles électriques ne sont pas tous correctement; cache câbles démonté.</t>
  </si>
  <si>
    <t>Entretenir le revêtement des meubles.
Protéger correctement les câbles électriques.</t>
  </si>
  <si>
    <t>Réparer la douchette.
Déboucher la plonge traiteur.
Procéder à un traitement antirouille pour le revêtement et remplacer le robinet.</t>
  </si>
  <si>
    <t>Mettre en œuvre les actions correctives.</t>
  </si>
  <si>
    <t>UHD SAINT GOBAIN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</si>
</sst>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49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41" fillId="0" borderId="1" xfId="0" applyFont="1" applyBorder="1" applyAlignment="1" applyProtection="1">
      <alignment vertical="top" wrapText="1"/>
      <protection locked="0"/>
    </xf>
    <xf numFmtId="0" fontId="41" fillId="0" borderId="4" xfId="0" applyFont="1" applyBorder="1" applyAlignment="1" applyProtection="1">
      <alignment vertical="top" wrapText="1"/>
      <protection locked="0"/>
    </xf>
    <xf numFmtId="0" fontId="16" fillId="0" borderId="1" xfId="0" applyFont="1" applyFill="1" applyBorder="1" applyAlignment="1" applyProtection="1">
      <alignment horizontal="left" wrapText="1"/>
      <protection locked="0"/>
    </xf>
    <xf numFmtId="0" fontId="46" fillId="0" borderId="1" xfId="0" applyFont="1" applyBorder="1" applyAlignment="1" applyProtection="1">
      <alignment wrapText="1"/>
      <protection locked="0"/>
    </xf>
    <xf numFmtId="0" fontId="46" fillId="0" borderId="4" xfId="0" applyFont="1" applyBorder="1" applyAlignment="1" applyProtection="1">
      <alignment wrapText="1"/>
      <protection locked="0"/>
    </xf>
    <xf numFmtId="0" fontId="46" fillId="0" borderId="7" xfId="0" applyFont="1" applyBorder="1" applyProtection="1">
      <protection locked="0"/>
    </xf>
    <xf numFmtId="0" fontId="46" fillId="0" borderId="12" xfId="0" applyFont="1" applyBorder="1" applyProtection="1">
      <protection locked="0"/>
    </xf>
    <xf numFmtId="0" fontId="46" fillId="0" borderId="7" xfId="0" applyFont="1" applyBorder="1" applyAlignment="1" applyProtection="1">
      <alignment wrapText="1"/>
      <protection locked="0"/>
    </xf>
    <xf numFmtId="0" fontId="46" fillId="0" borderId="12" xfId="0" applyFont="1" applyBorder="1" applyAlignment="1" applyProtection="1">
      <alignment wrapText="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37" fillId="0" borderId="1" xfId="0" applyFont="1" applyBorder="1" applyAlignment="1">
      <alignment vertical="top" wrapText="1"/>
    </xf>
    <xf numFmtId="0" fontId="35" fillId="0" borderId="18" xfId="1" applyFont="1" applyBorder="1" applyAlignment="1">
      <alignment wrapText="1"/>
    </xf>
    <xf numFmtId="0" fontId="35" fillId="0" borderId="17" xfId="1" applyFont="1" applyBorder="1"/>
    <xf numFmtId="165" fontId="37" fillId="0" borderId="1" xfId="0" applyNumberFormat="1" applyFont="1" applyBorder="1" applyAlignment="1" applyProtection="1">
      <alignment horizontal="left" wrapText="1"/>
      <protection locked="0"/>
    </xf>
    <xf numFmtId="166" fontId="37" fillId="0" borderId="1" xfId="0" applyNumberFormat="1"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0.97222222222222221</c:v>
                </c:pt>
                <c:pt idx="1">
                  <c:v>0.47222222222222221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83849456"/>
        <c:axId val="-1683873392"/>
      </c:barChart>
      <c:catAx>
        <c:axId val="-168384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3392"/>
        <c:crosses val="autoZero"/>
        <c:auto val="1"/>
        <c:lblAlgn val="ctr"/>
        <c:lblOffset val="100"/>
        <c:noMultiLvlLbl val="0"/>
      </c:catAx>
      <c:valAx>
        <c:axId val="-168387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4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0.97916666666666663</c:v>
                </c:pt>
                <c:pt idx="1">
                  <c:v>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83863600"/>
        <c:axId val="-1683876656"/>
      </c:barChart>
      <c:catAx>
        <c:axId val="-168386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6656"/>
        <c:crosses val="autoZero"/>
        <c:auto val="1"/>
        <c:lblAlgn val="ctr"/>
        <c:lblOffset val="100"/>
        <c:noMultiLvlLbl val="0"/>
      </c:catAx>
      <c:valAx>
        <c:axId val="-168387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6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0.97619047619047616</c:v>
                </c:pt>
                <c:pt idx="1">
                  <c:v>1</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83862512"/>
        <c:axId val="-1683855984"/>
      </c:barChart>
      <c:catAx>
        <c:axId val="-1683862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55984"/>
        <c:crosses val="autoZero"/>
        <c:auto val="1"/>
        <c:lblAlgn val="ctr"/>
        <c:lblOffset val="100"/>
        <c:noMultiLvlLbl val="0"/>
      </c:catAx>
      <c:valAx>
        <c:axId val="-168385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62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0.98648648648648651</c:v>
                </c:pt>
                <c:pt idx="1">
                  <c:v>0.76388888888888884</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83859248"/>
        <c:axId val="-1683854352"/>
      </c:barChart>
      <c:catAx>
        <c:axId val="-1683859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54352"/>
        <c:crosses val="autoZero"/>
        <c:auto val="1"/>
        <c:lblAlgn val="ctr"/>
        <c:lblOffset val="100"/>
        <c:noMultiLvlLbl val="0"/>
      </c:catAx>
      <c:valAx>
        <c:axId val="-1683854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59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0.88235294117647056</c:v>
                </c:pt>
                <c:pt idx="1">
                  <c:v>0.91176470588235292</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34498400"/>
        <c:axId val="-1834492960"/>
      </c:barChart>
      <c:catAx>
        <c:axId val="-183449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4492960"/>
        <c:crosses val="autoZero"/>
        <c:auto val="1"/>
        <c:lblAlgn val="ctr"/>
        <c:lblOffset val="100"/>
        <c:noMultiLvlLbl val="0"/>
      </c:catAx>
      <c:valAx>
        <c:axId val="-183449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449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34500032"/>
        <c:axId val="-1834501120"/>
      </c:barChart>
      <c:catAx>
        <c:axId val="-183450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4501120"/>
        <c:crosses val="autoZero"/>
        <c:auto val="1"/>
        <c:lblAlgn val="ctr"/>
        <c:lblOffset val="100"/>
        <c:noMultiLvlLbl val="0"/>
      </c:catAx>
      <c:valAx>
        <c:axId val="-183450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450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0.69444444444444442</c:v>
                </c:pt>
                <c:pt idx="1">
                  <c:v>0.79126213592233008</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34503840"/>
        <c:axId val="-1834507648"/>
      </c:barChart>
      <c:catAx>
        <c:axId val="-183450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4507648"/>
        <c:crosses val="autoZero"/>
        <c:auto val="1"/>
        <c:lblAlgn val="ctr"/>
        <c:lblOffset val="100"/>
        <c:noMultiLvlLbl val="0"/>
      </c:catAx>
      <c:valAx>
        <c:axId val="-183450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450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0.95686900958466459</c:v>
                </c:pt>
                <c:pt idx="1">
                  <c:v>0.84895833333333337</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34494592"/>
        <c:axId val="-1834502752"/>
      </c:barChart>
      <c:catAx>
        <c:axId val="-1834494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4502752"/>
        <c:crosses val="autoZero"/>
        <c:auto val="1"/>
        <c:lblAlgn val="ctr"/>
        <c:lblOffset val="100"/>
        <c:noMultiLvlLbl val="0"/>
      </c:catAx>
      <c:valAx>
        <c:axId val="-1834502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34494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0.8256567270145545</c:v>
                </c:pt>
                <c:pt idx="1">
                  <c:v>0.82011023462783172</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34505472"/>
        <c:axId val="-1834502208"/>
        <c:extLst xmlns:c16r2="http://schemas.microsoft.com/office/drawing/2015/06/chart"/>
      </c:barChart>
      <c:catAx>
        <c:axId val="-18345054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4502208"/>
        <c:crosses val="autoZero"/>
        <c:auto val="1"/>
        <c:lblAlgn val="ctr"/>
        <c:lblOffset val="100"/>
        <c:noMultiLvlLbl val="0"/>
      </c:catAx>
      <c:valAx>
        <c:axId val="-18345022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3450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0.49398333333333339</c:v>
                </c:pt>
                <c:pt idx="1">
                  <c:v>0.67391304347826086</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34501664"/>
        <c:axId val="-1834504384"/>
        <c:extLst xmlns:c16r2="http://schemas.microsoft.com/office/drawing/2015/06/chart"/>
      </c:barChart>
      <c:catAx>
        <c:axId val="-1834501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34504384"/>
        <c:crosses val="autoZero"/>
        <c:auto val="1"/>
        <c:lblAlgn val="ctr"/>
        <c:lblOffset val="100"/>
        <c:noMultiLvlLbl val="0"/>
      </c:catAx>
      <c:valAx>
        <c:axId val="-1834504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34501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83870672"/>
        <c:axId val="-1683864688"/>
      </c:barChart>
      <c:catAx>
        <c:axId val="-168387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64688"/>
        <c:crosses val="autoZero"/>
        <c:auto val="1"/>
        <c:lblAlgn val="ctr"/>
        <c:lblOffset val="100"/>
        <c:noMultiLvlLbl val="0"/>
      </c:catAx>
      <c:valAx>
        <c:axId val="-168386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0.96052631578947367</c:v>
                </c:pt>
                <c:pt idx="1">
                  <c:v>0.93243243243243246</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83860336"/>
        <c:axId val="-1683872848"/>
      </c:barChart>
      <c:catAx>
        <c:axId val="-1683860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2848"/>
        <c:crosses val="autoZero"/>
        <c:auto val="1"/>
        <c:lblAlgn val="ctr"/>
        <c:lblOffset val="100"/>
        <c:noMultiLvlLbl val="0"/>
      </c:catAx>
      <c:valAx>
        <c:axId val="-1683872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60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0.93902439024390238</c:v>
                </c:pt>
                <c:pt idx="1">
                  <c:v>0.92500000000000004</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83867408"/>
        <c:axId val="-1683861968"/>
      </c:barChart>
      <c:catAx>
        <c:axId val="-168386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61968"/>
        <c:crosses val="autoZero"/>
        <c:auto val="1"/>
        <c:lblAlgn val="ctr"/>
        <c:lblOffset val="100"/>
        <c:noMultiLvlLbl val="0"/>
      </c:catAx>
      <c:valAx>
        <c:axId val="-1683861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6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0.93243243243243246</c:v>
                </c:pt>
                <c:pt idx="1">
                  <c:v>0.67567567567567566</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83879376"/>
        <c:axId val="-1683871760"/>
      </c:barChart>
      <c:catAx>
        <c:axId val="-168387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1760"/>
        <c:crosses val="autoZero"/>
        <c:auto val="1"/>
        <c:lblAlgn val="ctr"/>
        <c:lblOffset val="100"/>
        <c:noMultiLvlLbl val="0"/>
      </c:catAx>
      <c:valAx>
        <c:axId val="-1683871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0.96590909090909094</c:v>
                </c:pt>
                <c:pt idx="1">
                  <c:v>0.9642857142857143</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83870128"/>
        <c:axId val="-1683875568"/>
      </c:barChart>
      <c:catAx>
        <c:axId val="-1683870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5568"/>
        <c:crosses val="autoZero"/>
        <c:auto val="1"/>
        <c:lblAlgn val="ctr"/>
        <c:lblOffset val="100"/>
        <c:noMultiLvlLbl val="0"/>
      </c:catAx>
      <c:valAx>
        <c:axId val="-168387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0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83875024"/>
        <c:axId val="-1683852720"/>
      </c:barChart>
      <c:catAx>
        <c:axId val="-168387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52720"/>
        <c:crosses val="autoZero"/>
        <c:auto val="1"/>
        <c:lblAlgn val="ctr"/>
        <c:lblOffset val="100"/>
        <c:noMultiLvlLbl val="0"/>
      </c:catAx>
      <c:valAx>
        <c:axId val="-168385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7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0.94827586206896552</c:v>
                </c:pt>
                <c:pt idx="1">
                  <c:v>0.79629629629629628</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83865232"/>
        <c:axId val="-1683859792"/>
      </c:barChart>
      <c:catAx>
        <c:axId val="-168386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59792"/>
        <c:crosses val="autoZero"/>
        <c:auto val="1"/>
        <c:lblAlgn val="ctr"/>
        <c:lblOffset val="100"/>
        <c:noMultiLvlLbl val="0"/>
      </c:catAx>
      <c:valAx>
        <c:axId val="-1683859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6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83881008"/>
        <c:axId val="-1683879920"/>
      </c:barChart>
      <c:catAx>
        <c:axId val="-168388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3879920"/>
        <c:crosses val="autoZero"/>
        <c:auto val="1"/>
        <c:lblAlgn val="ctr"/>
        <c:lblOffset val="100"/>
        <c:noMultiLvlLbl val="0"/>
      </c:catAx>
      <c:valAx>
        <c:axId val="-168387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388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22" zoomScaleSheetLayoutView="100" workbookViewId="0">
      <selection activeCell="K25" sqref="K25"/>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8" t="s">
        <v>275</v>
      </c>
      <c r="B18" s="368"/>
      <c r="C18" s="368"/>
      <c r="D18" s="369" t="s">
        <v>639</v>
      </c>
      <c r="E18" s="369"/>
      <c r="F18" s="369"/>
      <c r="G18" s="369"/>
      <c r="H18" s="369"/>
      <c r="I18" s="369"/>
      <c r="J18" s="369"/>
      <c r="K18" s="369"/>
    </row>
    <row r="20" spans="1:11" ht="16.5" x14ac:dyDescent="0.3">
      <c r="A20" s="47"/>
      <c r="B20" s="42"/>
      <c r="C20" s="42"/>
      <c r="D20" s="42"/>
      <c r="E20" s="42"/>
      <c r="F20" s="42"/>
      <c r="G20" s="42"/>
      <c r="H20" s="42"/>
      <c r="I20" s="42"/>
    </row>
    <row r="21" spans="1:11" x14ac:dyDescent="0.25">
      <c r="A21" s="370" t="s">
        <v>276</v>
      </c>
      <c r="B21" s="370"/>
      <c r="C21" s="370"/>
      <c r="D21" s="370"/>
      <c r="E21" s="370"/>
      <c r="F21" s="370"/>
      <c r="G21" s="370"/>
      <c r="H21" s="370"/>
      <c r="I21" s="370"/>
      <c r="J21" s="370"/>
      <c r="K21" s="370"/>
    </row>
    <row r="22" spans="1:11" x14ac:dyDescent="0.25">
      <c r="A22" s="48"/>
      <c r="B22" s="43"/>
      <c r="C22" s="43"/>
      <c r="D22" s="42"/>
      <c r="E22" s="42"/>
      <c r="F22" s="42"/>
      <c r="G22" s="42"/>
      <c r="H22" s="42"/>
      <c r="I22" s="42"/>
    </row>
    <row r="23" spans="1:11" ht="42" customHeight="1" x14ac:dyDescent="0.25">
      <c r="A23" s="49" t="s">
        <v>277</v>
      </c>
      <c r="B23" s="364" t="s">
        <v>278</v>
      </c>
      <c r="C23" s="364"/>
      <c r="D23" s="42"/>
      <c r="E23" s="42"/>
      <c r="F23" s="42"/>
      <c r="G23" s="42"/>
      <c r="H23" s="42"/>
      <c r="I23" s="42"/>
      <c r="J23" t="str">
        <f>D18</f>
        <v>UHD SAINT GOBAIN</v>
      </c>
    </row>
    <row r="24" spans="1:11" ht="33" customHeight="1" x14ac:dyDescent="0.25">
      <c r="A24" s="50" t="s">
        <v>279</v>
      </c>
      <c r="B24" s="366">
        <f>AVERAGE('A3 Exploitation'!D719,'A3 Technique'!D215)</f>
        <v>0.8256567270145545</v>
      </c>
      <c r="C24" s="366"/>
      <c r="D24" s="42"/>
      <c r="E24" s="42"/>
      <c r="F24" s="42"/>
      <c r="G24" s="42"/>
      <c r="H24" s="42"/>
      <c r="I24" s="42"/>
    </row>
    <row r="25" spans="1:11" ht="33" customHeight="1" x14ac:dyDescent="0.25">
      <c r="A25" s="50" t="s">
        <v>280</v>
      </c>
      <c r="B25" s="366">
        <f>AVERAGE('A4 Exploitation'!D719,'A4 Technique'!D215)</f>
        <v>0.82011023462783172</v>
      </c>
      <c r="C25" s="366"/>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4" t="s">
        <v>281</v>
      </c>
      <c r="C29" s="364"/>
      <c r="D29" s="42"/>
      <c r="E29" s="42"/>
      <c r="F29" s="42"/>
      <c r="G29" s="42"/>
      <c r="H29" s="42"/>
      <c r="I29" s="42"/>
      <c r="J29" t="str">
        <f>D18</f>
        <v>UHD SAINT GOBAIN</v>
      </c>
    </row>
    <row r="30" spans="1:11" ht="33" customHeight="1" x14ac:dyDescent="0.25">
      <c r="A30" s="50" t="s">
        <v>279</v>
      </c>
      <c r="B30" s="366">
        <f>'A3 Exploitation'!D719</f>
        <v>0.95686900958466459</v>
      </c>
      <c r="C30" s="366"/>
      <c r="D30" s="42"/>
      <c r="E30" s="42"/>
      <c r="F30" s="42"/>
      <c r="G30" s="42"/>
      <c r="H30" s="42"/>
      <c r="I30" s="42"/>
    </row>
    <row r="31" spans="1:11" ht="33" customHeight="1" x14ac:dyDescent="0.25">
      <c r="A31" s="50" t="s">
        <v>280</v>
      </c>
      <c r="B31" s="366">
        <f>'A4 Exploitation'!D719</f>
        <v>0.84895833333333337</v>
      </c>
      <c r="C31" s="366"/>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7" t="s">
        <v>282</v>
      </c>
      <c r="C34" s="367"/>
      <c r="D34" s="42"/>
      <c r="E34" s="42"/>
      <c r="F34" s="42"/>
      <c r="G34" s="42"/>
      <c r="H34" s="42"/>
      <c r="I34" s="42"/>
      <c r="J34" t="str">
        <f>D18</f>
        <v>UHD SAINT GOBAIN</v>
      </c>
    </row>
    <row r="35" spans="1:10" ht="33" customHeight="1" x14ac:dyDescent="0.25">
      <c r="A35" s="50" t="s">
        <v>279</v>
      </c>
      <c r="B35" s="366">
        <f>AVERAGE('A3 Exploitation'!D717, 'A3 Technique'!D213)</f>
        <v>0.49398333333333339</v>
      </c>
      <c r="C35" s="366"/>
      <c r="D35" s="42"/>
      <c r="E35" s="42"/>
      <c r="F35" s="42"/>
      <c r="G35" s="42"/>
      <c r="H35" s="42"/>
      <c r="I35" s="42"/>
    </row>
    <row r="36" spans="1:10" ht="33" customHeight="1" x14ac:dyDescent="0.25">
      <c r="A36" s="50" t="s">
        <v>280</v>
      </c>
      <c r="B36" s="366">
        <f>AVERAGE('A4 Exploitation'!D717, 'A4 Technique'!D213)</f>
        <v>0.67391304347826086</v>
      </c>
      <c r="C36" s="366"/>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4" t="s">
        <v>283</v>
      </c>
      <c r="C39" s="364"/>
      <c r="D39" s="42"/>
      <c r="E39" s="42"/>
      <c r="F39" s="42"/>
      <c r="G39" s="42"/>
      <c r="H39" s="42"/>
      <c r="I39" s="42"/>
      <c r="J39" t="str">
        <f>D18</f>
        <v>UHD SAINT GOBAIN</v>
      </c>
    </row>
    <row r="40" spans="1:10" ht="33" customHeight="1" x14ac:dyDescent="0.25">
      <c r="A40" s="50" t="s">
        <v>279</v>
      </c>
      <c r="B40" s="363">
        <f>'A3 Exploitation'!D48</f>
        <v>0.97222222222222221</v>
      </c>
      <c r="C40" s="363"/>
      <c r="D40" s="42"/>
      <c r="E40" s="42"/>
      <c r="F40" s="42"/>
      <c r="G40" s="42"/>
      <c r="H40" s="42"/>
      <c r="I40" s="42"/>
    </row>
    <row r="41" spans="1:10" ht="33" customHeight="1" x14ac:dyDescent="0.25">
      <c r="A41" s="50" t="s">
        <v>280</v>
      </c>
      <c r="B41" s="363">
        <f>'A4 Exploitation'!D48</f>
        <v>0.47222222222222221</v>
      </c>
      <c r="C41" s="363"/>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4" t="s">
        <v>284</v>
      </c>
      <c r="C44" s="364"/>
      <c r="D44" s="42"/>
      <c r="E44" s="42"/>
      <c r="F44" s="42"/>
      <c r="G44" s="42"/>
      <c r="H44" s="42"/>
      <c r="I44" s="42"/>
      <c r="J44" t="str">
        <f>D18</f>
        <v>UHD SAINT GOBAIN</v>
      </c>
    </row>
    <row r="45" spans="1:10" ht="33" customHeight="1" x14ac:dyDescent="0.25">
      <c r="A45" s="50" t="s">
        <v>279</v>
      </c>
      <c r="B45" s="363" t="e">
        <f>'A3 Exploitation'!D129</f>
        <v>#DIV/0!</v>
      </c>
      <c r="C45" s="363"/>
      <c r="D45" s="42"/>
      <c r="E45" s="42"/>
      <c r="F45" s="42"/>
      <c r="G45" s="42"/>
      <c r="H45" s="42"/>
      <c r="I45" s="42"/>
    </row>
    <row r="46" spans="1:10" ht="33" customHeight="1" x14ac:dyDescent="0.25">
      <c r="A46" s="50" t="s">
        <v>280</v>
      </c>
      <c r="B46" s="363" t="e">
        <f>'A4 Exploitation'!D129</f>
        <v>#DIV/0!</v>
      </c>
      <c r="C46" s="363"/>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4" t="s">
        <v>444</v>
      </c>
      <c r="C49" s="364"/>
      <c r="D49" s="42"/>
      <c r="E49" s="42"/>
      <c r="F49" s="42"/>
      <c r="G49" s="42"/>
      <c r="H49" s="42"/>
      <c r="I49" s="42"/>
      <c r="J49" t="str">
        <f>D18</f>
        <v>UHD SAINT GOBAIN</v>
      </c>
    </row>
    <row r="50" spans="1:10" ht="33" customHeight="1" x14ac:dyDescent="0.25">
      <c r="A50" s="50" t="s">
        <v>279</v>
      </c>
      <c r="B50" s="363">
        <f>'A3 Exploitation'!D183</f>
        <v>0.96052631578947367</v>
      </c>
      <c r="C50" s="363"/>
      <c r="D50" s="42"/>
      <c r="E50" s="42"/>
      <c r="F50" s="42"/>
      <c r="G50" s="42"/>
      <c r="H50" s="42"/>
      <c r="I50" s="42"/>
    </row>
    <row r="51" spans="1:10" ht="33" customHeight="1" x14ac:dyDescent="0.25">
      <c r="A51" s="50" t="s">
        <v>280</v>
      </c>
      <c r="B51" s="363">
        <f>'A4 Exploitation'!D183</f>
        <v>0.93243243243243246</v>
      </c>
      <c r="C51" s="363"/>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4" t="s">
        <v>445</v>
      </c>
      <c r="C54" s="364"/>
      <c r="D54" s="42"/>
      <c r="E54" s="42"/>
      <c r="F54" s="42"/>
      <c r="G54" s="42"/>
      <c r="H54" s="42"/>
      <c r="I54" s="42"/>
      <c r="J54" t="str">
        <f>D18</f>
        <v>UHD SAINT GOBAIN</v>
      </c>
    </row>
    <row r="55" spans="1:10" ht="33" customHeight="1" x14ac:dyDescent="0.25">
      <c r="A55" s="50" t="s">
        <v>279</v>
      </c>
      <c r="B55" s="363">
        <f>'A3 Exploitation'!D245</f>
        <v>0.93902439024390238</v>
      </c>
      <c r="C55" s="363"/>
      <c r="D55" s="42"/>
      <c r="E55" s="42"/>
      <c r="F55" s="42"/>
      <c r="G55" s="42"/>
      <c r="H55" s="42"/>
      <c r="I55" s="42"/>
    </row>
    <row r="56" spans="1:10" ht="33" customHeight="1" x14ac:dyDescent="0.25">
      <c r="A56" s="50" t="s">
        <v>280</v>
      </c>
      <c r="B56" s="363">
        <f>'A4 Exploitation'!D245</f>
        <v>0.92500000000000004</v>
      </c>
      <c r="C56" s="363"/>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4" t="s">
        <v>446</v>
      </c>
      <c r="C59" s="364"/>
      <c r="D59" s="42"/>
      <c r="E59" s="42"/>
      <c r="F59" s="42"/>
      <c r="G59" s="42"/>
      <c r="H59" s="42"/>
      <c r="I59" s="42"/>
      <c r="J59" t="str">
        <f>D18</f>
        <v>UHD SAINT GOBAIN</v>
      </c>
    </row>
    <row r="60" spans="1:10" ht="33" customHeight="1" x14ac:dyDescent="0.25">
      <c r="A60" s="50" t="s">
        <v>279</v>
      </c>
      <c r="B60" s="363">
        <f>'A3 Exploitation'!D300</f>
        <v>0.93243243243243246</v>
      </c>
      <c r="C60" s="363"/>
      <c r="D60" s="42"/>
      <c r="E60" s="42"/>
      <c r="F60" s="42"/>
      <c r="G60" s="42"/>
      <c r="H60" s="42"/>
      <c r="I60" s="42"/>
    </row>
    <row r="61" spans="1:10" ht="33" customHeight="1" x14ac:dyDescent="0.25">
      <c r="A61" s="50" t="s">
        <v>280</v>
      </c>
      <c r="B61" s="363">
        <f>'A4 Exploitation'!D300</f>
        <v>0.67567567567567566</v>
      </c>
      <c r="C61" s="363"/>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4" t="s">
        <v>447</v>
      </c>
      <c r="C64" s="364"/>
      <c r="D64" s="42"/>
      <c r="E64" s="42"/>
      <c r="F64" s="42"/>
      <c r="G64" s="42"/>
      <c r="H64" s="42"/>
      <c r="I64" s="42"/>
      <c r="J64" t="str">
        <f>D18</f>
        <v>UHD SAINT GOBAIN</v>
      </c>
    </row>
    <row r="65" spans="1:10" ht="33" customHeight="1" x14ac:dyDescent="0.25">
      <c r="A65" s="50" t="s">
        <v>279</v>
      </c>
      <c r="B65" s="363">
        <f>'A3 Exploitation'!D366</f>
        <v>0.96590909090909094</v>
      </c>
      <c r="C65" s="363"/>
      <c r="D65" s="42"/>
      <c r="E65" s="42"/>
      <c r="F65" s="42"/>
      <c r="G65" s="42"/>
      <c r="H65" s="42"/>
      <c r="I65" s="42"/>
    </row>
    <row r="66" spans="1:10" ht="33" customHeight="1" x14ac:dyDescent="0.25">
      <c r="A66" s="50" t="s">
        <v>280</v>
      </c>
      <c r="B66" s="363">
        <f>'A4 Exploitation'!D366</f>
        <v>0.9642857142857143</v>
      </c>
      <c r="C66" s="363"/>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4" t="s">
        <v>448</v>
      </c>
      <c r="C69" s="364"/>
      <c r="D69" s="42"/>
      <c r="E69" s="42"/>
      <c r="F69" s="42"/>
      <c r="G69" s="42"/>
      <c r="H69" s="42"/>
      <c r="I69" s="42"/>
      <c r="J69" t="str">
        <f>D18</f>
        <v>UHD SAINT GOBAIN</v>
      </c>
    </row>
    <row r="70" spans="1:10" ht="33" customHeight="1" x14ac:dyDescent="0.25">
      <c r="A70" s="50" t="s">
        <v>279</v>
      </c>
      <c r="B70" s="363" t="e">
        <f>'A3 Exploitation'!D424</f>
        <v>#DIV/0!</v>
      </c>
      <c r="C70" s="363"/>
      <c r="D70" s="42"/>
      <c r="E70" s="42"/>
      <c r="F70" s="42"/>
      <c r="G70" s="42"/>
      <c r="H70" s="42"/>
      <c r="I70" s="42"/>
    </row>
    <row r="71" spans="1:10" ht="33" customHeight="1" x14ac:dyDescent="0.25">
      <c r="A71" s="50" t="s">
        <v>280</v>
      </c>
      <c r="B71" s="363" t="e">
        <f>'A4 Exploitation'!D424</f>
        <v>#DIV/0!</v>
      </c>
      <c r="C71" s="363"/>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4" t="s">
        <v>449</v>
      </c>
      <c r="C74" s="364"/>
      <c r="D74" s="42"/>
      <c r="E74" s="42"/>
      <c r="F74" s="42"/>
      <c r="G74" s="42"/>
      <c r="H74" s="42"/>
      <c r="I74" s="42"/>
      <c r="J74" t="str">
        <f>D18</f>
        <v>UHD SAINT GOBAIN</v>
      </c>
    </row>
    <row r="75" spans="1:10" ht="33" customHeight="1" x14ac:dyDescent="0.25">
      <c r="A75" s="50" t="s">
        <v>279</v>
      </c>
      <c r="B75" s="363">
        <f>'A3 Exploitation'!D471</f>
        <v>0.94827586206896552</v>
      </c>
      <c r="C75" s="363"/>
      <c r="D75" s="42"/>
      <c r="E75" s="42"/>
      <c r="F75" s="42"/>
      <c r="G75" s="42"/>
      <c r="H75" s="42"/>
      <c r="I75" s="42"/>
    </row>
    <row r="76" spans="1:10" ht="33" customHeight="1" x14ac:dyDescent="0.25">
      <c r="A76" s="50" t="s">
        <v>280</v>
      </c>
      <c r="B76" s="363">
        <f>'A4 Exploitation'!D471</f>
        <v>0.79629629629629628</v>
      </c>
      <c r="C76" s="363"/>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4" t="s">
        <v>450</v>
      </c>
      <c r="C79" s="364"/>
      <c r="D79" s="42"/>
      <c r="E79" s="42"/>
      <c r="F79" s="42"/>
      <c r="G79" s="42"/>
      <c r="H79" s="42"/>
      <c r="I79" s="42"/>
      <c r="J79" t="str">
        <f>D18</f>
        <v>UHD SAINT GOBAIN</v>
      </c>
    </row>
    <row r="80" spans="1:10" ht="33" customHeight="1" x14ac:dyDescent="0.25">
      <c r="A80" s="50" t="s">
        <v>279</v>
      </c>
      <c r="B80" s="363" t="e">
        <f>'A3 Exploitation'!D517</f>
        <v>#DIV/0!</v>
      </c>
      <c r="C80" s="363"/>
      <c r="D80" s="42"/>
      <c r="E80" s="42"/>
      <c r="F80" s="42"/>
      <c r="G80" s="42"/>
      <c r="H80" s="42"/>
      <c r="I80" s="42"/>
    </row>
    <row r="81" spans="1:10" ht="33" customHeight="1" x14ac:dyDescent="0.25">
      <c r="A81" s="50" t="s">
        <v>280</v>
      </c>
      <c r="B81" s="363" t="e">
        <f>'A4 Exploitation'!D517</f>
        <v>#DIV/0!</v>
      </c>
      <c r="C81" s="363"/>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4" t="s">
        <v>451</v>
      </c>
      <c r="C84" s="364"/>
      <c r="D84" s="42"/>
      <c r="E84" s="42"/>
      <c r="F84" s="42"/>
      <c r="G84" s="42"/>
      <c r="H84" s="42"/>
      <c r="I84" s="42"/>
      <c r="J84" t="str">
        <f>D18</f>
        <v>UHD SAINT GOBAIN</v>
      </c>
    </row>
    <row r="85" spans="1:10" ht="33" customHeight="1" x14ac:dyDescent="0.25">
      <c r="A85" s="50" t="s">
        <v>279</v>
      </c>
      <c r="B85" s="363">
        <f>'A3 Exploitation'!D560</f>
        <v>0.97916666666666663</v>
      </c>
      <c r="C85" s="363"/>
      <c r="D85" s="42"/>
      <c r="E85" s="42"/>
      <c r="F85" s="42"/>
      <c r="G85" s="42"/>
      <c r="H85" s="42"/>
      <c r="I85" s="42"/>
    </row>
    <row r="86" spans="1:10" ht="33" customHeight="1" x14ac:dyDescent="0.25">
      <c r="A86" s="50" t="s">
        <v>280</v>
      </c>
      <c r="B86" s="363">
        <f>'A4 Exploitation'!D560</f>
        <v>1</v>
      </c>
      <c r="C86" s="363"/>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4" t="s">
        <v>285</v>
      </c>
      <c r="C89" s="364"/>
      <c r="D89" s="42"/>
      <c r="E89" s="42"/>
      <c r="F89" s="42"/>
      <c r="G89" s="42"/>
      <c r="H89" s="42"/>
      <c r="I89" s="42"/>
      <c r="J89" t="str">
        <f>D18</f>
        <v>UHD SAINT GOBAIN</v>
      </c>
    </row>
    <row r="90" spans="1:10" ht="33" customHeight="1" x14ac:dyDescent="0.25">
      <c r="A90" s="50" t="s">
        <v>279</v>
      </c>
      <c r="B90" s="363">
        <f>'A3 Exploitation'!D600</f>
        <v>0.97619047619047616</v>
      </c>
      <c r="C90" s="363"/>
      <c r="D90" s="42"/>
      <c r="E90" s="42"/>
      <c r="F90" s="42"/>
      <c r="G90" s="42"/>
      <c r="H90" s="42"/>
      <c r="I90" s="42"/>
    </row>
    <row r="91" spans="1:10" ht="33" customHeight="1" x14ac:dyDescent="0.25">
      <c r="A91" s="50" t="s">
        <v>280</v>
      </c>
      <c r="B91" s="363">
        <f>'A4 Exploitation'!D600</f>
        <v>1</v>
      </c>
      <c r="C91" s="363"/>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4" t="s">
        <v>286</v>
      </c>
      <c r="C94" s="364"/>
      <c r="D94" s="42"/>
      <c r="E94" s="42"/>
      <c r="F94" s="42"/>
      <c r="G94" s="42"/>
      <c r="H94" s="42"/>
      <c r="I94" s="42"/>
      <c r="J94" t="str">
        <f>D18</f>
        <v>UHD SAINT GOBAIN</v>
      </c>
    </row>
    <row r="95" spans="1:10" ht="33" customHeight="1" x14ac:dyDescent="0.25">
      <c r="A95" s="50" t="s">
        <v>279</v>
      </c>
      <c r="B95" s="363">
        <f>'A3 Exploitation'!D662</f>
        <v>0.98648648648648651</v>
      </c>
      <c r="C95" s="363"/>
      <c r="D95" s="42"/>
      <c r="E95" s="42"/>
      <c r="F95" s="42"/>
      <c r="G95" s="42"/>
      <c r="H95" s="42"/>
      <c r="I95" s="42"/>
    </row>
    <row r="96" spans="1:10" ht="33" customHeight="1" x14ac:dyDescent="0.25">
      <c r="A96" s="50" t="s">
        <v>280</v>
      </c>
      <c r="B96" s="363">
        <f>'A4 Exploitation'!D662</f>
        <v>0.76388888888888884</v>
      </c>
      <c r="C96" s="363"/>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5"/>
      <c r="C99" s="365"/>
      <c r="D99" s="42"/>
      <c r="E99" s="42"/>
      <c r="F99" s="42"/>
      <c r="G99" s="42"/>
      <c r="H99" s="42"/>
      <c r="I99" s="42"/>
    </row>
    <row r="100" spans="1:10" ht="33" customHeight="1" x14ac:dyDescent="0.25">
      <c r="A100" s="49" t="s">
        <v>277</v>
      </c>
      <c r="B100" s="364" t="s">
        <v>452</v>
      </c>
      <c r="C100" s="364"/>
      <c r="D100" s="42"/>
      <c r="E100" s="42"/>
      <c r="F100" s="42"/>
      <c r="G100" s="42"/>
      <c r="H100" s="42"/>
      <c r="I100" s="42"/>
      <c r="J100" t="str">
        <f>D18</f>
        <v>UHD SAINT GOBAIN</v>
      </c>
    </row>
    <row r="101" spans="1:10" ht="33" customHeight="1" x14ac:dyDescent="0.25">
      <c r="A101" s="50" t="s">
        <v>279</v>
      </c>
      <c r="B101" s="363">
        <f>'A3 Exploitation'!D691</f>
        <v>0.88235294117647056</v>
      </c>
      <c r="C101" s="363"/>
      <c r="D101" s="42"/>
      <c r="E101" s="42"/>
      <c r="F101" s="42"/>
      <c r="G101" s="42"/>
      <c r="H101" s="42"/>
      <c r="I101" s="42"/>
    </row>
    <row r="102" spans="1:10" ht="33" customHeight="1" x14ac:dyDescent="0.25">
      <c r="A102" s="50" t="s">
        <v>280</v>
      </c>
      <c r="B102" s="363">
        <f>'A4 Exploitation'!D691</f>
        <v>0.91176470588235292</v>
      </c>
      <c r="C102" s="363"/>
    </row>
    <row r="103" spans="1:10" ht="18.75" x14ac:dyDescent="0.25">
      <c r="A103" s="53"/>
      <c r="B103" s="46"/>
      <c r="C103" s="46"/>
    </row>
    <row r="104" spans="1:10" ht="33" customHeight="1" x14ac:dyDescent="0.25">
      <c r="A104" s="53"/>
      <c r="B104" s="46"/>
      <c r="C104" s="46"/>
    </row>
    <row r="105" spans="1:10" ht="33" customHeight="1" x14ac:dyDescent="0.25">
      <c r="A105" s="49" t="s">
        <v>277</v>
      </c>
      <c r="B105" s="364" t="s">
        <v>453</v>
      </c>
      <c r="C105" s="364"/>
      <c r="J105" t="str">
        <f>D18</f>
        <v>UHD SAINT GOBAIN</v>
      </c>
    </row>
    <row r="106" spans="1:10" ht="33" customHeight="1" x14ac:dyDescent="0.25">
      <c r="A106" s="50" t="s">
        <v>279</v>
      </c>
      <c r="B106" s="363">
        <f>'A3 Exploitation'!D715</f>
        <v>1</v>
      </c>
      <c r="C106" s="363"/>
    </row>
    <row r="107" spans="1:10" ht="33" customHeight="1" x14ac:dyDescent="0.25">
      <c r="A107" s="50" t="s">
        <v>280</v>
      </c>
      <c r="B107" s="363">
        <f>'A4 Exploitation'!D715</f>
        <v>1</v>
      </c>
      <c r="C107" s="363"/>
    </row>
    <row r="108" spans="1:10" ht="18.75" x14ac:dyDescent="0.25">
      <c r="A108" s="53"/>
      <c r="B108" s="46"/>
      <c r="C108" s="46"/>
    </row>
    <row r="109" spans="1:10" ht="33" customHeight="1" x14ac:dyDescent="0.25">
      <c r="A109" s="53"/>
      <c r="B109" s="46"/>
      <c r="C109" s="46"/>
    </row>
    <row r="110" spans="1:10" ht="33" customHeight="1" x14ac:dyDescent="0.25">
      <c r="A110" s="49" t="s">
        <v>277</v>
      </c>
      <c r="B110" s="364" t="s">
        <v>287</v>
      </c>
      <c r="C110" s="364"/>
      <c r="J110" t="str">
        <f>D18</f>
        <v>UHD SAINT GOBAIN</v>
      </c>
    </row>
    <row r="111" spans="1:10" ht="33" customHeight="1" x14ac:dyDescent="0.25">
      <c r="A111" s="50" t="s">
        <v>279</v>
      </c>
      <c r="B111" s="363">
        <f>'A3 Technique'!D215</f>
        <v>0.69444444444444442</v>
      </c>
      <c r="C111" s="363"/>
    </row>
    <row r="112" spans="1:10" ht="33" customHeight="1" x14ac:dyDescent="0.25">
      <c r="A112" s="50" t="s">
        <v>280</v>
      </c>
      <c r="B112" s="363">
        <f>'A4 Technique'!D215</f>
        <v>0.79126213592233008</v>
      </c>
      <c r="C112" s="363"/>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541" zoomScale="70" zoomScaleNormal="100" zoomScaleSheetLayoutView="70" workbookViewId="0">
      <selection activeCell="F686" sqref="F686"/>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51"/>
      <c r="E1" s="451"/>
      <c r="F1" s="451"/>
      <c r="G1" s="451"/>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52" t="s">
        <v>149</v>
      </c>
      <c r="B7" s="452"/>
      <c r="C7" s="452"/>
      <c r="D7" s="452"/>
      <c r="E7" s="452"/>
      <c r="F7" s="452"/>
      <c r="G7" s="93"/>
    </row>
    <row r="8" spans="1:7" ht="22.5" x14ac:dyDescent="0.45">
      <c r="A8" s="453" t="str">
        <f>'Page de garde'!D18</f>
        <v>UHD SAINT GOBAIN</v>
      </c>
      <c r="B8" s="453"/>
      <c r="C8" s="453"/>
      <c r="D8" s="453"/>
      <c r="E8" s="453"/>
      <c r="F8" s="453"/>
      <c r="G8" s="93"/>
    </row>
    <row r="9" spans="1:7" ht="22.5" x14ac:dyDescent="0.45">
      <c r="A9" s="94" t="s">
        <v>39</v>
      </c>
      <c r="B9" s="454" t="s">
        <v>466</v>
      </c>
      <c r="C9" s="454"/>
      <c r="D9" s="454"/>
      <c r="E9" s="454"/>
      <c r="F9" s="454"/>
      <c r="G9" s="93"/>
    </row>
    <row r="10" spans="1:7" ht="22.5" x14ac:dyDescent="0.45">
      <c r="A10" s="95" t="s">
        <v>41</v>
      </c>
      <c r="B10" s="455" t="s">
        <v>467</v>
      </c>
      <c r="C10" s="455"/>
      <c r="D10" s="455"/>
      <c r="E10" s="455"/>
      <c r="F10" s="455"/>
      <c r="G10" s="93"/>
    </row>
    <row r="11" spans="1:7" ht="22.5" x14ac:dyDescent="0.45">
      <c r="A11" s="94" t="s">
        <v>40</v>
      </c>
      <c r="B11" s="456">
        <v>43670</v>
      </c>
      <c r="C11" s="456"/>
      <c r="D11" s="456"/>
      <c r="E11" s="456"/>
      <c r="F11" s="456"/>
      <c r="G11" s="93"/>
    </row>
    <row r="12" spans="1:7" ht="22.5" x14ac:dyDescent="0.45">
      <c r="A12" s="94" t="s">
        <v>198</v>
      </c>
      <c r="B12" s="457">
        <f>D719</f>
        <v>0.95686900958466459</v>
      </c>
      <c r="C12" s="457"/>
      <c r="D12" s="457"/>
      <c r="E12" s="457"/>
      <c r="F12" s="457"/>
      <c r="G12" s="93"/>
    </row>
    <row r="13" spans="1:7" ht="22.5" x14ac:dyDescent="0.45">
      <c r="A13" s="92"/>
      <c r="B13" s="90"/>
      <c r="C13" s="90"/>
      <c r="D13" s="451"/>
      <c r="E13" s="451"/>
      <c r="F13" s="451"/>
      <c r="G13" s="451"/>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43670</v>
      </c>
      <c r="B16" s="99"/>
      <c r="C16" s="99"/>
      <c r="D16" s="99"/>
      <c r="E16" s="99"/>
      <c r="F16" s="99"/>
      <c r="G16" s="96"/>
    </row>
    <row r="17" spans="1:8" ht="16.5" customHeight="1" x14ac:dyDescent="0.4">
      <c r="A17" s="377" t="s">
        <v>28</v>
      </c>
      <c r="B17" s="379" t="s">
        <v>29</v>
      </c>
      <c r="C17" s="379"/>
      <c r="D17" s="379" t="s">
        <v>42</v>
      </c>
      <c r="E17" s="380" t="s">
        <v>264</v>
      </c>
      <c r="F17" s="380" t="s">
        <v>294</v>
      </c>
      <c r="G17" s="96"/>
    </row>
    <row r="18" spans="1:8" ht="16.5" customHeight="1" x14ac:dyDescent="0.4">
      <c r="A18" s="377"/>
      <c r="B18" s="100" t="s">
        <v>32</v>
      </c>
      <c r="C18" s="100" t="s">
        <v>31</v>
      </c>
      <c r="D18" s="379"/>
      <c r="E18" s="380"/>
      <c r="F18" s="380"/>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1</v>
      </c>
      <c r="C33" s="104"/>
      <c r="D33" s="115" t="s">
        <v>468</v>
      </c>
      <c r="E33" s="106" t="s">
        <v>469</v>
      </c>
      <c r="F33" s="105" t="s">
        <v>292</v>
      </c>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f>IF(D43=1, 2, IF(AND(D43&lt;1,D43&gt;0), 1, IF(D43=0,"0","NA")))</f>
        <v>2</v>
      </c>
      <c r="C43" s="104"/>
      <c r="D43" s="319">
        <v>1</v>
      </c>
      <c r="E43" s="353"/>
      <c r="F43" s="353"/>
      <c r="G43" s="96"/>
    </row>
    <row r="44" spans="1:7" ht="21" x14ac:dyDescent="0.4">
      <c r="A44" s="123" t="s">
        <v>34</v>
      </c>
      <c r="B44" s="123"/>
      <c r="C44" s="123"/>
      <c r="D44" s="123">
        <f>SUM(B30:C37,B39:C43)</f>
        <v>25</v>
      </c>
      <c r="E44" s="90"/>
      <c r="F44" s="96"/>
      <c r="G44" s="96"/>
    </row>
    <row r="45" spans="1:7" ht="21" x14ac:dyDescent="0.4">
      <c r="A45" s="108" t="s">
        <v>33</v>
      </c>
      <c r="B45" s="109"/>
      <c r="C45" s="110"/>
      <c r="D45" s="111">
        <f>D44/(COUNT(B30:C37,B39:C43)*2)</f>
        <v>0.96153846153846156</v>
      </c>
      <c r="E45" s="90"/>
      <c r="F45" s="96"/>
      <c r="G45" s="96"/>
    </row>
    <row r="46" spans="1:7" ht="21" x14ac:dyDescent="0.4">
      <c r="A46" s="112"/>
      <c r="B46" s="96"/>
      <c r="C46" s="96"/>
      <c r="D46" s="96"/>
      <c r="E46" s="90"/>
      <c r="F46" s="96"/>
      <c r="G46" s="96"/>
    </row>
    <row r="47" spans="1:7" ht="22.5" x14ac:dyDescent="0.45">
      <c r="A47" s="326" t="s">
        <v>36</v>
      </c>
      <c r="B47" s="124"/>
      <c r="C47" s="125"/>
      <c r="D47" s="126">
        <f>SUM(D44,D26)</f>
        <v>35</v>
      </c>
      <c r="E47" s="90"/>
      <c r="F47" s="96"/>
      <c r="G47" s="96"/>
    </row>
    <row r="48" spans="1:7" ht="22.5" x14ac:dyDescent="0.45">
      <c r="A48" s="326" t="s">
        <v>166</v>
      </c>
      <c r="B48" s="124"/>
      <c r="C48" s="125"/>
      <c r="D48" s="127">
        <f>D47/(COUNT(B30:C37,B21:C25,B39:C43)*2)</f>
        <v>0.97222222222222221</v>
      </c>
      <c r="E48" s="90"/>
      <c r="F48" s="96"/>
      <c r="G48" s="96"/>
    </row>
    <row r="49" spans="1:7" ht="21" x14ac:dyDescent="0.3">
      <c r="A49" s="410"/>
      <c r="B49" s="410"/>
      <c r="C49" s="410"/>
      <c r="D49" s="410"/>
      <c r="E49" s="410"/>
      <c r="F49" s="410"/>
      <c r="G49" s="410"/>
    </row>
    <row r="50" spans="1:7" ht="22.5" x14ac:dyDescent="0.45">
      <c r="A50" s="244" t="s">
        <v>107</v>
      </c>
      <c r="B50" s="244"/>
      <c r="C50" s="244"/>
      <c r="D50" s="244"/>
      <c r="E50" s="244"/>
      <c r="F50" s="244"/>
      <c r="G50" s="96"/>
    </row>
    <row r="51" spans="1:7" ht="21" x14ac:dyDescent="0.4">
      <c r="A51" s="129">
        <f>B11</f>
        <v>43670</v>
      </c>
      <c r="B51" s="96"/>
      <c r="C51" s="96"/>
      <c r="D51" s="96"/>
      <c r="E51" s="90"/>
      <c r="F51" s="96"/>
      <c r="G51" s="96"/>
    </row>
    <row r="52" spans="1:7" ht="21" x14ac:dyDescent="0.4">
      <c r="A52" s="377" t="s">
        <v>28</v>
      </c>
      <c r="B52" s="379" t="s">
        <v>29</v>
      </c>
      <c r="C52" s="379"/>
      <c r="D52" s="379" t="s">
        <v>42</v>
      </c>
      <c r="E52" s="380" t="s">
        <v>264</v>
      </c>
      <c r="F52" s="380" t="s">
        <v>295</v>
      </c>
      <c r="G52" s="96"/>
    </row>
    <row r="53" spans="1:7" ht="21" x14ac:dyDescent="0.4">
      <c r="A53" s="377"/>
      <c r="B53" s="100" t="s">
        <v>32</v>
      </c>
      <c r="C53" s="100" t="s">
        <v>31</v>
      </c>
      <c r="D53" s="379"/>
      <c r="E53" s="380"/>
      <c r="F53" s="380"/>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8"/>
      <c r="B64" s="449"/>
      <c r="C64" s="449"/>
      <c r="D64" s="449"/>
      <c r="E64" s="449"/>
      <c r="F64" s="449"/>
      <c r="G64" s="449"/>
    </row>
    <row r="65" spans="1:7" ht="43.5" customHeight="1" x14ac:dyDescent="0.4">
      <c r="A65" s="444" t="s">
        <v>341</v>
      </c>
      <c r="B65" s="444"/>
      <c r="C65" s="444"/>
      <c r="D65" s="444"/>
      <c r="E65" s="444"/>
      <c r="F65" s="444"/>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28"/>
      <c r="B83" s="428"/>
      <c r="C83" s="428"/>
      <c r="D83" s="428"/>
      <c r="E83" s="428"/>
      <c r="F83" s="428"/>
      <c r="G83" s="428"/>
    </row>
    <row r="84" spans="1:7" ht="45" customHeight="1" x14ac:dyDescent="0.45">
      <c r="A84" s="450" t="s">
        <v>342</v>
      </c>
      <c r="B84" s="450"/>
      <c r="C84" s="450"/>
      <c r="D84" s="450"/>
      <c r="E84" s="450"/>
      <c r="F84" s="450"/>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6"/>
      <c r="B101" s="437"/>
      <c r="C101" s="437"/>
      <c r="D101" s="437"/>
      <c r="E101" s="437"/>
      <c r="F101" s="443"/>
      <c r="G101" s="96"/>
    </row>
    <row r="102" spans="1:7" ht="46.5" customHeight="1" x14ac:dyDescent="0.4">
      <c r="A102" s="444" t="s">
        <v>343</v>
      </c>
      <c r="B102" s="444"/>
      <c r="C102" s="444"/>
      <c r="D102" s="444"/>
      <c r="E102" s="444"/>
      <c r="F102" s="444"/>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36"/>
      <c r="B109" s="437"/>
      <c r="C109" s="437"/>
      <c r="D109" s="437"/>
      <c r="E109" s="437"/>
      <c r="F109" s="443"/>
      <c r="G109" s="96"/>
    </row>
    <row r="110" spans="1:7" ht="39.75" customHeight="1" x14ac:dyDescent="0.4">
      <c r="A110" s="444" t="s">
        <v>375</v>
      </c>
      <c r="B110" s="444"/>
      <c r="C110" s="444"/>
      <c r="D110" s="444"/>
      <c r="E110" s="444"/>
      <c r="F110" s="444"/>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7"/>
      <c r="B118" s="437"/>
      <c r="C118" s="437"/>
      <c r="D118" s="437"/>
      <c r="E118" s="437"/>
      <c r="F118" s="437"/>
      <c r="G118" s="96"/>
    </row>
    <row r="119" spans="1:7" ht="22.5" x14ac:dyDescent="0.4">
      <c r="A119" s="444" t="s">
        <v>304</v>
      </c>
      <c r="B119" s="444"/>
      <c r="C119" s="444"/>
      <c r="D119" s="444"/>
      <c r="E119" s="444"/>
      <c r="F119" s="444"/>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5"/>
      <c r="B130" s="445"/>
      <c r="C130" s="445"/>
      <c r="D130" s="445"/>
      <c r="E130" s="445"/>
      <c r="F130" s="445"/>
      <c r="G130" s="96"/>
    </row>
    <row r="131" spans="1:16384" ht="22.5" customHeight="1" x14ac:dyDescent="0.4">
      <c r="A131" s="446" t="s">
        <v>404</v>
      </c>
      <c r="B131" s="446"/>
      <c r="C131" s="446"/>
      <c r="D131" s="446"/>
      <c r="E131" s="446"/>
      <c r="F131" s="446"/>
      <c r="G131" s="96"/>
    </row>
    <row r="132" spans="1:16384" ht="22.5" customHeight="1" x14ac:dyDescent="0.4">
      <c r="A132" s="447"/>
      <c r="B132" s="447"/>
      <c r="C132" s="447"/>
      <c r="D132" s="447"/>
      <c r="E132" s="447"/>
      <c r="F132" s="447"/>
      <c r="G132" s="96"/>
    </row>
    <row r="133" spans="1:16384" s="258" customFormat="1" ht="22.5" customHeight="1" x14ac:dyDescent="0.25">
      <c r="A133" s="377" t="s">
        <v>28</v>
      </c>
      <c r="B133" s="379" t="s">
        <v>29</v>
      </c>
      <c r="C133" s="379"/>
      <c r="D133" s="379" t="s">
        <v>42</v>
      </c>
      <c r="E133" s="380" t="s">
        <v>264</v>
      </c>
      <c r="F133" s="380" t="s">
        <v>295</v>
      </c>
    </row>
    <row r="134" spans="1:16384" s="258" customFormat="1" ht="22.5" customHeight="1" x14ac:dyDescent="0.25">
      <c r="A134" s="377"/>
      <c r="B134" s="100" t="s">
        <v>32</v>
      </c>
      <c r="C134" s="100" t="s">
        <v>31</v>
      </c>
      <c r="D134" s="379"/>
      <c r="E134" s="380"/>
      <c r="F134" s="380"/>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8" t="s">
        <v>441</v>
      </c>
      <c r="B137" s="438"/>
      <c r="C137" s="438"/>
      <c r="D137" s="438"/>
      <c r="E137" s="438"/>
      <c r="F137" s="438"/>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35" t="s">
        <v>340</v>
      </c>
      <c r="B144" s="435"/>
      <c r="C144" s="435"/>
      <c r="D144" s="435"/>
      <c r="E144" s="435"/>
      <c r="F144" s="435"/>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84" x14ac:dyDescent="0.4">
      <c r="A154" s="107" t="s">
        <v>140</v>
      </c>
      <c r="B154" s="252">
        <v>1</v>
      </c>
      <c r="C154" s="107"/>
      <c r="D154" s="107" t="s">
        <v>477</v>
      </c>
      <c r="E154" s="107" t="s">
        <v>472</v>
      </c>
      <c r="F154" s="209" t="s">
        <v>292</v>
      </c>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36"/>
      <c r="B161" s="437"/>
      <c r="C161" s="437"/>
      <c r="D161" s="437"/>
      <c r="E161" s="437"/>
      <c r="F161" s="437"/>
      <c r="G161" s="96"/>
    </row>
    <row r="162" spans="1:7" ht="32.25" customHeight="1" x14ac:dyDescent="0.4">
      <c r="A162" s="438" t="s">
        <v>442</v>
      </c>
      <c r="B162" s="438"/>
      <c r="C162" s="438"/>
      <c r="D162" s="438"/>
      <c r="E162" s="438"/>
      <c r="F162" s="438"/>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42" x14ac:dyDescent="0.4">
      <c r="A169" s="107" t="s">
        <v>336</v>
      </c>
      <c r="B169" s="104">
        <v>1</v>
      </c>
      <c r="C169" s="107"/>
      <c r="D169" s="107" t="s">
        <v>473</v>
      </c>
      <c r="E169" s="107" t="s">
        <v>474</v>
      </c>
      <c r="F169" s="209" t="s">
        <v>292</v>
      </c>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39"/>
      <c r="B172" s="440"/>
      <c r="C172" s="440"/>
      <c r="D172" s="440"/>
      <c r="E172" s="440"/>
      <c r="F172" s="440"/>
      <c r="G172" s="96"/>
    </row>
    <row r="173" spans="1:7" ht="32.25" customHeight="1" x14ac:dyDescent="0.4">
      <c r="A173" s="438" t="s">
        <v>304</v>
      </c>
      <c r="B173" s="438"/>
      <c r="C173" s="438"/>
      <c r="D173" s="438"/>
      <c r="E173" s="438"/>
      <c r="F173" s="438"/>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92.25" customHeight="1" x14ac:dyDescent="0.4">
      <c r="A176" s="107" t="s">
        <v>321</v>
      </c>
      <c r="B176" s="104">
        <v>1</v>
      </c>
      <c r="C176" s="107"/>
      <c r="D176" s="107" t="s">
        <v>471</v>
      </c>
      <c r="E176" s="107" t="s">
        <v>470</v>
      </c>
      <c r="F176" s="209" t="s">
        <v>292</v>
      </c>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f>IF(D181=1, 2, IF(AND(D181&lt;1,D181&gt;0), 1, IF(D181=0,"0","NA")))</f>
        <v>2</v>
      </c>
      <c r="C181" s="103"/>
      <c r="D181" s="319">
        <v>1</v>
      </c>
      <c r="E181" s="353"/>
      <c r="F181" s="353"/>
      <c r="G181" s="96"/>
    </row>
    <row r="182" spans="1:7" ht="22.5" x14ac:dyDescent="0.4">
      <c r="A182" s="231" t="s">
        <v>418</v>
      </c>
      <c r="B182" s="441"/>
      <c r="C182" s="442"/>
      <c r="D182" s="243">
        <f>SUM(B145:C160,B174:C181,B163:C171,B138:C142)</f>
        <v>73</v>
      </c>
      <c r="E182" s="90"/>
      <c r="F182" s="96"/>
      <c r="G182" s="96"/>
    </row>
    <row r="183" spans="1:7" ht="22.5" x14ac:dyDescent="0.4">
      <c r="A183" s="231" t="s">
        <v>419</v>
      </c>
      <c r="B183" s="219"/>
      <c r="C183" s="220"/>
      <c r="D183" s="221">
        <f>D182/(COUNT(B138:C142,B145:C160,B163:C171,B174:C181)*2)</f>
        <v>0.96052631578947367</v>
      </c>
      <c r="E183" s="90"/>
      <c r="F183" s="96"/>
      <c r="G183" s="96"/>
    </row>
    <row r="184" spans="1:7" ht="21" x14ac:dyDescent="0.4">
      <c r="A184" s="434"/>
      <c r="B184" s="434"/>
      <c r="C184" s="434"/>
      <c r="D184" s="434"/>
      <c r="E184" s="434"/>
      <c r="F184" s="434"/>
      <c r="G184" s="96"/>
    </row>
    <row r="185" spans="1:7" ht="22.5" x14ac:dyDescent="0.45">
      <c r="A185" s="97" t="s">
        <v>100</v>
      </c>
      <c r="B185" s="97"/>
      <c r="C185" s="97"/>
      <c r="D185" s="97"/>
      <c r="E185" s="97"/>
      <c r="F185" s="97"/>
      <c r="G185" s="96"/>
    </row>
    <row r="186" spans="1:7" ht="21" x14ac:dyDescent="0.4">
      <c r="A186" s="129">
        <f>B11</f>
        <v>43670</v>
      </c>
      <c r="B186" s="96"/>
      <c r="C186" s="96"/>
      <c r="D186" s="96"/>
      <c r="E186" s="90"/>
      <c r="F186" s="96"/>
      <c r="G186" s="96"/>
    </row>
    <row r="187" spans="1:7" ht="21" x14ac:dyDescent="0.4">
      <c r="A187" s="377" t="s">
        <v>28</v>
      </c>
      <c r="B187" s="379" t="s">
        <v>29</v>
      </c>
      <c r="C187" s="379"/>
      <c r="D187" s="379" t="s">
        <v>42</v>
      </c>
      <c r="E187" s="380" t="s">
        <v>264</v>
      </c>
      <c r="F187" s="380" t="s">
        <v>295</v>
      </c>
      <c r="G187" s="96"/>
    </row>
    <row r="188" spans="1:7" ht="21" x14ac:dyDescent="0.4">
      <c r="A188" s="377"/>
      <c r="B188" s="100" t="s">
        <v>32</v>
      </c>
      <c r="C188" s="100" t="s">
        <v>31</v>
      </c>
      <c r="D188" s="379"/>
      <c r="E188" s="380"/>
      <c r="F188" s="380"/>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84" t="s">
        <v>34</v>
      </c>
      <c r="B199" s="385"/>
      <c r="C199" s="386"/>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410"/>
      <c r="B201" s="410"/>
      <c r="C201" s="410"/>
      <c r="D201" s="410"/>
      <c r="E201" s="410"/>
      <c r="F201" s="410"/>
      <c r="G201" s="96"/>
    </row>
    <row r="202" spans="1:7" ht="22.5" x14ac:dyDescent="0.4">
      <c r="A202" s="113" t="s">
        <v>104</v>
      </c>
      <c r="B202" s="155"/>
      <c r="C202" s="114"/>
      <c r="D202" s="114"/>
      <c r="E202" s="114"/>
      <c r="F202" s="114"/>
      <c r="G202" s="96"/>
    </row>
    <row r="203" spans="1:7" ht="126" x14ac:dyDescent="0.4">
      <c r="A203" s="103" t="s">
        <v>208</v>
      </c>
      <c r="B203" s="104">
        <v>0</v>
      </c>
      <c r="C203" s="104"/>
      <c r="D203" s="354" t="s">
        <v>475</v>
      </c>
      <c r="E203" s="355" t="s">
        <v>476</v>
      </c>
      <c r="F203" s="105" t="s">
        <v>292</v>
      </c>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84" x14ac:dyDescent="0.4">
      <c r="A211" s="103" t="s">
        <v>140</v>
      </c>
      <c r="B211" s="104">
        <v>1</v>
      </c>
      <c r="C211" s="104"/>
      <c r="D211" s="107" t="s">
        <v>477</v>
      </c>
      <c r="E211" s="107" t="s">
        <v>472</v>
      </c>
      <c r="F211" s="105" t="s">
        <v>292</v>
      </c>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84" t="s">
        <v>34</v>
      </c>
      <c r="B223" s="385"/>
      <c r="C223" s="386"/>
      <c r="D223" s="123">
        <f>SUM(B203:C222)</f>
        <v>37</v>
      </c>
      <c r="E223" s="90"/>
      <c r="F223" s="96"/>
      <c r="G223" s="96"/>
    </row>
    <row r="224" spans="1:7" ht="21" x14ac:dyDescent="0.4">
      <c r="A224" s="108" t="s">
        <v>33</v>
      </c>
      <c r="B224" s="109"/>
      <c r="C224" s="110"/>
      <c r="D224" s="111">
        <f>D223/(COUNT(B203:C222)*2)</f>
        <v>0.92500000000000004</v>
      </c>
      <c r="E224" s="90"/>
      <c r="F224" s="96"/>
      <c r="G224" s="96"/>
    </row>
    <row r="225" spans="1:7" ht="21" x14ac:dyDescent="0.4">
      <c r="A225" s="410"/>
      <c r="B225" s="410"/>
      <c r="C225" s="410"/>
      <c r="D225" s="410"/>
      <c r="E225" s="410"/>
      <c r="F225" s="410"/>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31" t="s">
        <v>304</v>
      </c>
      <c r="B232" s="432"/>
      <c r="C232" s="432"/>
      <c r="D232" s="433"/>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105" x14ac:dyDescent="0.4">
      <c r="A238" s="152" t="s">
        <v>321</v>
      </c>
      <c r="B238" s="104">
        <v>1</v>
      </c>
      <c r="C238" s="166"/>
      <c r="D238" s="107" t="s">
        <v>471</v>
      </c>
      <c r="E238" s="107" t="s">
        <v>470</v>
      </c>
      <c r="F238" s="105" t="s">
        <v>292</v>
      </c>
      <c r="G238" s="96"/>
    </row>
    <row r="239" spans="1:7" ht="21" x14ac:dyDescent="0.4">
      <c r="A239" s="107" t="s">
        <v>388</v>
      </c>
      <c r="B239" s="104">
        <v>2</v>
      </c>
      <c r="C239" s="166"/>
      <c r="D239" s="105"/>
      <c r="E239" s="105"/>
      <c r="F239" s="105"/>
      <c r="G239" s="96"/>
    </row>
    <row r="240" spans="1:7" ht="78.75" customHeight="1" x14ac:dyDescent="0.4">
      <c r="A240" s="107" t="s">
        <v>402</v>
      </c>
      <c r="B240" s="104">
        <f>IF(D240=1, 2, IF(AND(D240&lt;1,D240&gt;0), 1, IF(D240=0,"0","NA")))</f>
        <v>1</v>
      </c>
      <c r="C240" s="137"/>
      <c r="D240" s="319">
        <v>0.83330000000000004</v>
      </c>
      <c r="E240" s="353"/>
      <c r="F240" s="353"/>
      <c r="G240" s="96"/>
    </row>
    <row r="241" spans="1:7" ht="21" x14ac:dyDescent="0.4">
      <c r="A241" s="384" t="s">
        <v>34</v>
      </c>
      <c r="B241" s="385"/>
      <c r="C241" s="386"/>
      <c r="D241" s="108">
        <f>SUM(B227:C231,B233:C240)</f>
        <v>24</v>
      </c>
      <c r="E241" s="90"/>
      <c r="F241" s="96"/>
      <c r="G241" s="96"/>
    </row>
    <row r="242" spans="1:7" ht="21" x14ac:dyDescent="0.4">
      <c r="A242" s="108" t="s">
        <v>33</v>
      </c>
      <c r="B242" s="109"/>
      <c r="C242" s="110"/>
      <c r="D242" s="111">
        <f>D241/(COUNT(B227:C231,B233:C240)*2)</f>
        <v>0.92307692307692313</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77</v>
      </c>
      <c r="E244" s="90"/>
      <c r="F244" s="96"/>
      <c r="G244" s="96"/>
    </row>
    <row r="245" spans="1:7" ht="22.5" x14ac:dyDescent="0.45">
      <c r="A245" s="326" t="s">
        <v>422</v>
      </c>
      <c r="B245" s="153"/>
      <c r="C245" s="154"/>
      <c r="D245" s="127">
        <f>D244/(COUNT(B227:C231,B191:C198,B203:C222,B233:C240)*2)</f>
        <v>0.93902439024390238</v>
      </c>
      <c r="E245" s="90"/>
      <c r="F245" s="96"/>
      <c r="G245" s="96"/>
    </row>
    <row r="246" spans="1:7" ht="21" x14ac:dyDescent="0.4">
      <c r="A246" s="410"/>
      <c r="B246" s="410"/>
      <c r="C246" s="410"/>
      <c r="D246" s="410"/>
      <c r="E246" s="410"/>
      <c r="F246" s="410"/>
      <c r="G246" s="96"/>
    </row>
    <row r="247" spans="1:7" ht="22.5" x14ac:dyDescent="0.45">
      <c r="A247" s="97" t="s">
        <v>101</v>
      </c>
      <c r="B247" s="97"/>
      <c r="C247" s="97"/>
      <c r="D247" s="97"/>
      <c r="E247" s="97"/>
      <c r="F247" s="97"/>
      <c r="G247" s="96"/>
    </row>
    <row r="248" spans="1:7" ht="21" x14ac:dyDescent="0.4">
      <c r="A248" s="129">
        <f>B11</f>
        <v>43670</v>
      </c>
      <c r="B248" s="96"/>
      <c r="C248" s="96"/>
      <c r="D248" s="96"/>
      <c r="E248" s="90"/>
      <c r="F248" s="96"/>
      <c r="G248" s="96"/>
    </row>
    <row r="249" spans="1:7" ht="21" x14ac:dyDescent="0.4">
      <c r="A249" s="377" t="s">
        <v>28</v>
      </c>
      <c r="B249" s="379" t="s">
        <v>29</v>
      </c>
      <c r="C249" s="379"/>
      <c r="D249" s="379" t="s">
        <v>42</v>
      </c>
      <c r="E249" s="380" t="s">
        <v>264</v>
      </c>
      <c r="F249" s="380" t="s">
        <v>295</v>
      </c>
      <c r="G249" s="96"/>
    </row>
    <row r="250" spans="1:7" ht="21" x14ac:dyDescent="0.4">
      <c r="A250" s="377"/>
      <c r="B250" s="100" t="s">
        <v>32</v>
      </c>
      <c r="C250" s="100" t="s">
        <v>31</v>
      </c>
      <c r="D250" s="379"/>
      <c r="E250" s="380"/>
      <c r="F250" s="380"/>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4" t="s">
        <v>34</v>
      </c>
      <c r="B261" s="385"/>
      <c r="C261" s="386"/>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168" x14ac:dyDescent="0.4">
      <c r="A268" s="103" t="s">
        <v>200</v>
      </c>
      <c r="B268" s="104">
        <v>0</v>
      </c>
      <c r="C268" s="104"/>
      <c r="D268" s="157" t="s">
        <v>478</v>
      </c>
      <c r="E268" s="157" t="s">
        <v>481</v>
      </c>
      <c r="F268" s="105" t="s">
        <v>292</v>
      </c>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62.25" customHeight="1" x14ac:dyDescent="0.4">
      <c r="A278" s="103" t="s">
        <v>140</v>
      </c>
      <c r="B278" s="104">
        <v>1</v>
      </c>
      <c r="C278" s="104"/>
      <c r="D278" s="107" t="s">
        <v>477</v>
      </c>
      <c r="E278" s="107" t="s">
        <v>472</v>
      </c>
      <c r="F278" s="105" t="s">
        <v>292</v>
      </c>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94"/>
      <c r="B286" s="394"/>
      <c r="C286" s="394"/>
      <c r="D286" s="394"/>
      <c r="E286" s="394"/>
      <c r="F286" s="394"/>
      <c r="G286" s="96"/>
    </row>
    <row r="287" spans="1:7" ht="31.5" customHeight="1" x14ac:dyDescent="0.4">
      <c r="A287" s="430" t="s">
        <v>304</v>
      </c>
      <c r="B287" s="430"/>
      <c r="C287" s="430"/>
      <c r="D287" s="430"/>
      <c r="E287" s="430"/>
      <c r="F287" s="430"/>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123.75" customHeight="1" x14ac:dyDescent="0.4">
      <c r="A292" s="139" t="s">
        <v>311</v>
      </c>
      <c r="B292" s="104">
        <v>1</v>
      </c>
      <c r="C292" s="118" t="str">
        <f>IF(B292=0, -5, "0")</f>
        <v>0</v>
      </c>
      <c r="D292" s="105" t="s">
        <v>480</v>
      </c>
      <c r="E292" s="107" t="s">
        <v>479</v>
      </c>
      <c r="F292" s="105" t="s">
        <v>292</v>
      </c>
      <c r="G292" s="96"/>
    </row>
    <row r="293" spans="1:7" ht="91.5" customHeight="1" x14ac:dyDescent="0.4">
      <c r="A293" s="152" t="s">
        <v>321</v>
      </c>
      <c r="B293" s="104">
        <v>1</v>
      </c>
      <c r="C293" s="118"/>
      <c r="D293" s="107" t="s">
        <v>471</v>
      </c>
      <c r="E293" s="107" t="s">
        <v>470</v>
      </c>
      <c r="F293" s="105" t="s">
        <v>292</v>
      </c>
      <c r="G293" s="96"/>
    </row>
    <row r="294" spans="1:7" ht="22.5" customHeight="1" x14ac:dyDescent="0.4">
      <c r="A294" s="107" t="s">
        <v>388</v>
      </c>
      <c r="B294" s="104">
        <v>2</v>
      </c>
      <c r="C294" s="118"/>
      <c r="D294" s="105"/>
      <c r="E294" s="106"/>
      <c r="F294" s="105"/>
      <c r="G294" s="96"/>
    </row>
    <row r="295" spans="1:7" ht="86.25" customHeight="1" x14ac:dyDescent="0.4">
      <c r="A295" s="103" t="s">
        <v>402</v>
      </c>
      <c r="B295" s="104">
        <f>IF(D295=1, 2, IF(AND(D295&lt;1,D295&gt;0), 1, IF(D295=0,"0","NA")))</f>
        <v>2</v>
      </c>
      <c r="C295" s="104"/>
      <c r="D295" s="319">
        <v>1</v>
      </c>
      <c r="E295" s="353"/>
      <c r="F295" s="353"/>
      <c r="G295" s="96"/>
    </row>
    <row r="296" spans="1:7" ht="21" x14ac:dyDescent="0.4">
      <c r="A296" s="123" t="s">
        <v>34</v>
      </c>
      <c r="B296" s="123"/>
      <c r="C296" s="123"/>
      <c r="D296" s="123">
        <f>SUM(B265:C285,B288:C295)</f>
        <v>53</v>
      </c>
      <c r="E296" s="90"/>
      <c r="F296" s="96"/>
      <c r="G296" s="96"/>
    </row>
    <row r="297" spans="1:7" ht="21" x14ac:dyDescent="0.4">
      <c r="A297" s="108" t="s">
        <v>33</v>
      </c>
      <c r="B297" s="109"/>
      <c r="C297" s="110"/>
      <c r="D297" s="111">
        <f>D296/(COUNT(B265:C285,B288:C295)*2)</f>
        <v>0.91379310344827591</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69</v>
      </c>
      <c r="E299" s="90"/>
      <c r="F299" s="96"/>
      <c r="G299" s="96"/>
    </row>
    <row r="300" spans="1:7" ht="22.5" x14ac:dyDescent="0.45">
      <c r="A300" s="326" t="s">
        <v>424</v>
      </c>
      <c r="B300" s="153"/>
      <c r="C300" s="154"/>
      <c r="D300" s="127">
        <f>D299/(COUNT(B253:C260,B265:C285,B288:C295)*2)</f>
        <v>0.93243243243243246</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43670</v>
      </c>
      <c r="B303" s="96"/>
      <c r="C303" s="96"/>
      <c r="D303" s="96"/>
      <c r="E303" s="90"/>
      <c r="F303" s="96"/>
      <c r="G303" s="96"/>
    </row>
    <row r="304" spans="1:7" ht="21" x14ac:dyDescent="0.4">
      <c r="A304" s="377" t="s">
        <v>28</v>
      </c>
      <c r="B304" s="379" t="s">
        <v>29</v>
      </c>
      <c r="C304" s="379"/>
      <c r="D304" s="379" t="s">
        <v>42</v>
      </c>
      <c r="E304" s="380" t="s">
        <v>264</v>
      </c>
      <c r="F304" s="380" t="s">
        <v>295</v>
      </c>
      <c r="G304" s="96"/>
    </row>
    <row r="305" spans="1:7" ht="21" x14ac:dyDescent="0.4">
      <c r="A305" s="377"/>
      <c r="B305" s="100" t="s">
        <v>32</v>
      </c>
      <c r="C305" s="100" t="s">
        <v>31</v>
      </c>
      <c r="D305" s="379"/>
      <c r="E305" s="380"/>
      <c r="F305" s="380"/>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84" x14ac:dyDescent="0.4">
      <c r="A326" s="103" t="s">
        <v>140</v>
      </c>
      <c r="B326" s="104">
        <v>1</v>
      </c>
      <c r="C326" s="104"/>
      <c r="D326" s="107" t="s">
        <v>477</v>
      </c>
      <c r="E326" s="107" t="s">
        <v>472</v>
      </c>
      <c r="F326" s="105" t="s">
        <v>292</v>
      </c>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63" x14ac:dyDescent="0.4">
      <c r="A332" s="173" t="s">
        <v>58</v>
      </c>
      <c r="B332" s="104">
        <v>1</v>
      </c>
      <c r="C332" s="118" t="str">
        <f>IF(B332=0, -10, "0")</f>
        <v>0</v>
      </c>
      <c r="D332" s="172" t="s">
        <v>485</v>
      </c>
      <c r="E332" s="172" t="s">
        <v>484</v>
      </c>
      <c r="F332" s="105" t="s">
        <v>292</v>
      </c>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65.25" customHeight="1"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36</v>
      </c>
      <c r="E339" s="90"/>
      <c r="F339" s="96"/>
      <c r="G339" s="96"/>
    </row>
    <row r="340" spans="1:7" ht="21" x14ac:dyDescent="0.4">
      <c r="A340" s="108" t="s">
        <v>33</v>
      </c>
      <c r="B340" s="109"/>
      <c r="C340" s="110"/>
      <c r="D340" s="111">
        <f>D339/(COUNT(B320:C338)*2)</f>
        <v>0.94736842105263153</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5"/>
      <c r="B352" s="415"/>
      <c r="C352" s="415"/>
      <c r="D352" s="415"/>
      <c r="E352" s="415"/>
      <c r="F352" s="415"/>
      <c r="G352" s="415"/>
    </row>
    <row r="353" spans="1:7" ht="32.25" customHeight="1" x14ac:dyDescent="0.4">
      <c r="A353" s="429" t="s">
        <v>304</v>
      </c>
      <c r="B353" s="429"/>
      <c r="C353" s="429"/>
      <c r="D353" s="429"/>
      <c r="E353" s="429"/>
      <c r="F353" s="429"/>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105" x14ac:dyDescent="0.4">
      <c r="A359" s="152" t="s">
        <v>321</v>
      </c>
      <c r="B359" s="104">
        <v>1</v>
      </c>
      <c r="C359" s="137"/>
      <c r="D359" s="107" t="s">
        <v>471</v>
      </c>
      <c r="E359" s="107" t="s">
        <v>470</v>
      </c>
      <c r="F359" s="105" t="s">
        <v>292</v>
      </c>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2</v>
      </c>
      <c r="C361" s="137"/>
      <c r="D361" s="319">
        <v>1</v>
      </c>
      <c r="E361" s="353"/>
      <c r="F361" s="353"/>
      <c r="G361" s="96"/>
    </row>
    <row r="362" spans="1:7" ht="21" x14ac:dyDescent="0.4">
      <c r="A362" s="108" t="s">
        <v>34</v>
      </c>
      <c r="B362" s="108"/>
      <c r="C362" s="108"/>
      <c r="D362" s="108">
        <f>SUM(B343:C351,B354:C361)</f>
        <v>33</v>
      </c>
      <c r="E362" s="90"/>
      <c r="F362" s="96"/>
      <c r="G362" s="96"/>
    </row>
    <row r="363" spans="1:7" ht="21" x14ac:dyDescent="0.4">
      <c r="A363" s="108" t="s">
        <v>33</v>
      </c>
      <c r="B363" s="109"/>
      <c r="C363" s="110"/>
      <c r="D363" s="111">
        <f>D362/(COUNT(B343:C351,B354:C361)*2)</f>
        <v>0.97058823529411764</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85</v>
      </c>
      <c r="E365" s="90"/>
      <c r="F365" s="96"/>
      <c r="G365" s="96"/>
    </row>
    <row r="366" spans="1:7" ht="22.5" x14ac:dyDescent="0.45">
      <c r="A366" s="177" t="s">
        <v>426</v>
      </c>
      <c r="B366" s="178"/>
      <c r="C366" s="179"/>
      <c r="D366" s="180">
        <f>D365/(COUNT(B320:C338,B343:C351,B308:C315,B354:C361)*2)</f>
        <v>0.96590909090909094</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43670</v>
      </c>
      <c r="B369" s="96"/>
      <c r="C369" s="96"/>
      <c r="D369" s="96"/>
      <c r="E369" s="90"/>
      <c r="F369" s="96"/>
      <c r="G369" s="96"/>
    </row>
    <row r="370" spans="1:7" ht="21" x14ac:dyDescent="0.4">
      <c r="A370" s="377" t="s">
        <v>28</v>
      </c>
      <c r="B370" s="379" t="s">
        <v>29</v>
      </c>
      <c r="C370" s="379"/>
      <c r="D370" s="379" t="s">
        <v>42</v>
      </c>
      <c r="E370" s="380" t="s">
        <v>264</v>
      </c>
      <c r="F370" s="380" t="s">
        <v>295</v>
      </c>
      <c r="G370" s="96"/>
    </row>
    <row r="371" spans="1:7" ht="21" x14ac:dyDescent="0.4">
      <c r="A371" s="377"/>
      <c r="B371" s="100" t="s">
        <v>32</v>
      </c>
      <c r="C371" s="100" t="s">
        <v>31</v>
      </c>
      <c r="D371" s="379"/>
      <c r="E371" s="380"/>
      <c r="F371" s="380"/>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27"/>
      <c r="B410" s="428"/>
      <c r="C410" s="428"/>
      <c r="D410" s="428"/>
      <c r="E410" s="428"/>
      <c r="F410" s="428"/>
      <c r="G410" s="428"/>
    </row>
    <row r="411" spans="1:7" ht="24.75" x14ac:dyDescent="0.4">
      <c r="A411" s="425" t="s">
        <v>313</v>
      </c>
      <c r="B411" s="425"/>
      <c r="C411" s="425"/>
      <c r="D411" s="425"/>
      <c r="E411" s="425"/>
      <c r="F411" s="425"/>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53"/>
      <c r="F419" s="353"/>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0</v>
      </c>
      <c r="E423" s="90"/>
      <c r="F423" s="96"/>
      <c r="G423" s="96"/>
    </row>
    <row r="424" spans="1:7" ht="22.5" x14ac:dyDescent="0.45">
      <c r="A424" s="326"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43670</v>
      </c>
      <c r="B427" s="96"/>
      <c r="C427" s="96"/>
      <c r="D427" s="96"/>
      <c r="E427" s="90"/>
      <c r="F427" s="96"/>
      <c r="G427" s="96"/>
    </row>
    <row r="428" spans="1:7" ht="21" x14ac:dyDescent="0.4">
      <c r="A428" s="377" t="s">
        <v>28</v>
      </c>
      <c r="B428" s="379" t="s">
        <v>29</v>
      </c>
      <c r="C428" s="379"/>
      <c r="D428" s="379" t="s">
        <v>42</v>
      </c>
      <c r="E428" s="380" t="s">
        <v>264</v>
      </c>
      <c r="F428" s="380" t="s">
        <v>295</v>
      </c>
      <c r="G428" s="96"/>
    </row>
    <row r="429" spans="1:7" ht="21" x14ac:dyDescent="0.4">
      <c r="A429" s="377"/>
      <c r="B429" s="100" t="s">
        <v>32</v>
      </c>
      <c r="C429" s="100" t="s">
        <v>31</v>
      </c>
      <c r="D429" s="379"/>
      <c r="E429" s="380"/>
      <c r="F429" s="380"/>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42" x14ac:dyDescent="0.4">
      <c r="A449" s="103" t="s">
        <v>85</v>
      </c>
      <c r="B449" s="104">
        <v>0</v>
      </c>
      <c r="C449" s="104"/>
      <c r="D449" s="131" t="s">
        <v>487</v>
      </c>
      <c r="E449" s="105" t="s">
        <v>488</v>
      </c>
      <c r="F449" s="105" t="s">
        <v>292</v>
      </c>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5" t="s">
        <v>304</v>
      </c>
      <c r="B459" s="425"/>
      <c r="C459" s="425"/>
      <c r="D459" s="425"/>
      <c r="E459" s="425"/>
      <c r="F459" s="425"/>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105" x14ac:dyDescent="0.4">
      <c r="A464" s="152" t="s">
        <v>321</v>
      </c>
      <c r="B464" s="104">
        <v>1</v>
      </c>
      <c r="C464" s="104"/>
      <c r="D464" s="107" t="s">
        <v>471</v>
      </c>
      <c r="E464" s="107" t="s">
        <v>470</v>
      </c>
      <c r="F464" s="105" t="s">
        <v>292</v>
      </c>
      <c r="G464" s="96"/>
    </row>
    <row r="465" spans="1:7" ht="21" x14ac:dyDescent="0.4">
      <c r="A465" s="107" t="s">
        <v>388</v>
      </c>
      <c r="B465" s="104">
        <v>2</v>
      </c>
      <c r="C465" s="104"/>
      <c r="D465" s="105"/>
      <c r="E465" s="106"/>
      <c r="F465" s="105"/>
      <c r="G465" s="96"/>
    </row>
    <row r="466" spans="1:7" ht="95.25" customHeight="1" x14ac:dyDescent="0.4">
      <c r="A466" s="190" t="s">
        <v>402</v>
      </c>
      <c r="B466" s="104">
        <f>IF(D466=1, 2, IF(AND(D466&lt;1,D466&gt;0), 1, IF(D466=0,"0","NA")))</f>
        <v>2</v>
      </c>
      <c r="C466" s="104"/>
      <c r="D466" s="319">
        <v>1</v>
      </c>
      <c r="E466" s="353"/>
      <c r="F466" s="353"/>
      <c r="G466" s="96"/>
    </row>
    <row r="467" spans="1:7" ht="21" x14ac:dyDescent="0.4">
      <c r="A467" s="108" t="s">
        <v>34</v>
      </c>
      <c r="B467" s="123"/>
      <c r="C467" s="123"/>
      <c r="D467" s="197">
        <f>SUM(B444:C457,B460:C466)</f>
        <v>39</v>
      </c>
      <c r="E467" s="90"/>
      <c r="F467" s="96"/>
      <c r="G467" s="96"/>
    </row>
    <row r="468" spans="1:7" ht="21" x14ac:dyDescent="0.4">
      <c r="A468" s="108" t="s">
        <v>33</v>
      </c>
      <c r="B468" s="109"/>
      <c r="C468" s="110"/>
      <c r="D468" s="111">
        <f>D467/(COUNT(B444:C457,B460:C466)*2)</f>
        <v>0.9285714285714286</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55</v>
      </c>
      <c r="E470" s="90"/>
      <c r="F470" s="96"/>
      <c r="G470" s="96"/>
    </row>
    <row r="471" spans="1:7" ht="22.5" x14ac:dyDescent="0.45">
      <c r="A471" s="326" t="s">
        <v>432</v>
      </c>
      <c r="B471" s="153"/>
      <c r="C471" s="154"/>
      <c r="D471" s="127">
        <f>D470/(COUNT(B444:C457,B432:C439,B460:C466)*2)</f>
        <v>0.94827586206896552</v>
      </c>
      <c r="E471" s="90"/>
      <c r="F471" s="96"/>
      <c r="G471" s="96"/>
    </row>
    <row r="472" spans="1:7" ht="21" x14ac:dyDescent="0.4">
      <c r="A472" s="128"/>
      <c r="B472" s="96"/>
      <c r="C472" s="96"/>
      <c r="D472" s="96"/>
      <c r="E472" s="90"/>
      <c r="F472" s="96"/>
      <c r="G472" s="96"/>
    </row>
    <row r="473" spans="1:7" ht="24.75" x14ac:dyDescent="0.4">
      <c r="A473" s="426" t="s">
        <v>405</v>
      </c>
      <c r="B473" s="426"/>
      <c r="C473" s="426"/>
      <c r="D473" s="426"/>
      <c r="E473" s="426"/>
      <c r="F473" s="426"/>
      <c r="G473" s="96"/>
    </row>
    <row r="474" spans="1:7" ht="21" customHeight="1" x14ac:dyDescent="0.4">
      <c r="A474" s="191">
        <f>B11</f>
        <v>43670</v>
      </c>
      <c r="F474" s="2"/>
      <c r="G474" s="96"/>
    </row>
    <row r="475" spans="1:7" ht="21" x14ac:dyDescent="0.4">
      <c r="A475" s="411" t="s">
        <v>28</v>
      </c>
      <c r="B475" s="412" t="s">
        <v>29</v>
      </c>
      <c r="C475" s="412"/>
      <c r="D475" s="412" t="s">
        <v>42</v>
      </c>
      <c r="E475" s="413" t="s">
        <v>264</v>
      </c>
      <c r="F475" s="413" t="s">
        <v>295</v>
      </c>
      <c r="G475" s="96"/>
    </row>
    <row r="476" spans="1:7" ht="21" x14ac:dyDescent="0.4">
      <c r="A476" s="411"/>
      <c r="B476" s="254" t="s">
        <v>32</v>
      </c>
      <c r="C476" s="254" t="s">
        <v>31</v>
      </c>
      <c r="D476" s="412"/>
      <c r="E476" s="413"/>
      <c r="F476" s="413"/>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6"/>
      <c r="B507" s="396"/>
      <c r="C507" s="396"/>
      <c r="D507" s="396"/>
      <c r="E507" s="396"/>
      <c r="F507" s="396"/>
      <c r="G507" s="396"/>
    </row>
    <row r="508" spans="1:7" ht="26.25" customHeight="1" x14ac:dyDescent="0.5">
      <c r="A508" s="288" t="s">
        <v>304</v>
      </c>
      <c r="B508" s="423"/>
      <c r="C508" s="423"/>
      <c r="D508" s="423"/>
      <c r="E508" s="423"/>
      <c r="F508" s="423"/>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24" t="s">
        <v>97</v>
      </c>
      <c r="B520" s="424"/>
      <c r="C520" s="424"/>
      <c r="D520" s="424"/>
      <c r="E520" s="424"/>
      <c r="F520" s="424"/>
      <c r="G520" s="96"/>
    </row>
    <row r="521" spans="1:7" ht="22.5" customHeight="1" x14ac:dyDescent="0.4">
      <c r="A521" s="191">
        <f>B11</f>
        <v>43670</v>
      </c>
      <c r="B521" s="96"/>
      <c r="C521" s="96"/>
      <c r="D521" s="114"/>
      <c r="E521" s="114"/>
      <c r="F521" s="114"/>
      <c r="G521" s="96"/>
    </row>
    <row r="522" spans="1:7" ht="21" x14ac:dyDescent="0.4">
      <c r="A522" s="418" t="s">
        <v>28</v>
      </c>
      <c r="B522" s="378" t="s">
        <v>29</v>
      </c>
      <c r="C522" s="420"/>
      <c r="D522" s="379" t="s">
        <v>42</v>
      </c>
      <c r="E522" s="380" t="s">
        <v>264</v>
      </c>
      <c r="F522" s="380" t="s">
        <v>295</v>
      </c>
      <c r="G522" s="96"/>
    </row>
    <row r="523" spans="1:7" ht="21" x14ac:dyDescent="0.4">
      <c r="A523" s="419"/>
      <c r="B523" s="249" t="s">
        <v>32</v>
      </c>
      <c r="C523" s="250" t="s">
        <v>31</v>
      </c>
      <c r="D523" s="379"/>
      <c r="E523" s="380"/>
      <c r="F523" s="380"/>
      <c r="G523" s="96"/>
    </row>
    <row r="524" spans="1:7" ht="22.5" x14ac:dyDescent="0.4">
      <c r="A524" s="286"/>
      <c r="B524" s="287"/>
      <c r="C524" s="287"/>
      <c r="D524" s="283"/>
      <c r="E524" s="324"/>
      <c r="F524" s="324"/>
      <c r="G524" s="96"/>
    </row>
    <row r="525" spans="1:7" ht="24.75" x14ac:dyDescent="0.4">
      <c r="A525" s="289" t="s">
        <v>17</v>
      </c>
      <c r="B525" s="251"/>
      <c r="C525" s="421"/>
      <c r="D525" s="421"/>
      <c r="E525" s="421"/>
      <c r="F525" s="422"/>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84" t="s">
        <v>34</v>
      </c>
      <c r="B532" s="385"/>
      <c r="C532" s="386"/>
      <c r="D532" s="315">
        <f>SUM(B526:C531)</f>
        <v>12</v>
      </c>
      <c r="E532" s="202"/>
      <c r="F532" s="202"/>
      <c r="G532" s="96"/>
    </row>
    <row r="533" spans="1:7" ht="21" customHeight="1" x14ac:dyDescent="0.4">
      <c r="A533" s="384" t="s">
        <v>33</v>
      </c>
      <c r="B533" s="385"/>
      <c r="C533" s="386"/>
      <c r="D533" s="298">
        <f>D532/(COUNT(B526:C531)*2)</f>
        <v>1</v>
      </c>
      <c r="E533" s="202"/>
      <c r="F533" s="202"/>
      <c r="G533" s="96"/>
    </row>
    <row r="534" spans="1:7" ht="21" x14ac:dyDescent="0.4">
      <c r="A534" s="410"/>
      <c r="B534" s="410"/>
      <c r="C534" s="410"/>
      <c r="D534" s="410"/>
      <c r="E534" s="410"/>
      <c r="F534" s="410"/>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4"/>
      <c r="B546" s="415"/>
      <c r="C546" s="415"/>
      <c r="D546" s="415"/>
      <c r="E546" s="415"/>
      <c r="F546" s="415"/>
      <c r="G546" s="415"/>
    </row>
    <row r="547" spans="1:7" ht="35.25" customHeight="1" x14ac:dyDescent="0.4">
      <c r="A547" s="290" t="s">
        <v>304</v>
      </c>
      <c r="B547" s="265"/>
      <c r="C547" s="416"/>
      <c r="D547" s="416"/>
      <c r="E547" s="416"/>
      <c r="F547" s="417"/>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105" x14ac:dyDescent="0.4">
      <c r="A553" s="152" t="s">
        <v>321</v>
      </c>
      <c r="B553" s="104">
        <v>1</v>
      </c>
      <c r="C553" s="118"/>
      <c r="D553" s="107" t="s">
        <v>471</v>
      </c>
      <c r="E553" s="107" t="s">
        <v>470</v>
      </c>
      <c r="F553" s="105" t="s">
        <v>292</v>
      </c>
      <c r="G553" s="96"/>
    </row>
    <row r="554" spans="1:7" ht="21" x14ac:dyDescent="0.4">
      <c r="A554" s="107" t="s">
        <v>388</v>
      </c>
      <c r="B554" s="104">
        <v>2</v>
      </c>
      <c r="C554" s="118"/>
      <c r="D554" s="240"/>
      <c r="E554" s="106"/>
      <c r="F554" s="105"/>
      <c r="G554" s="96"/>
    </row>
    <row r="555" spans="1:7" ht="102" customHeight="1" x14ac:dyDescent="0.4">
      <c r="A555" s="107" t="s">
        <v>402</v>
      </c>
      <c r="B555" s="104">
        <f>IF(D555=1, 2, IF(AND(D555&lt;1,D555&gt;0), 1, IF(D555=0,"0","NA")))</f>
        <v>2</v>
      </c>
      <c r="C555" s="104"/>
      <c r="D555" s="319">
        <v>1</v>
      </c>
      <c r="E555" s="353"/>
      <c r="F555" s="353"/>
      <c r="G555" s="96"/>
    </row>
    <row r="556" spans="1:7" ht="21" x14ac:dyDescent="0.4">
      <c r="A556" s="392" t="s">
        <v>34</v>
      </c>
      <c r="B556" s="392"/>
      <c r="C556" s="404"/>
      <c r="D556" s="327">
        <f>SUM(B548:C555,B536:C545)</f>
        <v>35</v>
      </c>
      <c r="E556" s="90"/>
      <c r="F556" s="96"/>
      <c r="G556" s="96"/>
    </row>
    <row r="557" spans="1:7" ht="21" x14ac:dyDescent="0.4">
      <c r="A557" s="392" t="s">
        <v>33</v>
      </c>
      <c r="B557" s="392"/>
      <c r="C557" s="392"/>
      <c r="D557" s="298">
        <f>D556/(COUNT(B548:C555,B536:C545)*2)</f>
        <v>0.97222222222222221</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47</v>
      </c>
      <c r="E559" s="90"/>
      <c r="F559" s="96"/>
      <c r="G559" s="96"/>
    </row>
    <row r="560" spans="1:7" ht="21" customHeight="1" x14ac:dyDescent="0.45">
      <c r="A560" s="326" t="s">
        <v>436</v>
      </c>
      <c r="B560" s="153"/>
      <c r="C560" s="154"/>
      <c r="D560" s="127">
        <f>D559/(COUNT(B536:C545,B526:C531,B548:C555)*2)</f>
        <v>0.97916666666666663</v>
      </c>
      <c r="E560" s="239"/>
      <c r="F560" s="239"/>
      <c r="G560" s="96"/>
    </row>
    <row r="561" spans="1:7" ht="21" customHeight="1" x14ac:dyDescent="0.4">
      <c r="A561" s="128"/>
      <c r="B561" s="96"/>
      <c r="C561" s="96"/>
      <c r="D561" s="96"/>
      <c r="E561" s="90"/>
      <c r="F561" s="96"/>
      <c r="G561" s="96"/>
    </row>
    <row r="562" spans="1:7" ht="21" x14ac:dyDescent="0.4">
      <c r="A562" s="410"/>
      <c r="B562" s="410"/>
      <c r="C562" s="410"/>
      <c r="D562" s="410"/>
      <c r="E562" s="410"/>
      <c r="F562" s="410"/>
      <c r="G562" s="96"/>
    </row>
    <row r="563" spans="1:7" ht="22.5" x14ac:dyDescent="0.45">
      <c r="A563" s="391" t="s">
        <v>19</v>
      </c>
      <c r="B563" s="391"/>
      <c r="C563" s="391"/>
      <c r="D563" s="391"/>
      <c r="E563" s="391"/>
      <c r="F563" s="391"/>
      <c r="G563" s="96"/>
    </row>
    <row r="564" spans="1:7" ht="22.5" x14ac:dyDescent="0.4">
      <c r="A564" s="198">
        <f>B11</f>
        <v>43670</v>
      </c>
      <c r="B564" s="96"/>
      <c r="C564" s="96"/>
      <c r="D564" s="280"/>
      <c r="E564" s="280"/>
      <c r="F564" s="280"/>
      <c r="G564" s="96"/>
    </row>
    <row r="565" spans="1:7" ht="21" x14ac:dyDescent="0.4">
      <c r="A565" s="411" t="s">
        <v>28</v>
      </c>
      <c r="B565" s="412" t="s">
        <v>29</v>
      </c>
      <c r="C565" s="412"/>
      <c r="D565" s="412" t="s">
        <v>42</v>
      </c>
      <c r="E565" s="413" t="s">
        <v>264</v>
      </c>
      <c r="F565" s="413" t="s">
        <v>295</v>
      </c>
      <c r="G565" s="96"/>
    </row>
    <row r="566" spans="1:7" ht="21" x14ac:dyDescent="0.4">
      <c r="A566" s="411"/>
      <c r="B566" s="254" t="s">
        <v>32</v>
      </c>
      <c r="C566" s="254" t="s">
        <v>31</v>
      </c>
      <c r="D566" s="412"/>
      <c r="E566" s="413"/>
      <c r="F566" s="413"/>
      <c r="G566" s="96"/>
    </row>
    <row r="567" spans="1:7" ht="22.5" x14ac:dyDescent="0.4">
      <c r="A567" s="291"/>
      <c r="B567" s="292"/>
      <c r="C567" s="292"/>
      <c r="D567" s="292"/>
      <c r="E567" s="268"/>
      <c r="F567" s="293"/>
      <c r="G567" s="96"/>
    </row>
    <row r="568" spans="1:7" ht="24.75" x14ac:dyDescent="0.4">
      <c r="A568" s="401" t="s">
        <v>10</v>
      </c>
      <c r="B568" s="402"/>
      <c r="C568" s="402"/>
      <c r="D568" s="402"/>
      <c r="E568" s="402"/>
      <c r="F568" s="403"/>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92" t="s">
        <v>34</v>
      </c>
      <c r="B578" s="392"/>
      <c r="C578" s="404"/>
      <c r="D578" s="327">
        <f>SUM(B569:C577)</f>
        <v>18</v>
      </c>
      <c r="E578" s="90"/>
      <c r="F578" s="96"/>
      <c r="G578" s="96"/>
    </row>
    <row r="579" spans="1:7" ht="21" x14ac:dyDescent="0.4">
      <c r="A579" s="392" t="s">
        <v>33</v>
      </c>
      <c r="B579" s="392"/>
      <c r="C579" s="392"/>
      <c r="D579" s="298">
        <f>D578/(COUNT(B569:C577)*2)</f>
        <v>1</v>
      </c>
      <c r="E579" s="90"/>
      <c r="F579" s="96"/>
      <c r="G579" s="96"/>
    </row>
    <row r="580" spans="1:7" ht="21" x14ac:dyDescent="0.4">
      <c r="A580" s="299"/>
      <c r="B580" s="300"/>
      <c r="C580" s="300"/>
      <c r="D580" s="301"/>
      <c r="E580" s="90"/>
      <c r="F580" s="96"/>
      <c r="G580" s="96"/>
    </row>
    <row r="581" spans="1:7" ht="39.75" customHeight="1" x14ac:dyDescent="0.4">
      <c r="A581" s="405" t="s">
        <v>23</v>
      </c>
      <c r="B581" s="406"/>
      <c r="C581" s="406"/>
      <c r="D581" s="406"/>
      <c r="E581" s="406"/>
      <c r="F581" s="407"/>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08" t="s">
        <v>370</v>
      </c>
      <c r="B588" s="409"/>
      <c r="C588" s="409"/>
      <c r="D588" s="409"/>
      <c r="E588" s="409"/>
      <c r="F588" s="409"/>
      <c r="G588" s="409"/>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105" x14ac:dyDescent="0.4">
      <c r="A593" s="152" t="s">
        <v>321</v>
      </c>
      <c r="B593" s="104">
        <v>1</v>
      </c>
      <c r="C593" s="104"/>
      <c r="D593" s="107" t="s">
        <v>471</v>
      </c>
      <c r="E593" s="107" t="s">
        <v>470</v>
      </c>
      <c r="F593" s="105" t="s">
        <v>292</v>
      </c>
      <c r="G593" s="96"/>
    </row>
    <row r="594" spans="1:7" ht="21" x14ac:dyDescent="0.4">
      <c r="A594" s="107" t="s">
        <v>388</v>
      </c>
      <c r="B594" s="104">
        <v>2</v>
      </c>
      <c r="C594" s="104"/>
      <c r="D594" s="240"/>
      <c r="E594" s="106"/>
      <c r="F594" s="105"/>
      <c r="G594" s="96"/>
    </row>
    <row r="595" spans="1:7" ht="83.25" customHeight="1" x14ac:dyDescent="0.4">
      <c r="A595" s="133" t="s">
        <v>427</v>
      </c>
      <c r="B595" s="104" t="s">
        <v>30</v>
      </c>
      <c r="C595" s="104"/>
      <c r="D595" s="319" t="str">
        <f>IFERROR(E595/F595,"N.A")</f>
        <v>N.A</v>
      </c>
      <c r="E595" s="353"/>
      <c r="F595" s="353"/>
      <c r="G595" s="96"/>
    </row>
    <row r="596" spans="1:7" ht="21" x14ac:dyDescent="0.4">
      <c r="A596" s="392" t="s">
        <v>34</v>
      </c>
      <c r="B596" s="392"/>
      <c r="C596" s="404"/>
      <c r="D596" s="327">
        <f>SUM(B589:C595,B582:C587)</f>
        <v>23</v>
      </c>
      <c r="E596" s="90"/>
      <c r="F596" s="96"/>
      <c r="G596" s="96"/>
    </row>
    <row r="597" spans="1:7" ht="21" x14ac:dyDescent="0.4">
      <c r="A597" s="392" t="s">
        <v>33</v>
      </c>
      <c r="B597" s="392"/>
      <c r="C597" s="392"/>
      <c r="D597" s="298">
        <f>D596/(COUNT(B582:C587,B589:C595)*2)</f>
        <v>0.95833333333333337</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41</v>
      </c>
      <c r="E599" s="239"/>
      <c r="F599" s="239"/>
      <c r="G599" s="96"/>
    </row>
    <row r="600" spans="1:7" ht="22.5" x14ac:dyDescent="0.45">
      <c r="A600" s="398" t="s">
        <v>168</v>
      </c>
      <c r="B600" s="399"/>
      <c r="C600" s="400"/>
      <c r="D600" s="127">
        <f>D599/(COUNT(B569:C577,B589:C595,B582:C587)*2)</f>
        <v>0.97619047619047616</v>
      </c>
      <c r="E600" s="90"/>
      <c r="F600" s="96"/>
      <c r="G600" s="96"/>
    </row>
    <row r="601" spans="1:7" ht="21" x14ac:dyDescent="0.4">
      <c r="A601" s="128"/>
      <c r="B601" s="96"/>
      <c r="C601" s="96"/>
      <c r="G601" s="96"/>
    </row>
    <row r="602" spans="1:7" ht="19.5" customHeight="1" x14ac:dyDescent="0.45">
      <c r="A602" s="391" t="s">
        <v>8</v>
      </c>
      <c r="B602" s="391"/>
      <c r="C602" s="391"/>
      <c r="D602" s="391"/>
      <c r="E602" s="391"/>
      <c r="F602" s="391"/>
      <c r="G602" s="96"/>
    </row>
    <row r="603" spans="1:7" ht="22.5" x14ac:dyDescent="0.4">
      <c r="A603" s="129">
        <f>B11</f>
        <v>43670</v>
      </c>
      <c r="B603" s="96"/>
      <c r="C603" s="96"/>
      <c r="D603" s="114"/>
      <c r="E603" s="114"/>
      <c r="F603" s="114"/>
      <c r="G603" s="96"/>
    </row>
    <row r="604" spans="1:7" ht="21" x14ac:dyDescent="0.4">
      <c r="A604" s="377" t="s">
        <v>28</v>
      </c>
      <c r="B604" s="379" t="s">
        <v>29</v>
      </c>
      <c r="C604" s="379"/>
      <c r="D604" s="379" t="s">
        <v>42</v>
      </c>
      <c r="E604" s="380" t="s">
        <v>264</v>
      </c>
      <c r="F604" s="380" t="s">
        <v>295</v>
      </c>
      <c r="G604" s="96"/>
    </row>
    <row r="605" spans="1:7" ht="18.75" customHeight="1" x14ac:dyDescent="0.4">
      <c r="A605" s="377"/>
      <c r="B605" s="100" t="s">
        <v>32</v>
      </c>
      <c r="C605" s="100" t="s">
        <v>31</v>
      </c>
      <c r="D605" s="379"/>
      <c r="E605" s="380"/>
      <c r="F605" s="380"/>
      <c r="G605" s="96"/>
    </row>
    <row r="606" spans="1:7" ht="18.75" customHeight="1" x14ac:dyDescent="0.4">
      <c r="A606" s="282"/>
      <c r="B606" s="283"/>
      <c r="C606" s="283"/>
      <c r="D606" s="283"/>
      <c r="E606" s="324"/>
      <c r="F606" s="324"/>
      <c r="G606" s="96"/>
    </row>
    <row r="607" spans="1:7" ht="24.75" x14ac:dyDescent="0.4">
      <c r="A607" s="284" t="s">
        <v>90</v>
      </c>
      <c r="B607" s="114"/>
      <c r="C607" s="382"/>
      <c r="D607" s="382"/>
      <c r="E607" s="382"/>
      <c r="F607" s="383"/>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392" t="s">
        <v>34</v>
      </c>
      <c r="B616" s="392"/>
      <c r="C616" s="392"/>
      <c r="D616" s="327">
        <f>SUM(B608:C615)</f>
        <v>16</v>
      </c>
      <c r="E616" s="393"/>
      <c r="F616" s="394"/>
      <c r="G616" s="96"/>
    </row>
    <row r="617" spans="1:7" ht="21" x14ac:dyDescent="0.4">
      <c r="A617" s="392" t="s">
        <v>33</v>
      </c>
      <c r="B617" s="392"/>
      <c r="C617" s="392"/>
      <c r="D617" s="298">
        <f>D616/(COUNT(B608:C615)*2)</f>
        <v>1</v>
      </c>
      <c r="E617" s="395"/>
      <c r="F617" s="396"/>
      <c r="G617" s="96"/>
    </row>
    <row r="618" spans="1:7" ht="21" x14ac:dyDescent="0.4">
      <c r="A618" s="128"/>
      <c r="B618" s="96"/>
      <c r="C618" s="397"/>
      <c r="D618" s="397"/>
      <c r="E618" s="397"/>
      <c r="F618" s="397"/>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84" t="s">
        <v>34</v>
      </c>
      <c r="B629" s="385"/>
      <c r="C629" s="386"/>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82"/>
      <c r="D632" s="382"/>
      <c r="E632" s="382"/>
      <c r="F632" s="383"/>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84" t="s">
        <v>34</v>
      </c>
      <c r="B639" s="385"/>
      <c r="C639" s="386"/>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87"/>
      <c r="B641" s="387"/>
      <c r="C641" s="387"/>
      <c r="D641" s="387"/>
      <c r="E641" s="387"/>
      <c r="F641" s="387"/>
      <c r="G641" s="387"/>
    </row>
    <row r="642" spans="1:7" ht="24.75" x14ac:dyDescent="0.4">
      <c r="A642" s="284" t="s">
        <v>26</v>
      </c>
      <c r="B642" s="382"/>
      <c r="C642" s="382"/>
      <c r="D642" s="382"/>
      <c r="E642" s="382"/>
      <c r="F642" s="383"/>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388" t="s">
        <v>304</v>
      </c>
      <c r="B650" s="389"/>
      <c r="C650" s="389"/>
      <c r="D650" s="389"/>
      <c r="E650" s="389"/>
      <c r="F650" s="390"/>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105" x14ac:dyDescent="0.4">
      <c r="A655" s="152" t="s">
        <v>321</v>
      </c>
      <c r="B655" s="104">
        <v>1</v>
      </c>
      <c r="C655" s="118"/>
      <c r="D655" s="107" t="s">
        <v>489</v>
      </c>
      <c r="E655" s="107" t="s">
        <v>470</v>
      </c>
      <c r="F655" s="105" t="s">
        <v>292</v>
      </c>
      <c r="G655" s="96"/>
    </row>
    <row r="656" spans="1:7" ht="21" x14ac:dyDescent="0.4">
      <c r="A656" s="107" t="s">
        <v>388</v>
      </c>
      <c r="B656" s="104">
        <v>2</v>
      </c>
      <c r="C656" s="118"/>
      <c r="D656" s="55"/>
      <c r="E656" s="55"/>
      <c r="F656" s="105"/>
      <c r="G656" s="96"/>
    </row>
    <row r="657" spans="1:7" ht="88.5" customHeight="1" x14ac:dyDescent="0.4">
      <c r="A657" s="103" t="s">
        <v>402</v>
      </c>
      <c r="B657" s="104">
        <f>IF(D657=1, 2, IF(AND(D657&lt;1,D657&gt;0), 1, IF(D657=0,"0","NA")))</f>
        <v>2</v>
      </c>
      <c r="C657" s="104"/>
      <c r="D657" s="319">
        <v>1</v>
      </c>
      <c r="E657" s="353"/>
      <c r="F657" s="353"/>
      <c r="G657" s="96"/>
    </row>
    <row r="658" spans="1:7" ht="21" x14ac:dyDescent="0.4">
      <c r="A658" s="123" t="s">
        <v>34</v>
      </c>
      <c r="B658" s="123"/>
      <c r="C658" s="123"/>
      <c r="D658" s="123">
        <f>SUM(B651:C657,B643:C649)</f>
        <v>27</v>
      </c>
      <c r="E658" s="90"/>
      <c r="F658" s="96"/>
      <c r="G658" s="96"/>
    </row>
    <row r="659" spans="1:7" ht="21" x14ac:dyDescent="0.4">
      <c r="A659" s="108" t="s">
        <v>33</v>
      </c>
      <c r="B659" s="109"/>
      <c r="C659" s="110"/>
      <c r="D659" s="111">
        <f>D658/(COUNT(B651:C657,B643:C649)*2)</f>
        <v>0.9642857142857143</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73</v>
      </c>
      <c r="E661" s="90"/>
      <c r="F661" s="96"/>
      <c r="G661" s="96"/>
    </row>
    <row r="662" spans="1:7" ht="22.5" x14ac:dyDescent="0.45">
      <c r="A662" s="326" t="s">
        <v>169</v>
      </c>
      <c r="B662" s="153"/>
      <c r="C662" s="154"/>
      <c r="D662" s="127">
        <f>D661/(COUNT(B651:C657,B620:C628,B633:C638,B608:C615,B643:C649)*2)</f>
        <v>0.98648648648648651</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91" t="s">
        <v>346</v>
      </c>
      <c r="B665" s="391"/>
      <c r="C665" s="391"/>
      <c r="D665" s="391"/>
      <c r="E665" s="391"/>
      <c r="F665" s="391"/>
      <c r="G665" s="96"/>
    </row>
    <row r="666" spans="1:7" ht="21" x14ac:dyDescent="0.4">
      <c r="A666" s="198">
        <f>B11</f>
        <v>43670</v>
      </c>
      <c r="B666" s="96"/>
      <c r="C666" s="96"/>
      <c r="D666" s="96"/>
      <c r="E666" s="90"/>
      <c r="F666" s="96"/>
      <c r="G666" s="96"/>
    </row>
    <row r="667" spans="1:7" ht="21.75" customHeight="1" x14ac:dyDescent="0.4">
      <c r="A667" s="377" t="s">
        <v>28</v>
      </c>
      <c r="B667" s="379" t="s">
        <v>29</v>
      </c>
      <c r="C667" s="379"/>
      <c r="D667" s="379" t="s">
        <v>42</v>
      </c>
      <c r="E667" s="380" t="s">
        <v>264</v>
      </c>
      <c r="F667" s="380" t="s">
        <v>295</v>
      </c>
      <c r="G667" s="96"/>
    </row>
    <row r="668" spans="1:7" ht="21" x14ac:dyDescent="0.4">
      <c r="A668" s="377"/>
      <c r="B668" s="100" t="s">
        <v>32</v>
      </c>
      <c r="C668" s="100" t="s">
        <v>31</v>
      </c>
      <c r="D668" s="379"/>
      <c r="E668" s="380"/>
      <c r="F668" s="380"/>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v>2</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0</v>
      </c>
      <c r="C682" s="216"/>
      <c r="D682" s="105" t="s">
        <v>490</v>
      </c>
      <c r="E682" s="105" t="s">
        <v>491</v>
      </c>
      <c r="F682" s="105" t="s">
        <v>292</v>
      </c>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126" x14ac:dyDescent="0.4">
      <c r="A686" s="208" t="s">
        <v>312</v>
      </c>
      <c r="B686" s="104">
        <v>0</v>
      </c>
      <c r="C686" s="118"/>
      <c r="D686" s="103" t="s">
        <v>482</v>
      </c>
      <c r="E686" s="103" t="s">
        <v>483</v>
      </c>
      <c r="F686" s="105" t="s">
        <v>292</v>
      </c>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89.25" customHeight="1" x14ac:dyDescent="0.4">
      <c r="A689" s="107" t="s">
        <v>402</v>
      </c>
      <c r="B689" s="104" t="str">
        <f>IF(D689=1, 2, IF(AND(D689&lt;1,D689&gt;0), 1, IF(D689=0,"0","NA")))</f>
        <v>0</v>
      </c>
      <c r="C689" s="104"/>
      <c r="D689" s="319">
        <v>0</v>
      </c>
      <c r="E689" s="353"/>
      <c r="F689" s="353"/>
      <c r="G689" s="96"/>
    </row>
    <row r="690" spans="1:7" ht="22.5" x14ac:dyDescent="0.45">
      <c r="A690" s="326" t="s">
        <v>407</v>
      </c>
      <c r="B690" s="153"/>
      <c r="C690" s="154"/>
      <c r="D690" s="126">
        <f>SUM(B670:C689)</f>
        <v>30</v>
      </c>
      <c r="E690" s="90"/>
      <c r="F690" s="96"/>
      <c r="G690" s="96"/>
    </row>
    <row r="691" spans="1:7" ht="22.5" x14ac:dyDescent="0.45">
      <c r="A691" s="326" t="s">
        <v>408</v>
      </c>
      <c r="B691" s="153"/>
      <c r="C691" s="154"/>
      <c r="D691" s="127">
        <f>D690/(COUNT(B670:C689)*2)</f>
        <v>0.88235294117647056</v>
      </c>
      <c r="G691" s="96"/>
    </row>
    <row r="692" spans="1:7" ht="21" x14ac:dyDescent="0.4">
      <c r="A692" s="202"/>
      <c r="B692" s="259"/>
      <c r="C692" s="259"/>
      <c r="G692" s="215"/>
    </row>
    <row r="693" spans="1:7" ht="21" customHeight="1" x14ac:dyDescent="0.4">
      <c r="A693" s="381" t="s">
        <v>439</v>
      </c>
      <c r="B693" s="381"/>
      <c r="C693" s="381"/>
      <c r="D693" s="381"/>
      <c r="E693" s="381"/>
      <c r="F693" s="381"/>
      <c r="G693" s="215"/>
    </row>
    <row r="694" spans="1:7" ht="21" customHeight="1" x14ac:dyDescent="0.4">
      <c r="A694" s="198">
        <f>B11</f>
        <v>43670</v>
      </c>
      <c r="B694" s="96"/>
      <c r="C694" s="96"/>
      <c r="D694" s="214"/>
      <c r="E694" s="214"/>
      <c r="F694" s="214"/>
      <c r="G694" s="215"/>
    </row>
    <row r="695" spans="1:7" ht="21" x14ac:dyDescent="0.4">
      <c r="A695" s="376" t="s">
        <v>28</v>
      </c>
      <c r="B695" s="378" t="s">
        <v>29</v>
      </c>
      <c r="C695" s="378"/>
      <c r="D695" s="379" t="s">
        <v>42</v>
      </c>
      <c r="E695" s="380" t="s">
        <v>264</v>
      </c>
      <c r="F695" s="380" t="s">
        <v>295</v>
      </c>
      <c r="G695" s="215"/>
    </row>
    <row r="696" spans="1:7" ht="21" x14ac:dyDescent="0.4">
      <c r="A696" s="377"/>
      <c r="B696" s="100" t="s">
        <v>32</v>
      </c>
      <c r="C696" s="100" t="s">
        <v>31</v>
      </c>
      <c r="D696" s="379"/>
      <c r="E696" s="380"/>
      <c r="F696" s="380"/>
      <c r="G696" s="215"/>
    </row>
    <row r="697" spans="1:7" ht="22.5" x14ac:dyDescent="0.4">
      <c r="A697" s="282"/>
      <c r="B697" s="283"/>
      <c r="C697" s="283"/>
      <c r="D697" s="283"/>
      <c r="E697" s="324"/>
      <c r="F697" s="324"/>
      <c r="G697" s="96"/>
    </row>
    <row r="698" spans="1:7" ht="24.75" x14ac:dyDescent="0.4">
      <c r="A698" s="373" t="s">
        <v>299</v>
      </c>
      <c r="B698" s="374"/>
      <c r="C698" s="374"/>
      <c r="D698" s="374"/>
      <c r="E698" s="374"/>
      <c r="F698" s="375"/>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71"/>
      <c r="C704" s="372"/>
      <c r="D704" s="201">
        <f>SUM(B699:C703)</f>
        <v>10</v>
      </c>
      <c r="E704" s="90"/>
      <c r="F704" s="96"/>
      <c r="G704" s="96"/>
    </row>
    <row r="705" spans="1:7" ht="21" x14ac:dyDescent="0.4">
      <c r="A705" s="108" t="s">
        <v>33</v>
      </c>
      <c r="B705" s="371"/>
      <c r="C705" s="372"/>
      <c r="D705" s="306">
        <f>D704/(COUNT(B699:C703)*2)</f>
        <v>1</v>
      </c>
      <c r="E705" s="90"/>
      <c r="F705" s="96"/>
      <c r="G705" s="96"/>
    </row>
    <row r="706" spans="1:7" ht="21" x14ac:dyDescent="0.4">
      <c r="A706" s="149"/>
      <c r="B706" s="294"/>
      <c r="C706" s="294"/>
      <c r="D706" s="204"/>
      <c r="E706" s="304"/>
      <c r="F706" s="305"/>
      <c r="G706" s="96"/>
    </row>
    <row r="707" spans="1:7" ht="24.75" x14ac:dyDescent="0.4">
      <c r="A707" s="373" t="s">
        <v>300</v>
      </c>
      <c r="B707" s="374"/>
      <c r="C707" s="374"/>
      <c r="D707" s="374"/>
      <c r="E707" s="374"/>
      <c r="F707" s="375"/>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t="str">
        <f>IF(D710=1, 2, IF(AND(D710&lt;1,D710&gt;0), 1, IF(D710=0,"0","NA")))</f>
        <v>NA</v>
      </c>
      <c r="C710" s="104"/>
      <c r="D710" s="319" t="str">
        <f>IFERROR(E710/F710,"N.A")</f>
        <v>N.A</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14</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0.87036666666666673</v>
      </c>
      <c r="E717" s="84"/>
      <c r="F717" s="85"/>
      <c r="G717" s="80"/>
    </row>
    <row r="718" spans="1:7" ht="22.5" x14ac:dyDescent="0.3">
      <c r="A718" s="19" t="s">
        <v>403</v>
      </c>
      <c r="B718" s="20"/>
      <c r="C718" s="21"/>
      <c r="D718" s="22">
        <f>SUM(D714,D690,D661,D599,D559,D516,D470,D423,D365,D299,D244,D182,D128,D47)</f>
        <v>599</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0.95686900958466459</v>
      </c>
      <c r="E719" s="3"/>
      <c r="F719" s="3"/>
    </row>
  </sheetData>
  <sheetProtection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643:B645 B120:B126 B670:B689 B531 B308:B315 B345:B351 B460:B466 B509:B515 B412:B419 B288:B295 B708:B710 B651:B657 B395:B409 B66:B82 B230:B231 B272:B285 B174:B181 B500:B506 B635:B638 B260 B198 B699:B703 B63 B233:B240 B432:B439 B518:B519 B30:B37 B569:B577 B633 B113:B117 B145:B160 B320:B338 B479:B483 B485:B494 B613:B615 B622:B628 B56:B61 B103 B111 B163:B164 B191:B196 B227:B228 B253:B258 B265:B270 B343 B374:B381 B389:B393 B589:B595 B620 B496:B498 B526:B529 B647:B649 B582:B587 B608:B611 B444:B458">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621 B612 B499 B530 B646 B634">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05" zoomScale="84" zoomScaleNormal="90" zoomScaleSheetLayoutView="84" workbookViewId="0">
      <selection activeCell="F197" sqref="F19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81"/>
      <c r="E1" s="481"/>
      <c r="F1" s="481"/>
      <c r="G1" s="481"/>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82" t="s">
        <v>46</v>
      </c>
      <c r="B6" s="482"/>
      <c r="C6" s="482"/>
      <c r="D6" s="482"/>
      <c r="E6" s="482"/>
      <c r="F6" s="482"/>
      <c r="G6" s="79"/>
    </row>
    <row r="7" spans="1:7" s="2" customFormat="1" ht="21.75" customHeight="1" x14ac:dyDescent="0.45">
      <c r="A7" s="483" t="str">
        <f>'Page de garde'!D18</f>
        <v>UHD SAINT GOBAIN</v>
      </c>
      <c r="B7" s="483"/>
      <c r="C7" s="483"/>
      <c r="D7" s="483"/>
      <c r="E7" s="483"/>
      <c r="F7" s="483"/>
      <c r="G7" s="79"/>
    </row>
    <row r="8" spans="1:7" s="2" customFormat="1" ht="24" x14ac:dyDescent="0.45">
      <c r="A8" s="4" t="s">
        <v>39</v>
      </c>
      <c r="B8" s="484" t="str">
        <f>'A3 Exploitation'!B9:F9</f>
        <v>Dr Hend KAMOUN</v>
      </c>
      <c r="C8" s="484"/>
      <c r="D8" s="484"/>
      <c r="E8" s="484"/>
      <c r="F8" s="484"/>
      <c r="G8" s="79"/>
    </row>
    <row r="9" spans="1:7" s="2" customFormat="1" ht="24" x14ac:dyDescent="0.45">
      <c r="A9" s="5" t="s">
        <v>41</v>
      </c>
      <c r="B9" s="485" t="str">
        <f>'A3 Exploitation'!B10:F10</f>
        <v>CHEFS RAYONS</v>
      </c>
      <c r="C9" s="485"/>
      <c r="D9" s="485"/>
      <c r="E9" s="485"/>
      <c r="F9" s="485"/>
      <c r="G9" s="79"/>
    </row>
    <row r="10" spans="1:7" s="2" customFormat="1" ht="24" x14ac:dyDescent="0.45">
      <c r="A10" s="4" t="s">
        <v>40</v>
      </c>
      <c r="B10" s="480">
        <f>'A3 Exploitation'!B11:F11</f>
        <v>43670</v>
      </c>
      <c r="C10" s="480"/>
      <c r="D10" s="480"/>
      <c r="E10" s="480"/>
      <c r="F10" s="480"/>
      <c r="G10" s="79"/>
    </row>
    <row r="11" spans="1:7" s="2" customFormat="1" ht="24" x14ac:dyDescent="0.45">
      <c r="A11" s="4" t="s">
        <v>248</v>
      </c>
      <c r="B11" s="472">
        <f>D215</f>
        <v>0.69444444444444442</v>
      </c>
      <c r="C11" s="472"/>
      <c r="D11" s="472"/>
      <c r="E11" s="472"/>
      <c r="F11" s="472"/>
      <c r="G11" s="79"/>
    </row>
    <row r="12" spans="1:7" s="2" customFormat="1" ht="22.5" x14ac:dyDescent="0.45">
      <c r="A12" s="1"/>
      <c r="D12" s="451"/>
      <c r="E12" s="451"/>
      <c r="F12" s="451"/>
      <c r="G12" s="451"/>
    </row>
    <row r="13" spans="1:7" s="2" customFormat="1" ht="11.25" customHeight="1" x14ac:dyDescent="0.3">
      <c r="A13" s="473" t="s">
        <v>28</v>
      </c>
      <c r="B13" s="474" t="s">
        <v>29</v>
      </c>
      <c r="C13" s="474"/>
      <c r="D13" s="474" t="s">
        <v>42</v>
      </c>
      <c r="E13" s="474" t="s">
        <v>158</v>
      </c>
      <c r="F13" s="474" t="s">
        <v>159</v>
      </c>
    </row>
    <row r="14" spans="1:7" s="2" customFormat="1" ht="12.75" customHeight="1" x14ac:dyDescent="0.3">
      <c r="A14" s="473"/>
      <c r="B14" s="18" t="s">
        <v>32</v>
      </c>
      <c r="C14" s="18" t="s">
        <v>31</v>
      </c>
      <c r="D14" s="474"/>
      <c r="E14" s="474"/>
      <c r="F14" s="474"/>
      <c r="G14" s="78"/>
    </row>
    <row r="15" spans="1:7" x14ac:dyDescent="0.3">
      <c r="A15" s="475"/>
      <c r="B15" s="476"/>
      <c r="C15" s="476"/>
      <c r="D15" s="476"/>
      <c r="E15" s="476"/>
      <c r="F15" s="476"/>
    </row>
    <row r="16" spans="1:7" ht="19.5" x14ac:dyDescent="0.4">
      <c r="A16" s="477" t="s">
        <v>0</v>
      </c>
      <c r="B16" s="478"/>
      <c r="C16" s="478"/>
      <c r="D16" s="478"/>
      <c r="E16" s="478"/>
      <c r="F16" s="478"/>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49.5" x14ac:dyDescent="0.3">
      <c r="A19" s="6" t="s">
        <v>68</v>
      </c>
      <c r="B19" s="55">
        <v>0</v>
      </c>
      <c r="C19" s="55"/>
      <c r="D19" s="56" t="s">
        <v>492</v>
      </c>
      <c r="E19" s="56" t="s">
        <v>493</v>
      </c>
      <c r="F19" s="55" t="s">
        <v>293</v>
      </c>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9" t="s">
        <v>34</v>
      </c>
      <c r="B22" s="463"/>
      <c r="C22" s="464"/>
      <c r="D22" s="330">
        <f>SUM(B17:C21)</f>
        <v>8</v>
      </c>
    </row>
    <row r="23" spans="1:7" x14ac:dyDescent="0.3">
      <c r="A23" s="458" t="s">
        <v>249</v>
      </c>
      <c r="B23" s="459"/>
      <c r="C23" s="460"/>
      <c r="D23" s="17">
        <f>D22/(COUNT(B17:C21)*2)</f>
        <v>0.8</v>
      </c>
    </row>
    <row r="24" spans="1:7" x14ac:dyDescent="0.3">
      <c r="A24" s="10"/>
      <c r="B24" s="11"/>
      <c r="C24" s="11"/>
      <c r="D24" s="12"/>
    </row>
    <row r="25" spans="1:7" ht="19.5" x14ac:dyDescent="0.4">
      <c r="A25" s="461" t="s">
        <v>4</v>
      </c>
      <c r="B25" s="462"/>
      <c r="C25" s="462"/>
      <c r="D25" s="462"/>
      <c r="E25" s="462"/>
      <c r="F25" s="462"/>
    </row>
    <row r="26" spans="1:7" ht="50.25" x14ac:dyDescent="0.35">
      <c r="A26" s="24" t="s">
        <v>84</v>
      </c>
      <c r="B26" s="55">
        <v>0</v>
      </c>
      <c r="C26" s="6">
        <f>IF(B26=0, -5, "0")</f>
        <v>-5</v>
      </c>
      <c r="D26" s="56" t="s">
        <v>494</v>
      </c>
      <c r="E26" s="56" t="s">
        <v>495</v>
      </c>
      <c r="F26" s="55" t="s">
        <v>293</v>
      </c>
    </row>
    <row r="27" spans="1:7" x14ac:dyDescent="0.3">
      <c r="A27" s="6" t="s">
        <v>77</v>
      </c>
      <c r="B27" s="55">
        <v>2</v>
      </c>
      <c r="C27" s="55"/>
      <c r="D27" s="56"/>
      <c r="E27" s="55"/>
      <c r="F27" s="55"/>
    </row>
    <row r="28" spans="1:7" x14ac:dyDescent="0.3">
      <c r="A28" s="26" t="s">
        <v>301</v>
      </c>
      <c r="B28" s="55">
        <v>2</v>
      </c>
      <c r="C28" s="55"/>
      <c r="D28" s="56"/>
      <c r="E28" s="55"/>
      <c r="F28" s="55"/>
    </row>
    <row r="29" spans="1:7" ht="33" x14ac:dyDescent="0.3">
      <c r="A29" s="6" t="s">
        <v>234</v>
      </c>
      <c r="B29" s="55">
        <v>1</v>
      </c>
      <c r="C29" s="55"/>
      <c r="D29" s="56" t="s">
        <v>496</v>
      </c>
      <c r="E29" s="55" t="s">
        <v>497</v>
      </c>
      <c r="F29" s="55" t="s">
        <v>293</v>
      </c>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8" t="s">
        <v>34</v>
      </c>
      <c r="B33" s="459"/>
      <c r="C33" s="460"/>
      <c r="D33" s="329">
        <f>SUM(B26:C32)</f>
        <v>6</v>
      </c>
    </row>
    <row r="34" spans="1:6" x14ac:dyDescent="0.3">
      <c r="A34" s="458" t="s">
        <v>249</v>
      </c>
      <c r="B34" s="459"/>
      <c r="C34" s="460"/>
      <c r="D34" s="17">
        <f>D33/(COUNT(B26:C32)*2)</f>
        <v>0.375</v>
      </c>
    </row>
    <row r="35" spans="1:6" x14ac:dyDescent="0.3">
      <c r="A35" s="10"/>
      <c r="B35" s="11"/>
      <c r="C35" s="11"/>
      <c r="D35" s="12"/>
    </row>
    <row r="36" spans="1:6" ht="19.5" x14ac:dyDescent="0.4">
      <c r="A36" s="461" t="s">
        <v>178</v>
      </c>
      <c r="B36" s="462"/>
      <c r="C36" s="462"/>
      <c r="D36" s="462"/>
      <c r="E36" s="462"/>
      <c r="F36" s="462"/>
    </row>
    <row r="37" spans="1:6" ht="50.25" x14ac:dyDescent="0.35">
      <c r="A37" s="24" t="s">
        <v>84</v>
      </c>
      <c r="B37" s="55">
        <v>0</v>
      </c>
      <c r="C37" s="6">
        <f>IF(B37=0, -5, "0")</f>
        <v>-5</v>
      </c>
      <c r="D37" s="56" t="s">
        <v>494</v>
      </c>
      <c r="E37" s="56" t="s">
        <v>495</v>
      </c>
      <c r="F37" s="55" t="s">
        <v>293</v>
      </c>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8" t="s">
        <v>34</v>
      </c>
      <c r="B42" s="459"/>
      <c r="C42" s="460"/>
      <c r="D42" s="329">
        <f>SUM(B37:C41)</f>
        <v>3</v>
      </c>
    </row>
    <row r="43" spans="1:6" x14ac:dyDescent="0.3">
      <c r="A43" s="458" t="s">
        <v>249</v>
      </c>
      <c r="B43" s="459"/>
      <c r="C43" s="460"/>
      <c r="D43" s="17">
        <f>D42/(COUNT(B37:C41)*2)</f>
        <v>0.25</v>
      </c>
    </row>
    <row r="44" spans="1:6" x14ac:dyDescent="0.3">
      <c r="A44" s="338"/>
      <c r="B44" s="339"/>
      <c r="C44" s="339"/>
      <c r="D44" s="340"/>
    </row>
    <row r="45" spans="1:6" ht="19.5" x14ac:dyDescent="0.4">
      <c r="A45" s="467" t="s">
        <v>405</v>
      </c>
      <c r="B45" s="468"/>
      <c r="C45" s="468"/>
      <c r="D45" s="468"/>
      <c r="E45" s="468"/>
      <c r="F45" s="469"/>
    </row>
    <row r="46" spans="1:6" ht="19.5" x14ac:dyDescent="0.4">
      <c r="A46" s="6" t="s">
        <v>465</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8" t="s">
        <v>34</v>
      </c>
      <c r="B58" s="459"/>
      <c r="C58" s="460"/>
      <c r="D58" s="341">
        <f>SUM(B46:C57)</f>
        <v>0</v>
      </c>
    </row>
    <row r="59" spans="1:6" x14ac:dyDescent="0.3">
      <c r="A59" s="458" t="s">
        <v>249</v>
      </c>
      <c r="B59" s="459"/>
      <c r="C59" s="460"/>
      <c r="D59" s="17" t="e">
        <f>D58/(COUNT(B46:C57)*2)</f>
        <v>#DIV/0!</v>
      </c>
    </row>
    <row r="60" spans="1:6" x14ac:dyDescent="0.3">
      <c r="A60" s="29"/>
      <c r="B60" s="30"/>
      <c r="C60" s="30"/>
      <c r="D60" s="31"/>
    </row>
    <row r="61" spans="1:6" ht="19.5" x14ac:dyDescent="0.4">
      <c r="A61" s="470" t="s">
        <v>19</v>
      </c>
      <c r="B61" s="471"/>
      <c r="C61" s="471"/>
      <c r="D61" s="471"/>
      <c r="E61" s="471"/>
      <c r="F61" s="471"/>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58" t="s">
        <v>34</v>
      </c>
      <c r="B68" s="459"/>
      <c r="C68" s="460"/>
      <c r="D68" s="329">
        <f>SUM(B62:C67)</f>
        <v>12</v>
      </c>
    </row>
    <row r="69" spans="1:6" x14ac:dyDescent="0.3">
      <c r="A69" s="458" t="s">
        <v>249</v>
      </c>
      <c r="B69" s="459"/>
      <c r="C69" s="460"/>
      <c r="D69" s="17">
        <f>D68/(COUNT(B62:C67)*2)</f>
        <v>1</v>
      </c>
    </row>
    <row r="70" spans="1:6" x14ac:dyDescent="0.3">
      <c r="A70" s="10"/>
      <c r="B70" s="11"/>
      <c r="C70" s="11"/>
      <c r="D70" s="12"/>
    </row>
    <row r="71" spans="1:6" ht="19.5" x14ac:dyDescent="0.4">
      <c r="A71" s="461" t="s">
        <v>8</v>
      </c>
      <c r="B71" s="462"/>
      <c r="C71" s="462"/>
      <c r="D71" s="462"/>
      <c r="E71" s="462"/>
      <c r="F71" s="462"/>
    </row>
    <row r="72" spans="1:6" ht="36" x14ac:dyDescent="0.35">
      <c r="A72" s="25" t="s">
        <v>146</v>
      </c>
      <c r="B72" s="55">
        <v>1</v>
      </c>
      <c r="C72" s="6" t="str">
        <f>IF(B72=0, -5, "0")</f>
        <v>0</v>
      </c>
      <c r="D72" s="56" t="s">
        <v>501</v>
      </c>
      <c r="E72" s="55" t="s">
        <v>498</v>
      </c>
      <c r="F72" s="55" t="s">
        <v>292</v>
      </c>
    </row>
    <row r="73" spans="1:6" x14ac:dyDescent="0.3">
      <c r="A73" s="7" t="s">
        <v>139</v>
      </c>
      <c r="B73" s="55">
        <v>2</v>
      </c>
      <c r="C73" s="55"/>
      <c r="D73" s="55"/>
      <c r="E73" s="60"/>
      <c r="F73" s="55"/>
    </row>
    <row r="74" spans="1:6" ht="82.5" x14ac:dyDescent="0.3">
      <c r="A74" s="7" t="s">
        <v>203</v>
      </c>
      <c r="B74" s="55">
        <v>0</v>
      </c>
      <c r="C74" s="55"/>
      <c r="D74" s="56" t="s">
        <v>499</v>
      </c>
      <c r="E74" s="56" t="s">
        <v>500</v>
      </c>
      <c r="F74" s="55" t="s">
        <v>293</v>
      </c>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8" t="s">
        <v>34</v>
      </c>
      <c r="B79" s="459"/>
      <c r="C79" s="460"/>
      <c r="D79" s="329">
        <f>SUM(B72:C78)</f>
        <v>11</v>
      </c>
    </row>
    <row r="80" spans="1:6" x14ac:dyDescent="0.3">
      <c r="A80" s="458" t="s">
        <v>249</v>
      </c>
      <c r="B80" s="459"/>
      <c r="C80" s="460"/>
      <c r="D80" s="17">
        <f>D79/(COUNT(B72:C78)*2)</f>
        <v>0.7857142857142857</v>
      </c>
    </row>
    <row r="81" spans="1:6" x14ac:dyDescent="0.3">
      <c r="A81" s="10"/>
      <c r="B81" s="11"/>
      <c r="C81" s="11"/>
      <c r="D81" s="12"/>
    </row>
    <row r="82" spans="1:6" ht="19.5" x14ac:dyDescent="0.4">
      <c r="A82" s="461" t="s">
        <v>463</v>
      </c>
      <c r="B82" s="462"/>
      <c r="C82" s="462"/>
      <c r="D82" s="462"/>
      <c r="E82" s="462"/>
      <c r="F82" s="462"/>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0</v>
      </c>
      <c r="C85" s="62"/>
      <c r="D85" s="64" t="s">
        <v>507</v>
      </c>
      <c r="E85" s="64" t="s">
        <v>508</v>
      </c>
      <c r="F85" s="55" t="s">
        <v>292</v>
      </c>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v>2</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t="s">
        <v>506</v>
      </c>
      <c r="E91" s="66"/>
      <c r="F91" s="55"/>
    </row>
    <row r="92" spans="1:6" ht="18" x14ac:dyDescent="0.35">
      <c r="A92" s="28" t="s">
        <v>193</v>
      </c>
      <c r="B92" s="61">
        <v>2</v>
      </c>
      <c r="C92" s="6" t="str">
        <f>IF(B92=0, -5, "0")</f>
        <v>0</v>
      </c>
      <c r="D92" s="66"/>
      <c r="E92" s="66"/>
      <c r="F92" s="55"/>
    </row>
    <row r="93" spans="1:6" ht="50.25" x14ac:dyDescent="0.35">
      <c r="A93" s="28" t="s">
        <v>239</v>
      </c>
      <c r="B93" s="61">
        <v>0</v>
      </c>
      <c r="C93" s="6">
        <f>IF(B93=0, -5, "0")</f>
        <v>-5</v>
      </c>
      <c r="D93" s="56" t="s">
        <v>509</v>
      </c>
      <c r="E93" s="56" t="s">
        <v>502</v>
      </c>
      <c r="F93" s="55" t="s">
        <v>293</v>
      </c>
    </row>
    <row r="94" spans="1:6" x14ac:dyDescent="0.3">
      <c r="A94" s="7" t="s">
        <v>191</v>
      </c>
      <c r="B94" s="61">
        <v>2</v>
      </c>
      <c r="C94" s="55"/>
      <c r="D94" s="56"/>
      <c r="E94" s="356"/>
      <c r="F94" s="55"/>
    </row>
    <row r="95" spans="1:6" ht="66" x14ac:dyDescent="0.3">
      <c r="A95" s="6" t="s">
        <v>147</v>
      </c>
      <c r="B95" s="61">
        <v>0</v>
      </c>
      <c r="C95" s="55"/>
      <c r="D95" s="56" t="s">
        <v>503</v>
      </c>
      <c r="E95" s="71" t="s">
        <v>504</v>
      </c>
      <c r="F95" s="55" t="s">
        <v>293</v>
      </c>
    </row>
    <row r="96" spans="1:6" ht="36" x14ac:dyDescent="0.35">
      <c r="A96" s="25" t="s">
        <v>138</v>
      </c>
      <c r="B96" s="61">
        <v>0</v>
      </c>
      <c r="C96" s="6">
        <f>IF(B96=0, -5, "0")</f>
        <v>-5</v>
      </c>
      <c r="D96" s="66" t="s">
        <v>505</v>
      </c>
      <c r="E96" s="66"/>
      <c r="F96" s="55" t="s">
        <v>292</v>
      </c>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8" t="s">
        <v>34</v>
      </c>
      <c r="B100" s="459"/>
      <c r="C100" s="460"/>
      <c r="D100" s="329">
        <f>SUM(B83:C99)</f>
        <v>10</v>
      </c>
    </row>
    <row r="101" spans="1:6" x14ac:dyDescent="0.3">
      <c r="A101" s="458" t="s">
        <v>249</v>
      </c>
      <c r="B101" s="459"/>
      <c r="C101" s="460"/>
      <c r="D101" s="17">
        <f>D100/(COUNT(B83:C99)*2)</f>
        <v>0.3125</v>
      </c>
    </row>
    <row r="102" spans="1:6" x14ac:dyDescent="0.3">
      <c r="A102" s="10"/>
      <c r="B102" s="11"/>
      <c r="C102" s="11"/>
      <c r="D102" s="12"/>
    </row>
    <row r="103" spans="1:6" ht="19.5" x14ac:dyDescent="0.4">
      <c r="A103" s="461" t="s">
        <v>170</v>
      </c>
      <c r="B103" s="462"/>
      <c r="C103" s="462"/>
      <c r="D103" s="462"/>
      <c r="E103" s="462"/>
      <c r="F103" s="462"/>
    </row>
    <row r="104" spans="1:6" ht="52.5" customHeight="1" x14ac:dyDescent="0.4">
      <c r="A104" s="32" t="s">
        <v>227</v>
      </c>
      <c r="B104" s="69">
        <v>2</v>
      </c>
      <c r="C104" s="62"/>
      <c r="D104" s="63"/>
      <c r="E104" s="56"/>
      <c r="F104" s="55"/>
    </row>
    <row r="105" spans="1:6" ht="34.5" x14ac:dyDescent="0.4">
      <c r="A105" s="6" t="s">
        <v>226</v>
      </c>
      <c r="B105" s="69">
        <v>1</v>
      </c>
      <c r="C105" s="62"/>
      <c r="D105" s="56" t="s">
        <v>515</v>
      </c>
      <c r="E105" s="56" t="s">
        <v>516</v>
      </c>
      <c r="F105" s="55" t="s">
        <v>293</v>
      </c>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ht="33" x14ac:dyDescent="0.3">
      <c r="A111" s="6" t="s">
        <v>136</v>
      </c>
      <c r="B111" s="69">
        <v>0</v>
      </c>
      <c r="C111" s="55"/>
      <c r="D111" s="357" t="s">
        <v>510</v>
      </c>
      <c r="E111" s="358" t="s">
        <v>511</v>
      </c>
      <c r="F111" s="55" t="s">
        <v>293</v>
      </c>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1</v>
      </c>
      <c r="C115" s="6" t="str">
        <f>IF(B115=0, -5, "0")</f>
        <v>0</v>
      </c>
      <c r="D115" s="56" t="s">
        <v>513</v>
      </c>
      <c r="E115" s="56" t="s">
        <v>514</v>
      </c>
      <c r="F115" s="55" t="s">
        <v>293</v>
      </c>
    </row>
    <row r="116" spans="1:6" ht="33.75" x14ac:dyDescent="0.35">
      <c r="A116" s="27" t="s">
        <v>251</v>
      </c>
      <c r="B116" s="69">
        <v>2</v>
      </c>
      <c r="C116" s="6" t="str">
        <f>IF(B116=0, -5, "0")</f>
        <v>0</v>
      </c>
      <c r="D116" s="56" t="s">
        <v>512</v>
      </c>
      <c r="E116" s="55"/>
      <c r="F116" s="55"/>
    </row>
    <row r="117" spans="1:6" x14ac:dyDescent="0.3">
      <c r="A117" s="32" t="s">
        <v>191</v>
      </c>
      <c r="B117" s="69">
        <v>2</v>
      </c>
      <c r="C117" s="55"/>
      <c r="D117" s="56"/>
      <c r="E117" s="55"/>
      <c r="F117" s="55"/>
    </row>
    <row r="118" spans="1:6" x14ac:dyDescent="0.3">
      <c r="A118" s="458" t="s">
        <v>34</v>
      </c>
      <c r="B118" s="459"/>
      <c r="C118" s="460"/>
      <c r="D118" s="329">
        <f>SUM(B104:C117)</f>
        <v>24</v>
      </c>
    </row>
    <row r="119" spans="1:6" x14ac:dyDescent="0.3">
      <c r="A119" s="458" t="s">
        <v>249</v>
      </c>
      <c r="B119" s="459"/>
      <c r="C119" s="460"/>
      <c r="D119" s="17">
        <f>D118/(COUNT(B104:C117)*2)</f>
        <v>0.8571428571428571</v>
      </c>
    </row>
    <row r="120" spans="1:6" x14ac:dyDescent="0.3">
      <c r="A120" s="10"/>
      <c r="B120" s="11"/>
      <c r="C120" s="11"/>
      <c r="D120" s="12"/>
    </row>
    <row r="121" spans="1:6" x14ac:dyDescent="0.3">
      <c r="A121" s="29"/>
      <c r="B121" s="30"/>
      <c r="C121" s="30"/>
      <c r="D121" s="31"/>
    </row>
    <row r="122" spans="1:6" ht="19.5" x14ac:dyDescent="0.4">
      <c r="A122" s="461" t="s">
        <v>171</v>
      </c>
      <c r="B122" s="462"/>
      <c r="C122" s="462"/>
      <c r="D122" s="462"/>
      <c r="E122" s="462"/>
      <c r="F122" s="462"/>
    </row>
    <row r="123" spans="1:6" ht="34.5" x14ac:dyDescent="0.4">
      <c r="A123" s="32" t="s">
        <v>228</v>
      </c>
      <c r="B123" s="69">
        <v>1</v>
      </c>
      <c r="C123" s="62"/>
      <c r="D123" s="56" t="s">
        <v>518</v>
      </c>
      <c r="E123" s="56" t="s">
        <v>516</v>
      </c>
      <c r="F123" s="55" t="s">
        <v>293</v>
      </c>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0</v>
      </c>
      <c r="C127" s="62"/>
      <c r="D127" s="56" t="s">
        <v>517</v>
      </c>
      <c r="E127" s="56" t="s">
        <v>498</v>
      </c>
      <c r="F127" s="55" t="s">
        <v>292</v>
      </c>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8" t="s">
        <v>34</v>
      </c>
      <c r="B134" s="459"/>
      <c r="C134" s="460"/>
      <c r="D134" s="329">
        <f>SUM(B123:C133)</f>
        <v>19</v>
      </c>
    </row>
    <row r="135" spans="1:6" x14ac:dyDescent="0.3">
      <c r="A135" s="458" t="s">
        <v>249</v>
      </c>
      <c r="B135" s="459"/>
      <c r="C135" s="460"/>
      <c r="D135" s="17">
        <f>D134/(COUNT(B123:C133)*2)</f>
        <v>0.86363636363636365</v>
      </c>
    </row>
    <row r="136" spans="1:6" x14ac:dyDescent="0.3">
      <c r="A136" s="10"/>
      <c r="B136" s="11"/>
      <c r="C136" s="11"/>
      <c r="D136" s="12"/>
    </row>
    <row r="137" spans="1:6" ht="19.5" x14ac:dyDescent="0.4">
      <c r="A137" s="461" t="s">
        <v>154</v>
      </c>
      <c r="B137" s="462"/>
      <c r="C137" s="462"/>
      <c r="D137" s="462"/>
      <c r="E137" s="462"/>
      <c r="F137" s="462"/>
    </row>
    <row r="138" spans="1:6" ht="33" x14ac:dyDescent="0.3">
      <c r="A138" s="26" t="s">
        <v>229</v>
      </c>
      <c r="B138" s="70">
        <v>1</v>
      </c>
      <c r="C138" s="55"/>
      <c r="D138" s="357" t="s">
        <v>518</v>
      </c>
      <c r="E138" s="358" t="s">
        <v>516</v>
      </c>
      <c r="F138" s="55" t="s">
        <v>293</v>
      </c>
    </row>
    <row r="139" spans="1:6" ht="33" x14ac:dyDescent="0.3">
      <c r="A139" s="26" t="s">
        <v>226</v>
      </c>
      <c r="B139" s="70">
        <v>1</v>
      </c>
      <c r="C139" s="55"/>
      <c r="D139" s="357" t="s">
        <v>519</v>
      </c>
      <c r="E139" s="358" t="s">
        <v>516</v>
      </c>
      <c r="F139" s="55" t="s">
        <v>293</v>
      </c>
    </row>
    <row r="140" spans="1:6" ht="19.5" x14ac:dyDescent="0.4">
      <c r="A140" s="6" t="s">
        <v>247</v>
      </c>
      <c r="B140" s="70">
        <v>2</v>
      </c>
      <c r="C140" s="62"/>
      <c r="D140" s="56"/>
      <c r="E140" s="56"/>
      <c r="F140" s="55"/>
    </row>
    <row r="141" spans="1:6" ht="34.5" x14ac:dyDescent="0.4">
      <c r="A141" s="6" t="s">
        <v>204</v>
      </c>
      <c r="B141" s="70">
        <v>1</v>
      </c>
      <c r="C141" s="62"/>
      <c r="D141" s="56" t="s">
        <v>520</v>
      </c>
      <c r="E141" s="56" t="s">
        <v>498</v>
      </c>
      <c r="F141" s="55" t="s">
        <v>292</v>
      </c>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t="s">
        <v>486</v>
      </c>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8" t="s">
        <v>34</v>
      </c>
      <c r="B149" s="459"/>
      <c r="C149" s="460"/>
      <c r="D149" s="329">
        <f>SUM(B138:C148)</f>
        <v>19</v>
      </c>
    </row>
    <row r="150" spans="1:6" x14ac:dyDescent="0.3">
      <c r="A150" s="458" t="s">
        <v>249</v>
      </c>
      <c r="B150" s="459"/>
      <c r="C150" s="460"/>
      <c r="D150" s="16">
        <f>D149/(COUNT(B138:C148)*2)</f>
        <v>0.86363636363636365</v>
      </c>
    </row>
    <row r="151" spans="1:6" x14ac:dyDescent="0.3">
      <c r="A151" s="10"/>
      <c r="B151" s="11"/>
      <c r="C151" s="11"/>
      <c r="D151" s="15"/>
    </row>
    <row r="152" spans="1:6" ht="19.5" x14ac:dyDescent="0.4">
      <c r="A152" s="461" t="s">
        <v>61</v>
      </c>
      <c r="B152" s="462"/>
      <c r="C152" s="462"/>
      <c r="D152" s="462"/>
      <c r="E152" s="462"/>
      <c r="F152" s="462"/>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8" t="s">
        <v>34</v>
      </c>
      <c r="B165" s="459"/>
      <c r="C165" s="460"/>
      <c r="D165" s="329">
        <f>SUM(B153:C164)</f>
        <v>0</v>
      </c>
    </row>
    <row r="166" spans="1:6" x14ac:dyDescent="0.3">
      <c r="A166" s="458" t="s">
        <v>249</v>
      </c>
      <c r="B166" s="459"/>
      <c r="C166" s="460"/>
      <c r="D166" s="17" t="e">
        <f>D165/(COUNT(B153:C164)*2)</f>
        <v>#DIV/0!</v>
      </c>
    </row>
    <row r="167" spans="1:6" x14ac:dyDescent="0.3">
      <c r="A167" s="10"/>
      <c r="B167" s="11"/>
      <c r="C167" s="11"/>
      <c r="D167" s="12"/>
    </row>
    <row r="168" spans="1:6" ht="19.5" x14ac:dyDescent="0.4">
      <c r="A168" s="461" t="s">
        <v>176</v>
      </c>
      <c r="B168" s="462"/>
      <c r="C168" s="462"/>
      <c r="D168" s="462"/>
      <c r="E168" s="462"/>
      <c r="F168" s="462"/>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33.75" x14ac:dyDescent="0.35">
      <c r="A172" s="24" t="s">
        <v>261</v>
      </c>
      <c r="B172" s="55">
        <v>1</v>
      </c>
      <c r="C172" s="6" t="str">
        <f>IF(B172=0, -5, "0")</f>
        <v>0</v>
      </c>
      <c r="D172" s="56" t="s">
        <v>521</v>
      </c>
      <c r="E172" s="71" t="s">
        <v>522</v>
      </c>
      <c r="F172" s="55" t="s">
        <v>292</v>
      </c>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8" t="s">
        <v>34</v>
      </c>
      <c r="B177" s="463"/>
      <c r="C177" s="464"/>
      <c r="D177" s="330">
        <f>SUM(B169:C176)</f>
        <v>15</v>
      </c>
    </row>
    <row r="178" spans="1:6" x14ac:dyDescent="0.3">
      <c r="A178" s="458" t="s">
        <v>249</v>
      </c>
      <c r="B178" s="459"/>
      <c r="C178" s="460"/>
      <c r="D178" s="17">
        <f>D177/(COUNT(B169:C176)*2)</f>
        <v>0.9375</v>
      </c>
    </row>
    <row r="179" spans="1:6" x14ac:dyDescent="0.3">
      <c r="A179" s="10"/>
      <c r="B179" s="11"/>
      <c r="C179" s="13"/>
      <c r="D179" s="14"/>
    </row>
    <row r="180" spans="1:6" ht="19.5" x14ac:dyDescent="0.4">
      <c r="A180" s="461" t="s">
        <v>64</v>
      </c>
      <c r="B180" s="462"/>
      <c r="C180" s="462"/>
      <c r="D180" s="462"/>
      <c r="E180" s="462"/>
      <c r="F180" s="462"/>
    </row>
    <row r="181" spans="1:6" ht="18" x14ac:dyDescent="0.35">
      <c r="A181" s="24" t="s">
        <v>240</v>
      </c>
      <c r="B181" s="55">
        <v>2</v>
      </c>
      <c r="C181" s="6" t="str">
        <f>IF(B181=0, -5, "0")</f>
        <v>0</v>
      </c>
      <c r="D181" s="55"/>
      <c r="E181" s="55"/>
      <c r="F181" s="55"/>
    </row>
    <row r="182" spans="1:6" ht="33" x14ac:dyDescent="0.3">
      <c r="A182" s="6" t="s">
        <v>241</v>
      </c>
      <c r="B182" s="55">
        <v>1</v>
      </c>
      <c r="C182" s="55"/>
      <c r="D182" s="56" t="s">
        <v>523</v>
      </c>
      <c r="E182" s="55" t="s">
        <v>524</v>
      </c>
      <c r="F182" s="55" t="s">
        <v>293</v>
      </c>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8" t="s">
        <v>34</v>
      </c>
      <c r="B185" s="459"/>
      <c r="C185" s="460"/>
      <c r="D185" s="329">
        <f>SUM(B181:C184)</f>
        <v>7</v>
      </c>
    </row>
    <row r="186" spans="1:6" x14ac:dyDescent="0.3">
      <c r="A186" s="458" t="s">
        <v>249</v>
      </c>
      <c r="B186" s="459"/>
      <c r="C186" s="460"/>
      <c r="D186" s="17">
        <f>D185/(COUNT(B181:C184)*2)</f>
        <v>0.875</v>
      </c>
    </row>
    <row r="187" spans="1:6" x14ac:dyDescent="0.3">
      <c r="A187" s="10"/>
      <c r="B187" s="11"/>
      <c r="C187" s="11"/>
      <c r="D187" s="12"/>
    </row>
    <row r="188" spans="1:6" ht="19.5" x14ac:dyDescent="0.4">
      <c r="A188" s="465" t="s">
        <v>15</v>
      </c>
      <c r="B188" s="466"/>
      <c r="C188" s="466"/>
      <c r="D188" s="466"/>
      <c r="E188" s="466"/>
      <c r="F188" s="466"/>
    </row>
    <row r="189" spans="1:6" ht="66" x14ac:dyDescent="0.3">
      <c r="A189" s="6" t="s">
        <v>150</v>
      </c>
      <c r="B189" s="55">
        <v>1</v>
      </c>
      <c r="C189" s="55"/>
      <c r="D189" s="56" t="s">
        <v>525</v>
      </c>
      <c r="E189" s="56" t="s">
        <v>526</v>
      </c>
      <c r="F189" s="55" t="s">
        <v>292</v>
      </c>
    </row>
    <row r="190" spans="1:6" x14ac:dyDescent="0.3">
      <c r="A190" s="6" t="s">
        <v>74</v>
      </c>
      <c r="B190" s="55">
        <v>2</v>
      </c>
      <c r="C190" s="55"/>
      <c r="D190" s="76"/>
      <c r="E190" s="55"/>
      <c r="F190" s="55"/>
    </row>
    <row r="191" spans="1:6" ht="33" x14ac:dyDescent="0.3">
      <c r="A191" s="26" t="s">
        <v>165</v>
      </c>
      <c r="B191" s="55">
        <v>0</v>
      </c>
      <c r="C191" s="55"/>
      <c r="D191" s="56" t="s">
        <v>490</v>
      </c>
      <c r="E191" s="56" t="s">
        <v>491</v>
      </c>
      <c r="F191" s="55" t="s">
        <v>292</v>
      </c>
    </row>
    <row r="192" spans="1:6" x14ac:dyDescent="0.3">
      <c r="A192" s="6" t="s">
        <v>127</v>
      </c>
      <c r="B192" s="55">
        <v>2</v>
      </c>
      <c r="C192" s="55"/>
      <c r="D192" s="56"/>
      <c r="E192" s="56"/>
      <c r="F192" s="55"/>
    </row>
    <row r="193" spans="1:7" x14ac:dyDescent="0.3">
      <c r="A193" s="458" t="s">
        <v>34</v>
      </c>
      <c r="B193" s="459"/>
      <c r="C193" s="460"/>
      <c r="D193" s="329">
        <f>SUM(B189:C192)</f>
        <v>5</v>
      </c>
    </row>
    <row r="194" spans="1:7" x14ac:dyDescent="0.3">
      <c r="A194" s="458" t="s">
        <v>249</v>
      </c>
      <c r="B194" s="459"/>
      <c r="C194" s="460"/>
      <c r="D194" s="17">
        <f>D193/(COUNT(B189:C192)*2)</f>
        <v>0.625</v>
      </c>
    </row>
    <row r="195" spans="1:7" x14ac:dyDescent="0.3">
      <c r="A195" s="10"/>
      <c r="B195" s="11"/>
      <c r="C195" s="11"/>
      <c r="D195" s="12"/>
    </row>
    <row r="196" spans="1:7" ht="19.5" x14ac:dyDescent="0.4">
      <c r="A196" s="461" t="s">
        <v>65</v>
      </c>
      <c r="B196" s="462"/>
      <c r="C196" s="462"/>
      <c r="D196" s="462"/>
      <c r="E196" s="462"/>
      <c r="F196" s="462"/>
    </row>
    <row r="197" spans="1:7" ht="49.5" x14ac:dyDescent="0.3">
      <c r="A197" s="26" t="s">
        <v>268</v>
      </c>
      <c r="B197" s="55">
        <v>0</v>
      </c>
      <c r="C197" s="55"/>
      <c r="D197" s="56" t="s">
        <v>527</v>
      </c>
      <c r="E197" s="56" t="s">
        <v>528</v>
      </c>
      <c r="F197" s="55" t="s">
        <v>293</v>
      </c>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8" t="s">
        <v>34</v>
      </c>
      <c r="B202" s="459"/>
      <c r="C202" s="460"/>
      <c r="D202" s="329">
        <f>SUM(B197:C201)</f>
        <v>8</v>
      </c>
    </row>
    <row r="203" spans="1:7" x14ac:dyDescent="0.3">
      <c r="A203" s="458" t="s">
        <v>249</v>
      </c>
      <c r="B203" s="459"/>
      <c r="C203" s="460"/>
      <c r="D203" s="17">
        <f>D202/(COUNT(B197:C201)*2)</f>
        <v>0.8</v>
      </c>
    </row>
    <row r="204" spans="1:7" x14ac:dyDescent="0.3">
      <c r="A204" s="10"/>
      <c r="B204" s="11"/>
      <c r="C204" s="11"/>
      <c r="D204" s="12"/>
    </row>
    <row r="205" spans="1:7" ht="19.5" x14ac:dyDescent="0.4">
      <c r="A205" s="461" t="s">
        <v>175</v>
      </c>
      <c r="B205" s="462"/>
      <c r="C205" s="462"/>
      <c r="D205" s="462"/>
      <c r="E205" s="462"/>
      <c r="F205" s="462"/>
    </row>
    <row r="206" spans="1:7" ht="66" x14ac:dyDescent="0.3">
      <c r="A206" s="26" t="s">
        <v>302</v>
      </c>
      <c r="B206" s="55">
        <v>0</v>
      </c>
      <c r="C206" s="55"/>
      <c r="D206" s="357" t="s">
        <v>529</v>
      </c>
      <c r="E206" s="358" t="s">
        <v>530</v>
      </c>
      <c r="F206" s="55"/>
      <c r="G206" s="3"/>
    </row>
    <row r="207" spans="1:7" ht="18" x14ac:dyDescent="0.35">
      <c r="A207" s="83" t="s">
        <v>269</v>
      </c>
      <c r="B207" s="55">
        <v>2</v>
      </c>
      <c r="C207" s="6" t="str">
        <f>IF(B207=0, -5, "0")</f>
        <v>0</v>
      </c>
      <c r="D207" s="359"/>
      <c r="E207" s="360"/>
      <c r="F207" s="55"/>
    </row>
    <row r="208" spans="1:7" ht="99" x14ac:dyDescent="0.3">
      <c r="A208" s="6" t="s">
        <v>265</v>
      </c>
      <c r="B208" s="55">
        <v>1</v>
      </c>
      <c r="C208" s="55"/>
      <c r="D208" s="361" t="s">
        <v>532</v>
      </c>
      <c r="E208" s="362" t="s">
        <v>531</v>
      </c>
      <c r="F208" s="55"/>
    </row>
    <row r="209" spans="1:6" x14ac:dyDescent="0.3">
      <c r="A209" s="33" t="s">
        <v>157</v>
      </c>
      <c r="B209" s="55" t="s">
        <v>30</v>
      </c>
      <c r="C209" s="55"/>
      <c r="D209" s="55"/>
      <c r="E209" s="55"/>
      <c r="F209" s="55"/>
    </row>
    <row r="210" spans="1:6" x14ac:dyDescent="0.3">
      <c r="A210" s="458" t="s">
        <v>34</v>
      </c>
      <c r="B210" s="459"/>
      <c r="C210" s="460"/>
      <c r="D210" s="34">
        <f>SUM(B206:C209)</f>
        <v>3</v>
      </c>
    </row>
    <row r="211" spans="1:6" x14ac:dyDescent="0.3">
      <c r="A211" s="458" t="s">
        <v>249</v>
      </c>
      <c r="B211" s="459"/>
      <c r="C211" s="460"/>
      <c r="D211" s="17">
        <f>D210/(COUNT(B206:C209)*2)</f>
        <v>0.5</v>
      </c>
    </row>
    <row r="213" spans="1:6" ht="18" x14ac:dyDescent="0.35">
      <c r="A213" s="37" t="s">
        <v>402</v>
      </c>
      <c r="B213" s="36"/>
      <c r="C213" s="36"/>
      <c r="D213" s="87">
        <v>0.1176</v>
      </c>
      <c r="E213" s="323" t="e">
        <f>COUNTIF(#REF!,"ok")</f>
        <v>#REF!</v>
      </c>
      <c r="F213" s="323">
        <f>COUNTA(#REF!)</f>
        <v>1</v>
      </c>
    </row>
    <row r="214" spans="1:6" ht="22.5" x14ac:dyDescent="0.3">
      <c r="A214" s="19" t="s">
        <v>403</v>
      </c>
      <c r="B214" s="20"/>
      <c r="C214" s="21"/>
      <c r="D214" s="22">
        <f>SUM(D210,D202,D193,D185,D177,D79,D68,D33,D22,D134,D165,D149,D118,D100,D42,D58)</f>
        <v>150</v>
      </c>
    </row>
    <row r="215" spans="1:6" ht="22.5" x14ac:dyDescent="0.3">
      <c r="A215" s="19" t="s">
        <v>274</v>
      </c>
      <c r="B215" s="20"/>
      <c r="C215" s="21"/>
      <c r="D215" s="23">
        <f>D214/(COUNT(B206:C209,B197:C201,B189:C192,B181:C184,B169:C176,B72:C78,B62:C67,B26:C32,B17:C21,B123:C133,B153:C164,B138:C148,B104:C117,B83:C99,B37:C41,B46:C57)*2)</f>
        <v>0.69444444444444442</v>
      </c>
    </row>
  </sheetData>
  <sheetProtection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37" zoomScale="70" zoomScaleNormal="100" zoomScaleSheetLayoutView="70" workbookViewId="0">
      <selection activeCell="D30" sqref="D3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51"/>
      <c r="E1" s="451"/>
      <c r="F1" s="451"/>
      <c r="G1" s="451"/>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52" t="s">
        <v>149</v>
      </c>
      <c r="B7" s="452"/>
      <c r="C7" s="452"/>
      <c r="D7" s="452"/>
      <c r="E7" s="452"/>
      <c r="F7" s="452"/>
      <c r="G7" s="93"/>
    </row>
    <row r="8" spans="1:7" ht="22.5" x14ac:dyDescent="0.45">
      <c r="A8" s="453" t="str">
        <f>'Page de garde'!D18</f>
        <v>UHD SAINT GOBAIN</v>
      </c>
      <c r="B8" s="453"/>
      <c r="C8" s="453"/>
      <c r="D8" s="453"/>
      <c r="E8" s="453"/>
      <c r="F8" s="453"/>
      <c r="G8" s="93"/>
    </row>
    <row r="9" spans="1:7" ht="22.5" x14ac:dyDescent="0.45">
      <c r="A9" s="94" t="s">
        <v>39</v>
      </c>
      <c r="B9" s="454" t="s">
        <v>533</v>
      </c>
      <c r="C9" s="454"/>
      <c r="D9" s="454"/>
      <c r="E9" s="454"/>
      <c r="F9" s="454"/>
      <c r="G9" s="93"/>
    </row>
    <row r="10" spans="1:7" ht="22.5" x14ac:dyDescent="0.45">
      <c r="A10" s="95" t="s">
        <v>41</v>
      </c>
      <c r="B10" s="455" t="s">
        <v>534</v>
      </c>
      <c r="C10" s="455"/>
      <c r="D10" s="455"/>
      <c r="E10" s="455"/>
      <c r="F10" s="455"/>
      <c r="G10" s="93"/>
    </row>
    <row r="11" spans="1:7" ht="22.5" x14ac:dyDescent="0.45">
      <c r="A11" s="94" t="s">
        <v>40</v>
      </c>
      <c r="B11" s="456">
        <v>43754</v>
      </c>
      <c r="C11" s="456"/>
      <c r="D11" s="456"/>
      <c r="E11" s="456"/>
      <c r="F11" s="456"/>
      <c r="G11" s="93"/>
    </row>
    <row r="12" spans="1:7" ht="22.5" x14ac:dyDescent="0.45">
      <c r="A12" s="94" t="s">
        <v>198</v>
      </c>
      <c r="B12" s="457">
        <f>D719</f>
        <v>0.84895833333333337</v>
      </c>
      <c r="C12" s="457"/>
      <c r="D12" s="457"/>
      <c r="E12" s="457"/>
      <c r="F12" s="457"/>
      <c r="G12" s="93"/>
    </row>
    <row r="13" spans="1:7" ht="22.5" x14ac:dyDescent="0.45">
      <c r="A13" s="92"/>
      <c r="B13" s="90"/>
      <c r="C13" s="90"/>
      <c r="D13" s="451"/>
      <c r="E13" s="451"/>
      <c r="F13" s="451"/>
      <c r="G13" s="451"/>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43754</v>
      </c>
      <c r="B16" s="99"/>
      <c r="C16" s="99"/>
      <c r="D16" s="99"/>
      <c r="E16" s="99"/>
      <c r="F16" s="99"/>
      <c r="G16" s="96"/>
    </row>
    <row r="17" spans="1:8" ht="16.5" customHeight="1" x14ac:dyDescent="0.4">
      <c r="A17" s="377" t="s">
        <v>28</v>
      </c>
      <c r="B17" s="379" t="s">
        <v>29</v>
      </c>
      <c r="C17" s="379"/>
      <c r="D17" s="379" t="s">
        <v>42</v>
      </c>
      <c r="E17" s="380" t="s">
        <v>264</v>
      </c>
      <c r="F17" s="380" t="s">
        <v>294</v>
      </c>
      <c r="G17" s="96"/>
    </row>
    <row r="18" spans="1:8" ht="16.5" customHeight="1" x14ac:dyDescent="0.4">
      <c r="A18" s="377"/>
      <c r="B18" s="100" t="s">
        <v>32</v>
      </c>
      <c r="C18" s="100" t="s">
        <v>31</v>
      </c>
      <c r="D18" s="379"/>
      <c r="E18" s="380"/>
      <c r="F18" s="380"/>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63" x14ac:dyDescent="0.4">
      <c r="A21" s="103" t="s">
        <v>9</v>
      </c>
      <c r="B21" s="104">
        <v>0</v>
      </c>
      <c r="C21" s="104"/>
      <c r="D21" s="105" t="s">
        <v>606</v>
      </c>
      <c r="E21" s="105" t="s">
        <v>621</v>
      </c>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126" x14ac:dyDescent="0.4">
      <c r="A25" s="107" t="s">
        <v>361</v>
      </c>
      <c r="B25" s="104">
        <v>1</v>
      </c>
      <c r="C25" s="104"/>
      <c r="D25" s="105" t="s">
        <v>631</v>
      </c>
      <c r="E25" s="105" t="s">
        <v>612</v>
      </c>
      <c r="F25" s="105"/>
      <c r="G25" s="96"/>
    </row>
    <row r="26" spans="1:8" ht="21" x14ac:dyDescent="0.4">
      <c r="A26" s="108" t="s">
        <v>34</v>
      </c>
      <c r="B26" s="108"/>
      <c r="C26" s="108"/>
      <c r="D26" s="108">
        <f>SUM(B21:C25)</f>
        <v>5</v>
      </c>
      <c r="E26" s="90"/>
      <c r="F26" s="96"/>
      <c r="G26" s="96"/>
    </row>
    <row r="27" spans="1:8" ht="21" x14ac:dyDescent="0.4">
      <c r="A27" s="108" t="s">
        <v>33</v>
      </c>
      <c r="B27" s="109"/>
      <c r="C27" s="110"/>
      <c r="D27" s="111">
        <f>D26/(COUNT(B21:C25)*2)</f>
        <v>0.625</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126" x14ac:dyDescent="0.4">
      <c r="A30" s="103" t="s">
        <v>2</v>
      </c>
      <c r="B30" s="104">
        <v>0</v>
      </c>
      <c r="C30" s="104"/>
      <c r="D30" s="105" t="s">
        <v>608</v>
      </c>
      <c r="E30" s="105" t="s">
        <v>609</v>
      </c>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126" x14ac:dyDescent="0.4">
      <c r="A35" s="187" t="s">
        <v>454</v>
      </c>
      <c r="B35" s="104">
        <v>0</v>
      </c>
      <c r="C35" s="118">
        <f>IF(B35=0, -10, "0")</f>
        <v>-10</v>
      </c>
      <c r="D35" s="105" t="s">
        <v>615</v>
      </c>
      <c r="E35" s="141" t="s">
        <v>607</v>
      </c>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2">
        <f>IF(D43=1, 2, IF(AND(D43&lt;1,D43&gt;0), 1, IF(D43=0,"0","NA")))</f>
        <v>2</v>
      </c>
      <c r="C43" s="104"/>
      <c r="D43" s="319">
        <f>IFERROR(E43/F43,"N.A")</f>
        <v>1</v>
      </c>
      <c r="E43" s="321">
        <f>COUNTIF('A3 Exploitation'!F21:F42,"ok")</f>
        <v>1</v>
      </c>
      <c r="F43" s="321">
        <f>COUNTA('A3 Exploitation'!F21:F42)</f>
        <v>1</v>
      </c>
      <c r="G43" s="96"/>
    </row>
    <row r="44" spans="1:7" ht="21" x14ac:dyDescent="0.4">
      <c r="A44" s="123" t="s">
        <v>34</v>
      </c>
      <c r="B44" s="123"/>
      <c r="C44" s="123"/>
      <c r="D44" s="123">
        <f>SUM(B30:C37,B39:C43)</f>
        <v>12</v>
      </c>
      <c r="E44" s="90"/>
      <c r="F44" s="96"/>
      <c r="G44" s="96"/>
    </row>
    <row r="45" spans="1:7" ht="21" x14ac:dyDescent="0.4">
      <c r="A45" s="108" t="s">
        <v>33</v>
      </c>
      <c r="B45" s="109"/>
      <c r="C45" s="110"/>
      <c r="D45" s="111">
        <f>D44/(COUNT(B30:C37,B39:C43)*2)</f>
        <v>0.42857142857142855</v>
      </c>
      <c r="E45" s="90"/>
      <c r="F45" s="96"/>
      <c r="G45" s="96"/>
    </row>
    <row r="46" spans="1:7" ht="21" x14ac:dyDescent="0.4">
      <c r="A46" s="112"/>
      <c r="B46" s="96"/>
      <c r="C46" s="96"/>
      <c r="D46" s="96"/>
      <c r="E46" s="90"/>
      <c r="F46" s="96"/>
      <c r="G46" s="96"/>
    </row>
    <row r="47" spans="1:7" ht="22.5" x14ac:dyDescent="0.45">
      <c r="A47" s="344" t="s">
        <v>36</v>
      </c>
      <c r="B47" s="124"/>
      <c r="C47" s="125"/>
      <c r="D47" s="126">
        <f>SUM(D44,D26)</f>
        <v>17</v>
      </c>
      <c r="E47" s="90"/>
      <c r="F47" s="96"/>
      <c r="G47" s="96"/>
    </row>
    <row r="48" spans="1:7" ht="22.5" x14ac:dyDescent="0.45">
      <c r="A48" s="344" t="s">
        <v>166</v>
      </c>
      <c r="B48" s="124"/>
      <c r="C48" s="125"/>
      <c r="D48" s="127">
        <f>D47/(COUNT(B30:C37,B21:C25,B39:C43)*2)</f>
        <v>0.47222222222222221</v>
      </c>
      <c r="E48" s="90"/>
      <c r="F48" s="96"/>
      <c r="G48" s="96"/>
    </row>
    <row r="49" spans="1:7" ht="21" x14ac:dyDescent="0.3">
      <c r="A49" s="410"/>
      <c r="B49" s="410"/>
      <c r="C49" s="410"/>
      <c r="D49" s="410"/>
      <c r="E49" s="410"/>
      <c r="F49" s="410"/>
      <c r="G49" s="410"/>
    </row>
    <row r="50" spans="1:7" ht="22.5" x14ac:dyDescent="0.45">
      <c r="A50" s="244" t="s">
        <v>107</v>
      </c>
      <c r="B50" s="244"/>
      <c r="C50" s="244"/>
      <c r="D50" s="244"/>
      <c r="E50" s="244"/>
      <c r="F50" s="244"/>
      <c r="G50" s="96"/>
    </row>
    <row r="51" spans="1:7" ht="21" x14ac:dyDescent="0.4">
      <c r="A51" s="129">
        <f>B11</f>
        <v>43754</v>
      </c>
      <c r="B51" s="96"/>
      <c r="C51" s="96"/>
      <c r="D51" s="96"/>
      <c r="E51" s="90"/>
      <c r="F51" s="96"/>
      <c r="G51" s="96"/>
    </row>
    <row r="52" spans="1:7" ht="21" x14ac:dyDescent="0.4">
      <c r="A52" s="377" t="s">
        <v>28</v>
      </c>
      <c r="B52" s="379" t="s">
        <v>29</v>
      </c>
      <c r="C52" s="379"/>
      <c r="D52" s="379" t="s">
        <v>42</v>
      </c>
      <c r="E52" s="380" t="s">
        <v>264</v>
      </c>
      <c r="F52" s="380" t="s">
        <v>295</v>
      </c>
      <c r="G52" s="96"/>
    </row>
    <row r="53" spans="1:7" ht="21" x14ac:dyDescent="0.4">
      <c r="A53" s="377"/>
      <c r="B53" s="100" t="s">
        <v>32</v>
      </c>
      <c r="C53" s="100" t="s">
        <v>31</v>
      </c>
      <c r="D53" s="379"/>
      <c r="E53" s="380"/>
      <c r="F53" s="380"/>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8"/>
      <c r="B64" s="449"/>
      <c r="C64" s="449"/>
      <c r="D64" s="449"/>
      <c r="E64" s="449"/>
      <c r="F64" s="449"/>
      <c r="G64" s="449"/>
    </row>
    <row r="65" spans="1:7" ht="43.5" customHeight="1" x14ac:dyDescent="0.4">
      <c r="A65" s="444" t="s">
        <v>341</v>
      </c>
      <c r="B65" s="444"/>
      <c r="C65" s="444"/>
      <c r="D65" s="444"/>
      <c r="E65" s="444"/>
      <c r="F65" s="444"/>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28"/>
      <c r="B83" s="428"/>
      <c r="C83" s="428"/>
      <c r="D83" s="428"/>
      <c r="E83" s="428"/>
      <c r="F83" s="428"/>
      <c r="G83" s="428"/>
    </row>
    <row r="84" spans="1:7" ht="45" customHeight="1" x14ac:dyDescent="0.45">
      <c r="A84" s="450" t="s">
        <v>342</v>
      </c>
      <c r="B84" s="450"/>
      <c r="C84" s="450"/>
      <c r="D84" s="450"/>
      <c r="E84" s="450"/>
      <c r="F84" s="450"/>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6"/>
      <c r="B101" s="437"/>
      <c r="C101" s="437"/>
      <c r="D101" s="437"/>
      <c r="E101" s="437"/>
      <c r="F101" s="443"/>
      <c r="G101" s="96"/>
    </row>
    <row r="102" spans="1:7" ht="46.5" customHeight="1" x14ac:dyDescent="0.4">
      <c r="A102" s="444" t="s">
        <v>343</v>
      </c>
      <c r="B102" s="444"/>
      <c r="C102" s="444"/>
      <c r="D102" s="444"/>
      <c r="E102" s="444"/>
      <c r="F102" s="444"/>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36"/>
      <c r="B109" s="437"/>
      <c r="C109" s="437"/>
      <c r="D109" s="437"/>
      <c r="E109" s="437"/>
      <c r="F109" s="443"/>
      <c r="G109" s="96"/>
    </row>
    <row r="110" spans="1:7" ht="39.75" customHeight="1" x14ac:dyDescent="0.4">
      <c r="A110" s="444" t="s">
        <v>375</v>
      </c>
      <c r="B110" s="444"/>
      <c r="C110" s="444"/>
      <c r="D110" s="444"/>
      <c r="E110" s="444"/>
      <c r="F110" s="444"/>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7"/>
      <c r="B118" s="437"/>
      <c r="C118" s="437"/>
      <c r="D118" s="437"/>
      <c r="E118" s="437"/>
      <c r="F118" s="437"/>
      <c r="G118" s="96"/>
    </row>
    <row r="119" spans="1:7" ht="22.5" x14ac:dyDescent="0.4">
      <c r="A119" s="444" t="s">
        <v>304</v>
      </c>
      <c r="B119" s="444"/>
      <c r="C119" s="444"/>
      <c r="D119" s="444"/>
      <c r="E119" s="444"/>
      <c r="F119" s="444"/>
      <c r="G119" s="96"/>
    </row>
    <row r="120" spans="1:7" ht="31.5" customHeight="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362</v>
      </c>
      <c r="B122" s="252" t="s">
        <v>30</v>
      </c>
      <c r="C122" s="137"/>
      <c r="D122" s="144"/>
      <c r="E122" s="106"/>
      <c r="F122" s="209"/>
      <c r="G122" s="96"/>
    </row>
    <row r="123" spans="1:7" ht="2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5"/>
      <c r="B130" s="445"/>
      <c r="C130" s="445"/>
      <c r="D130" s="445"/>
      <c r="E130" s="445"/>
      <c r="F130" s="445"/>
      <c r="G130" s="96"/>
    </row>
    <row r="131" spans="1:16384" ht="22.5" customHeight="1" x14ac:dyDescent="0.4">
      <c r="A131" s="446" t="s">
        <v>404</v>
      </c>
      <c r="B131" s="446"/>
      <c r="C131" s="446"/>
      <c r="D131" s="446"/>
      <c r="E131" s="446"/>
      <c r="F131" s="446"/>
      <c r="G131" s="96"/>
    </row>
    <row r="132" spans="1:16384" ht="22.5" customHeight="1" x14ac:dyDescent="0.4">
      <c r="A132" s="447"/>
      <c r="B132" s="447"/>
      <c r="C132" s="447"/>
      <c r="D132" s="447"/>
      <c r="E132" s="447"/>
      <c r="F132" s="447"/>
      <c r="G132" s="96"/>
    </row>
    <row r="133" spans="1:16384" s="258" customFormat="1" ht="22.5" customHeight="1" x14ac:dyDescent="0.25">
      <c r="A133" s="377" t="s">
        <v>28</v>
      </c>
      <c r="B133" s="379" t="s">
        <v>29</v>
      </c>
      <c r="C133" s="379"/>
      <c r="D133" s="379" t="s">
        <v>42</v>
      </c>
      <c r="E133" s="380" t="s">
        <v>264</v>
      </c>
      <c r="F133" s="380" t="s">
        <v>295</v>
      </c>
    </row>
    <row r="134" spans="1:16384" s="258" customFormat="1" ht="22.5" customHeight="1" x14ac:dyDescent="0.25">
      <c r="A134" s="377"/>
      <c r="B134" s="100" t="s">
        <v>32</v>
      </c>
      <c r="C134" s="100" t="s">
        <v>31</v>
      </c>
      <c r="D134" s="379"/>
      <c r="E134" s="380"/>
      <c r="F134" s="380"/>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8" t="s">
        <v>441</v>
      </c>
      <c r="B137" s="438"/>
      <c r="C137" s="438"/>
      <c r="D137" s="438"/>
      <c r="E137" s="438"/>
      <c r="F137" s="438"/>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35" t="s">
        <v>340</v>
      </c>
      <c r="B144" s="435"/>
      <c r="C144" s="435"/>
      <c r="D144" s="435"/>
      <c r="E144" s="435"/>
      <c r="F144" s="435"/>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168" x14ac:dyDescent="0.4">
      <c r="A159" s="195" t="s">
        <v>420</v>
      </c>
      <c r="B159" s="252">
        <v>1</v>
      </c>
      <c r="C159" s="118" t="str">
        <f>IF(B159=0, -10, "0")</f>
        <v>0</v>
      </c>
      <c r="D159" s="107" t="s">
        <v>614</v>
      </c>
      <c r="E159" s="107" t="s">
        <v>613</v>
      </c>
      <c r="F159" s="209"/>
      <c r="G159" s="96"/>
    </row>
    <row r="160" spans="1:7" ht="42" x14ac:dyDescent="0.4">
      <c r="A160" s="139" t="s">
        <v>148</v>
      </c>
      <c r="B160" s="252">
        <v>2</v>
      </c>
      <c r="C160" s="107" t="str">
        <f>IF(B160=0, -5, "0")</f>
        <v>0</v>
      </c>
      <c r="D160" s="107"/>
      <c r="E160" s="107"/>
      <c r="F160" s="209"/>
      <c r="G160" s="96"/>
    </row>
    <row r="161" spans="1:7" ht="21" x14ac:dyDescent="0.4">
      <c r="A161" s="436"/>
      <c r="B161" s="437"/>
      <c r="C161" s="437"/>
      <c r="D161" s="437"/>
      <c r="E161" s="437"/>
      <c r="F161" s="437"/>
      <c r="G161" s="96"/>
    </row>
    <row r="162" spans="1:7" ht="32.25" customHeight="1" x14ac:dyDescent="0.4">
      <c r="A162" s="438" t="s">
        <v>442</v>
      </c>
      <c r="B162" s="438"/>
      <c r="C162" s="438"/>
      <c r="D162" s="438"/>
      <c r="E162" s="438"/>
      <c r="F162" s="438"/>
      <c r="G162" s="96"/>
    </row>
    <row r="163" spans="1:7" ht="63" x14ac:dyDescent="0.4">
      <c r="A163" s="312" t="s">
        <v>309</v>
      </c>
      <c r="B163" s="104">
        <v>2</v>
      </c>
      <c r="C163" s="118" t="str">
        <f>IF(B163=0, -10, "0")</f>
        <v>0</v>
      </c>
      <c r="D163" s="227"/>
      <c r="E163" s="227"/>
      <c r="F163" s="209"/>
      <c r="G163" s="96"/>
    </row>
    <row r="164" spans="1:7" ht="84" x14ac:dyDescent="0.4">
      <c r="A164" s="107" t="s">
        <v>333</v>
      </c>
      <c r="B164" s="104">
        <v>0</v>
      </c>
      <c r="C164" s="107"/>
      <c r="D164" s="107" t="s">
        <v>586</v>
      </c>
      <c r="E164" s="105" t="s">
        <v>587</v>
      </c>
      <c r="F164" s="209"/>
      <c r="G164" s="96"/>
    </row>
    <row r="165" spans="1:7" ht="22.5" x14ac:dyDescent="0.4">
      <c r="A165" s="334" t="s">
        <v>381</v>
      </c>
      <c r="B165" s="104">
        <v>2</v>
      </c>
      <c r="C165" s="118" t="str">
        <f>IF(B165=0, -10, "0")</f>
        <v>0</v>
      </c>
      <c r="D165" s="107"/>
      <c r="E165" s="106"/>
      <c r="F165" s="209"/>
      <c r="G165" s="96"/>
    </row>
    <row r="166" spans="1:7" ht="63" x14ac:dyDescent="0.4">
      <c r="A166" s="107" t="s">
        <v>334</v>
      </c>
      <c r="B166" s="104">
        <v>0</v>
      </c>
      <c r="C166" s="107"/>
      <c r="D166" s="107" t="s">
        <v>632</v>
      </c>
      <c r="E166" s="105" t="s">
        <v>562</v>
      </c>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39"/>
      <c r="B172" s="440"/>
      <c r="C172" s="440"/>
      <c r="D172" s="440"/>
      <c r="E172" s="440"/>
      <c r="F172" s="440"/>
      <c r="G172" s="96"/>
    </row>
    <row r="173" spans="1:7" ht="32.25" customHeight="1" x14ac:dyDescent="0.4">
      <c r="A173" s="438" t="s">
        <v>304</v>
      </c>
      <c r="B173" s="438"/>
      <c r="C173" s="438"/>
      <c r="D173" s="438"/>
      <c r="E173" s="438"/>
      <c r="F173" s="438"/>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f>IF(D181=1, 2, IF(AND(D181&lt;1,D181&gt;0), 1, IF(D181=0,"0","NA")))</f>
        <v>2</v>
      </c>
      <c r="C181" s="103"/>
      <c r="D181" s="319">
        <f>IFERROR(E181/F181,"N.A")</f>
        <v>1</v>
      </c>
      <c r="E181" s="321">
        <f>COUNTIF('A3 Exploitation'!F138:F180,"ok")</f>
        <v>3</v>
      </c>
      <c r="F181" s="321">
        <f>COUNTA('A3 Exploitation'!F138:F180)</f>
        <v>3</v>
      </c>
      <c r="G181" s="96"/>
    </row>
    <row r="182" spans="1:7" ht="22.5" x14ac:dyDescent="0.4">
      <c r="A182" s="231" t="s">
        <v>418</v>
      </c>
      <c r="B182" s="441"/>
      <c r="C182" s="442"/>
      <c r="D182" s="243">
        <f>SUM(B145:C160,B174:C181,B163:C171,B138:C142)</f>
        <v>69</v>
      </c>
      <c r="E182" s="90"/>
      <c r="F182" s="96"/>
      <c r="G182" s="96"/>
    </row>
    <row r="183" spans="1:7" ht="22.5" x14ac:dyDescent="0.4">
      <c r="A183" s="231" t="s">
        <v>419</v>
      </c>
      <c r="B183" s="219"/>
      <c r="C183" s="220"/>
      <c r="D183" s="221">
        <f>D182/(COUNT(B138:C142,B145:C160,B163:C171,B174:C181)*2)</f>
        <v>0.93243243243243246</v>
      </c>
      <c r="E183" s="90"/>
      <c r="F183" s="96"/>
      <c r="G183" s="96"/>
    </row>
    <row r="184" spans="1:7" ht="21" x14ac:dyDescent="0.4">
      <c r="A184" s="434"/>
      <c r="B184" s="434"/>
      <c r="C184" s="434"/>
      <c r="D184" s="434"/>
      <c r="E184" s="434"/>
      <c r="F184" s="434"/>
      <c r="G184" s="96"/>
    </row>
    <row r="185" spans="1:7" ht="22.5" x14ac:dyDescent="0.45">
      <c r="A185" s="97" t="s">
        <v>100</v>
      </c>
      <c r="B185" s="97"/>
      <c r="C185" s="97"/>
      <c r="D185" s="97"/>
      <c r="E185" s="97"/>
      <c r="F185" s="97"/>
      <c r="G185" s="96"/>
    </row>
    <row r="186" spans="1:7" ht="21" x14ac:dyDescent="0.4">
      <c r="A186" s="129">
        <f>B11</f>
        <v>43754</v>
      </c>
      <c r="B186" s="96"/>
      <c r="C186" s="96"/>
      <c r="D186" s="96"/>
      <c r="E186" s="90"/>
      <c r="F186" s="96"/>
      <c r="G186" s="96"/>
    </row>
    <row r="187" spans="1:7" ht="21" x14ac:dyDescent="0.4">
      <c r="A187" s="377" t="s">
        <v>28</v>
      </c>
      <c r="B187" s="379" t="s">
        <v>29</v>
      </c>
      <c r="C187" s="379"/>
      <c r="D187" s="379" t="s">
        <v>42</v>
      </c>
      <c r="E187" s="380" t="s">
        <v>264</v>
      </c>
      <c r="F187" s="380" t="s">
        <v>295</v>
      </c>
      <c r="G187" s="96"/>
    </row>
    <row r="188" spans="1:7" ht="21" x14ac:dyDescent="0.4">
      <c r="A188" s="377"/>
      <c r="B188" s="100" t="s">
        <v>32</v>
      </c>
      <c r="C188" s="100" t="s">
        <v>31</v>
      </c>
      <c r="D188" s="379"/>
      <c r="E188" s="380"/>
      <c r="F188" s="380"/>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84" t="s">
        <v>34</v>
      </c>
      <c r="B199" s="385"/>
      <c r="C199" s="386"/>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410"/>
      <c r="B201" s="410"/>
      <c r="C201" s="410"/>
      <c r="D201" s="410"/>
      <c r="E201" s="410"/>
      <c r="F201" s="410"/>
      <c r="G201" s="96"/>
    </row>
    <row r="202" spans="1:7" ht="22.5" x14ac:dyDescent="0.4">
      <c r="A202" s="113" t="s">
        <v>104</v>
      </c>
      <c r="B202" s="155"/>
      <c r="C202" s="114"/>
      <c r="D202" s="114"/>
      <c r="E202" s="114"/>
      <c r="F202" s="114"/>
      <c r="G202" s="96"/>
    </row>
    <row r="203" spans="1:7" ht="84" x14ac:dyDescent="0.4">
      <c r="A203" s="103" t="s">
        <v>208</v>
      </c>
      <c r="B203" s="104">
        <v>0</v>
      </c>
      <c r="C203" s="104"/>
      <c r="D203" s="141" t="s">
        <v>560</v>
      </c>
      <c r="E203" s="141" t="s">
        <v>622</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63" x14ac:dyDescent="0.4">
      <c r="A208" s="103" t="s">
        <v>207</v>
      </c>
      <c r="B208" s="104">
        <v>1</v>
      </c>
      <c r="C208" s="104"/>
      <c r="D208" s="157" t="s">
        <v>539</v>
      </c>
      <c r="E208" s="105" t="s">
        <v>561</v>
      </c>
      <c r="F208" s="105"/>
      <c r="G208" s="96"/>
    </row>
    <row r="209" spans="1:7" ht="21" x14ac:dyDescent="0.4">
      <c r="A209" s="494" t="s">
        <v>330</v>
      </c>
      <c r="B209" s="104">
        <v>2</v>
      </c>
      <c r="C209" s="137"/>
      <c r="D209" s="157"/>
      <c r="E209" s="106"/>
      <c r="F209" s="105"/>
      <c r="G209" s="96"/>
    </row>
    <row r="210" spans="1:7" ht="21" x14ac:dyDescent="0.4">
      <c r="A210" s="493"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84" t="s">
        <v>34</v>
      </c>
      <c r="B223" s="385"/>
      <c r="C223" s="386"/>
      <c r="D223" s="123">
        <f>SUM(B203:C222)</f>
        <v>37</v>
      </c>
      <c r="E223" s="90"/>
      <c r="F223" s="96"/>
      <c r="G223" s="96"/>
    </row>
    <row r="224" spans="1:7" ht="21" x14ac:dyDescent="0.4">
      <c r="A224" s="108" t="s">
        <v>33</v>
      </c>
      <c r="B224" s="109"/>
      <c r="C224" s="110"/>
      <c r="D224" s="111">
        <f>D223/(COUNT(B203:C222)*2)</f>
        <v>0.92500000000000004</v>
      </c>
      <c r="E224" s="90"/>
      <c r="F224" s="96"/>
      <c r="G224" s="96"/>
    </row>
    <row r="225" spans="1:7" ht="21" x14ac:dyDescent="0.4">
      <c r="A225" s="410"/>
      <c r="B225" s="410"/>
      <c r="C225" s="410"/>
      <c r="D225" s="410"/>
      <c r="E225" s="410"/>
      <c r="F225" s="410"/>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89.25" customHeight="1" x14ac:dyDescent="0.4">
      <c r="A230" s="163" t="s">
        <v>116</v>
      </c>
      <c r="B230" s="104">
        <v>0</v>
      </c>
      <c r="C230" s="118"/>
      <c r="D230" s="492" t="s">
        <v>633</v>
      </c>
      <c r="E230" s="141" t="s">
        <v>553</v>
      </c>
      <c r="F230" s="105"/>
      <c r="G230" s="96"/>
    </row>
    <row r="231" spans="1:7" ht="215.25" customHeight="1" x14ac:dyDescent="0.45">
      <c r="A231" s="336" t="s">
        <v>394</v>
      </c>
      <c r="B231" s="104">
        <v>1</v>
      </c>
      <c r="C231" s="118" t="str">
        <f>IF(B231=0, -10, "0")</f>
        <v>0</v>
      </c>
      <c r="D231" s="141" t="s">
        <v>554</v>
      </c>
      <c r="E231" s="105" t="s">
        <v>555</v>
      </c>
      <c r="F231" s="105"/>
      <c r="G231" s="96"/>
    </row>
    <row r="232" spans="1:7" ht="20.25" customHeight="1" x14ac:dyDescent="0.45">
      <c r="A232" s="431" t="s">
        <v>304</v>
      </c>
      <c r="B232" s="432"/>
      <c r="C232" s="432"/>
      <c r="D232" s="433"/>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f>IF(D240=1, 2, IF(AND(D240&lt;1,D240&gt;0), 1, IF(D240=0,"0","NA")))</f>
        <v>2</v>
      </c>
      <c r="C240" s="137"/>
      <c r="D240" s="319">
        <f>IFERROR(E240/F240,"N.A")</f>
        <v>1</v>
      </c>
      <c r="E240" s="321">
        <f>COUNTIF('A3 Exploitation'!F191:F239,"ok")</f>
        <v>3</v>
      </c>
      <c r="F240" s="321">
        <f>COUNTA('A3 Exploitation'!F191:F239)</f>
        <v>3</v>
      </c>
      <c r="G240" s="96"/>
    </row>
    <row r="241" spans="1:7" ht="21" x14ac:dyDescent="0.4">
      <c r="A241" s="384" t="s">
        <v>34</v>
      </c>
      <c r="B241" s="385"/>
      <c r="C241" s="386"/>
      <c r="D241" s="108">
        <f>SUM(B227:C231,B233:C240)</f>
        <v>21</v>
      </c>
      <c r="E241" s="90"/>
      <c r="F241" s="96"/>
      <c r="G241" s="96"/>
    </row>
    <row r="242" spans="1:7" ht="21" x14ac:dyDescent="0.4">
      <c r="A242" s="108" t="s">
        <v>33</v>
      </c>
      <c r="B242" s="109"/>
      <c r="C242" s="110"/>
      <c r="D242" s="111">
        <f>D241/(COUNT(B227:C231,B233:C240)*2)</f>
        <v>0.875</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74</v>
      </c>
      <c r="E244" s="90"/>
      <c r="F244" s="96"/>
      <c r="G244" s="96"/>
    </row>
    <row r="245" spans="1:7" ht="22.5" x14ac:dyDescent="0.45">
      <c r="A245" s="344" t="s">
        <v>422</v>
      </c>
      <c r="B245" s="153"/>
      <c r="C245" s="154"/>
      <c r="D245" s="127">
        <f>D244/(COUNT(B227:C231,B191:C198,B203:C222,B233:C240)*2)</f>
        <v>0.92500000000000004</v>
      </c>
      <c r="E245" s="90"/>
      <c r="F245" s="96"/>
      <c r="G245" s="96"/>
    </row>
    <row r="246" spans="1:7" ht="21" x14ac:dyDescent="0.4">
      <c r="A246" s="410"/>
      <c r="B246" s="410"/>
      <c r="C246" s="410"/>
      <c r="D246" s="410"/>
      <c r="E246" s="410"/>
      <c r="F246" s="410"/>
      <c r="G246" s="96"/>
    </row>
    <row r="247" spans="1:7" ht="22.5" x14ac:dyDescent="0.45">
      <c r="A247" s="97" t="s">
        <v>101</v>
      </c>
      <c r="B247" s="97"/>
      <c r="C247" s="97"/>
      <c r="D247" s="97"/>
      <c r="E247" s="97"/>
      <c r="F247" s="97"/>
      <c r="G247" s="96"/>
    </row>
    <row r="248" spans="1:7" ht="21" x14ac:dyDescent="0.4">
      <c r="A248" s="129">
        <f>B11</f>
        <v>43754</v>
      </c>
      <c r="B248" s="96"/>
      <c r="C248" s="96"/>
      <c r="D248" s="96"/>
      <c r="E248" s="90"/>
      <c r="F248" s="96"/>
      <c r="G248" s="96"/>
    </row>
    <row r="249" spans="1:7" ht="21" x14ac:dyDescent="0.4">
      <c r="A249" s="377" t="s">
        <v>28</v>
      </c>
      <c r="B249" s="379" t="s">
        <v>29</v>
      </c>
      <c r="C249" s="379"/>
      <c r="D249" s="379" t="s">
        <v>42</v>
      </c>
      <c r="E249" s="380" t="s">
        <v>264</v>
      </c>
      <c r="F249" s="380" t="s">
        <v>295</v>
      </c>
      <c r="G249" s="96"/>
    </row>
    <row r="250" spans="1:7" ht="21" x14ac:dyDescent="0.4">
      <c r="A250" s="377"/>
      <c r="B250" s="100" t="s">
        <v>32</v>
      </c>
      <c r="C250" s="100" t="s">
        <v>31</v>
      </c>
      <c r="D250" s="379"/>
      <c r="E250" s="380"/>
      <c r="F250" s="380"/>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147" x14ac:dyDescent="0.4">
      <c r="A257" s="335" t="s">
        <v>323</v>
      </c>
      <c r="B257" s="104">
        <v>1</v>
      </c>
      <c r="C257" s="159" t="str">
        <f>IF(B257=0, -5, "0")</f>
        <v>0</v>
      </c>
      <c r="D257" s="141" t="s">
        <v>634</v>
      </c>
      <c r="E257" s="105" t="s">
        <v>550</v>
      </c>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4" t="s">
        <v>34</v>
      </c>
      <c r="B261" s="385"/>
      <c r="C261" s="386"/>
      <c r="D261" s="201">
        <f>SUM(B253:C260)</f>
        <v>15</v>
      </c>
      <c r="E261" s="90"/>
      <c r="F261" s="96"/>
      <c r="G261" s="96"/>
    </row>
    <row r="262" spans="1:7" ht="21" x14ac:dyDescent="0.4">
      <c r="A262" s="108" t="s">
        <v>33</v>
      </c>
      <c r="B262" s="109"/>
      <c r="C262" s="110"/>
      <c r="D262" s="111">
        <f>D261/(COUNT(B253:C260)*2)</f>
        <v>0.9375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84" x14ac:dyDescent="0.4">
      <c r="A266" s="103" t="s">
        <v>106</v>
      </c>
      <c r="B266" s="104">
        <v>0</v>
      </c>
      <c r="C266" s="104"/>
      <c r="D266" s="141" t="s">
        <v>546</v>
      </c>
      <c r="E266" s="105" t="s">
        <v>547</v>
      </c>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21.5" customHeight="1" x14ac:dyDescent="0.4">
      <c r="A272" s="230" t="s">
        <v>420</v>
      </c>
      <c r="B272" s="104">
        <v>0</v>
      </c>
      <c r="C272" s="118">
        <f>IF(B272=0, -10, "0")</f>
        <v>-10</v>
      </c>
      <c r="D272" s="157" t="s">
        <v>537</v>
      </c>
      <c r="E272" s="105" t="s">
        <v>538</v>
      </c>
      <c r="F272" s="105"/>
      <c r="G272" s="96"/>
    </row>
    <row r="273" spans="1:7" ht="21" x14ac:dyDescent="0.4">
      <c r="A273" s="168" t="s">
        <v>379</v>
      </c>
      <c r="B273" s="104">
        <v>2</v>
      </c>
      <c r="C273" s="140" t="str">
        <f>IF(B273=0, -5, "0")</f>
        <v>0</v>
      </c>
      <c r="D273" s="157"/>
      <c r="E273" s="105"/>
      <c r="F273" s="105"/>
      <c r="G273" s="96"/>
    </row>
    <row r="274" spans="1:7" ht="252" x14ac:dyDescent="0.4">
      <c r="A274" s="103" t="s">
        <v>116</v>
      </c>
      <c r="B274" s="104">
        <v>1</v>
      </c>
      <c r="C274" s="104"/>
      <c r="D274" s="211" t="s">
        <v>623</v>
      </c>
      <c r="E274" s="105" t="s">
        <v>545</v>
      </c>
      <c r="F274" s="105"/>
      <c r="G274" s="96"/>
    </row>
    <row r="275" spans="1:7" ht="90" customHeight="1" x14ac:dyDescent="0.4">
      <c r="A275" s="168" t="s">
        <v>359</v>
      </c>
      <c r="B275" s="104">
        <v>1</v>
      </c>
      <c r="C275" s="140" t="str">
        <f>IF(B275=0, -10, "0")</f>
        <v>0</v>
      </c>
      <c r="D275" s="211" t="s">
        <v>536</v>
      </c>
      <c r="E275" s="105" t="s">
        <v>535</v>
      </c>
      <c r="F275" s="105"/>
      <c r="G275" s="96"/>
    </row>
    <row r="276" spans="1:7" ht="28.5" customHeight="1" x14ac:dyDescent="0.4">
      <c r="A276" s="168" t="s">
        <v>360</v>
      </c>
      <c r="B276" s="104">
        <v>2</v>
      </c>
      <c r="C276" s="140" t="str">
        <f>IF(B276=0, -10, "0")</f>
        <v>0</v>
      </c>
      <c r="D276" s="211"/>
      <c r="E276" s="106"/>
      <c r="F276" s="105"/>
      <c r="G276" s="96"/>
    </row>
    <row r="277" spans="1:7" ht="63" x14ac:dyDescent="0.4">
      <c r="A277" s="103" t="s">
        <v>207</v>
      </c>
      <c r="B277" s="104">
        <v>1</v>
      </c>
      <c r="C277" s="104"/>
      <c r="D277" s="105" t="s">
        <v>539</v>
      </c>
      <c r="E277" s="105" t="s">
        <v>540</v>
      </c>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69" customHeight="1" x14ac:dyDescent="0.4">
      <c r="A283" s="103" t="s">
        <v>148</v>
      </c>
      <c r="B283" s="104">
        <v>0</v>
      </c>
      <c r="C283" s="104"/>
      <c r="D283" s="105" t="s">
        <v>543</v>
      </c>
      <c r="E283" s="105" t="s">
        <v>544</v>
      </c>
      <c r="F283" s="105"/>
      <c r="G283" s="96"/>
    </row>
    <row r="284" spans="1:7" ht="42" customHeight="1" x14ac:dyDescent="0.4">
      <c r="A284" s="161" t="s">
        <v>406</v>
      </c>
      <c r="B284" s="104">
        <v>0</v>
      </c>
      <c r="C284" s="104"/>
      <c r="D284" s="161" t="s">
        <v>541</v>
      </c>
      <c r="E284" s="105" t="s">
        <v>542</v>
      </c>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94"/>
      <c r="B286" s="394"/>
      <c r="C286" s="394"/>
      <c r="D286" s="394"/>
      <c r="E286" s="394"/>
      <c r="F286" s="394"/>
      <c r="G286" s="96"/>
    </row>
    <row r="287" spans="1:7" ht="31.5" customHeight="1" x14ac:dyDescent="0.4">
      <c r="A287" s="430" t="s">
        <v>304</v>
      </c>
      <c r="B287" s="430"/>
      <c r="C287" s="430"/>
      <c r="D287" s="430"/>
      <c r="E287" s="430"/>
      <c r="F287" s="430"/>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f>IF(D295=1, 2, IF(AND(D295&lt;1,D295&gt;0), 1, IF(D295=0,"0","NA")))</f>
        <v>2</v>
      </c>
      <c r="C295" s="104"/>
      <c r="D295" s="319">
        <f>IFERROR(E295/F295,"N.A")</f>
        <v>1</v>
      </c>
      <c r="E295" s="321">
        <f>COUNTIF('A3 Exploitation'!F253:F294,"ok")</f>
        <v>4</v>
      </c>
      <c r="F295" s="321">
        <f>COUNTA('A3 Exploitation'!F253:F294)</f>
        <v>4</v>
      </c>
      <c r="G295" s="96"/>
    </row>
    <row r="296" spans="1:7" ht="21" x14ac:dyDescent="0.4">
      <c r="A296" s="123" t="s">
        <v>34</v>
      </c>
      <c r="B296" s="123"/>
      <c r="C296" s="123"/>
      <c r="D296" s="123">
        <f>SUM(B265:C285,B288:C295)</f>
        <v>35</v>
      </c>
      <c r="E296" s="90"/>
      <c r="F296" s="96"/>
      <c r="G296" s="96"/>
    </row>
    <row r="297" spans="1:7" ht="21" x14ac:dyDescent="0.4">
      <c r="A297" s="108" t="s">
        <v>33</v>
      </c>
      <c r="B297" s="109"/>
      <c r="C297" s="110"/>
      <c r="D297" s="111">
        <f>D296/(COUNT(B265:C285,B288:C295)*2)</f>
        <v>0.60344827586206895</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50</v>
      </c>
      <c r="E299" s="90"/>
      <c r="F299" s="96"/>
      <c r="G299" s="96"/>
    </row>
    <row r="300" spans="1:7" ht="22.5" x14ac:dyDescent="0.45">
      <c r="A300" s="344" t="s">
        <v>424</v>
      </c>
      <c r="B300" s="153"/>
      <c r="C300" s="154"/>
      <c r="D300" s="127">
        <f>D299/(COUNT(B253:C260,B265:C285,B288:C295)*2)</f>
        <v>0.67567567567567566</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43754</v>
      </c>
      <c r="B303" s="96"/>
      <c r="C303" s="96"/>
      <c r="D303" s="96"/>
      <c r="E303" s="90"/>
      <c r="F303" s="96"/>
      <c r="G303" s="96"/>
    </row>
    <row r="304" spans="1:7" ht="21" x14ac:dyDescent="0.4">
      <c r="A304" s="377" t="s">
        <v>28</v>
      </c>
      <c r="B304" s="379" t="s">
        <v>29</v>
      </c>
      <c r="C304" s="379"/>
      <c r="D304" s="379" t="s">
        <v>42</v>
      </c>
      <c r="E304" s="380" t="s">
        <v>264</v>
      </c>
      <c r="F304" s="380" t="s">
        <v>295</v>
      </c>
      <c r="G304" s="96"/>
    </row>
    <row r="305" spans="1:7" ht="21" x14ac:dyDescent="0.4">
      <c r="A305" s="377"/>
      <c r="B305" s="100" t="s">
        <v>32</v>
      </c>
      <c r="C305" s="100" t="s">
        <v>31</v>
      </c>
      <c r="D305" s="379"/>
      <c r="E305" s="380"/>
      <c r="F305" s="380"/>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12</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84" x14ac:dyDescent="0.4">
      <c r="A320" s="103" t="s">
        <v>143</v>
      </c>
      <c r="B320" s="104">
        <v>1</v>
      </c>
      <c r="C320" s="118"/>
      <c r="D320" s="141" t="s">
        <v>585</v>
      </c>
      <c r="E320" s="105" t="s">
        <v>626</v>
      </c>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t="s">
        <v>30</v>
      </c>
      <c r="C323" s="104"/>
      <c r="D323" s="120"/>
      <c r="E323" s="106"/>
      <c r="F323" s="105"/>
      <c r="G323" s="96"/>
    </row>
    <row r="324" spans="1:7" ht="63" x14ac:dyDescent="0.4">
      <c r="A324" s="230" t="s">
        <v>420</v>
      </c>
      <c r="B324" s="104">
        <v>1</v>
      </c>
      <c r="C324" s="118" t="str">
        <f>IF(B324=0, -10, "0")</f>
        <v>0</v>
      </c>
      <c r="D324" s="157" t="s">
        <v>610</v>
      </c>
      <c r="E324" s="105" t="s">
        <v>611</v>
      </c>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v>2</v>
      </c>
      <c r="C332" s="118" t="str">
        <f>IF(B332=0, -10, "0")</f>
        <v>0</v>
      </c>
      <c r="D332" s="172"/>
      <c r="E332" s="106"/>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42"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28</v>
      </c>
      <c r="E339" s="90"/>
      <c r="F339" s="96"/>
      <c r="G339" s="96"/>
    </row>
    <row r="340" spans="1:7" ht="21" x14ac:dyDescent="0.4">
      <c r="A340" s="108" t="s">
        <v>33</v>
      </c>
      <c r="B340" s="109"/>
      <c r="C340" s="110"/>
      <c r="D340" s="111">
        <f>D339/(COUNT(B320:C338)*2)</f>
        <v>0.93333333333333335</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15"/>
      <c r="B352" s="415"/>
      <c r="C352" s="415"/>
      <c r="D352" s="415"/>
      <c r="E352" s="415"/>
      <c r="F352" s="415"/>
      <c r="G352" s="415"/>
    </row>
    <row r="353" spans="1:7" ht="32.25" customHeight="1" x14ac:dyDescent="0.4">
      <c r="A353" s="429" t="s">
        <v>304</v>
      </c>
      <c r="B353" s="429"/>
      <c r="C353" s="429"/>
      <c r="D353" s="429"/>
      <c r="E353" s="429"/>
      <c r="F353" s="429"/>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2</v>
      </c>
      <c r="C361" s="137"/>
      <c r="D361" s="319">
        <f>IFERROR(E361/F361,"N.A")</f>
        <v>1</v>
      </c>
      <c r="E361" s="321">
        <f>COUNTIF('A3 Exploitation'!F308:F360,"ok")</f>
        <v>3</v>
      </c>
      <c r="F361" s="321">
        <f>COUNTA('A3 Exploitation'!F308:F360)</f>
        <v>3</v>
      </c>
      <c r="G361" s="96"/>
    </row>
    <row r="362" spans="1:7" ht="21" x14ac:dyDescent="0.4">
      <c r="A362" s="108" t="s">
        <v>34</v>
      </c>
      <c r="B362" s="108"/>
      <c r="C362" s="108"/>
      <c r="D362" s="108">
        <f>SUM(B343:C351,B354:C361)</f>
        <v>14</v>
      </c>
      <c r="E362" s="90"/>
      <c r="F362" s="96"/>
      <c r="G362" s="96"/>
    </row>
    <row r="363" spans="1:7" ht="21" x14ac:dyDescent="0.4">
      <c r="A363" s="108" t="s">
        <v>33</v>
      </c>
      <c r="B363" s="109"/>
      <c r="C363" s="110"/>
      <c r="D363" s="111">
        <f>D362/(COUNT(B343:C351,B354:C361)*2)</f>
        <v>1</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54</v>
      </c>
      <c r="E365" s="90"/>
      <c r="F365" s="96"/>
      <c r="G365" s="96"/>
    </row>
    <row r="366" spans="1:7" ht="22.5" x14ac:dyDescent="0.45">
      <c r="A366" s="177" t="s">
        <v>426</v>
      </c>
      <c r="B366" s="178"/>
      <c r="C366" s="179"/>
      <c r="D366" s="180">
        <f>D365/(COUNT(B320:C338,B343:C351,B308:C315,B354:C361)*2)</f>
        <v>0.9642857142857143</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43754</v>
      </c>
      <c r="B369" s="96"/>
      <c r="C369" s="96"/>
      <c r="D369" s="96"/>
      <c r="E369" s="90"/>
      <c r="F369" s="96"/>
      <c r="G369" s="96"/>
    </row>
    <row r="370" spans="1:7" ht="21" x14ac:dyDescent="0.4">
      <c r="A370" s="377" t="s">
        <v>28</v>
      </c>
      <c r="B370" s="379" t="s">
        <v>29</v>
      </c>
      <c r="C370" s="379"/>
      <c r="D370" s="379" t="s">
        <v>42</v>
      </c>
      <c r="E370" s="380" t="s">
        <v>264</v>
      </c>
      <c r="F370" s="380" t="s">
        <v>295</v>
      </c>
      <c r="G370" s="96"/>
    </row>
    <row r="371" spans="1:7" ht="21" x14ac:dyDescent="0.4">
      <c r="A371" s="377"/>
      <c r="B371" s="100" t="s">
        <v>32</v>
      </c>
      <c r="C371" s="100" t="s">
        <v>31</v>
      </c>
      <c r="D371" s="379"/>
      <c r="E371" s="380"/>
      <c r="F371" s="380"/>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27"/>
      <c r="B410" s="428"/>
      <c r="C410" s="428"/>
      <c r="D410" s="428"/>
      <c r="E410" s="428"/>
      <c r="F410" s="428"/>
      <c r="G410" s="428"/>
    </row>
    <row r="411" spans="1:7" ht="24.75" x14ac:dyDescent="0.4">
      <c r="A411" s="425" t="s">
        <v>313</v>
      </c>
      <c r="B411" s="425"/>
      <c r="C411" s="425"/>
      <c r="D411" s="425"/>
      <c r="E411" s="425"/>
      <c r="F411" s="425"/>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43754</v>
      </c>
      <c r="B427" s="96"/>
      <c r="C427" s="96"/>
      <c r="D427" s="96"/>
      <c r="E427" s="90"/>
      <c r="F427" s="96"/>
      <c r="G427" s="96"/>
    </row>
    <row r="428" spans="1:7" ht="21" x14ac:dyDescent="0.4">
      <c r="A428" s="377" t="s">
        <v>28</v>
      </c>
      <c r="B428" s="379" t="s">
        <v>29</v>
      </c>
      <c r="C428" s="379"/>
      <c r="D428" s="379" t="s">
        <v>42</v>
      </c>
      <c r="E428" s="380" t="s">
        <v>264</v>
      </c>
      <c r="F428" s="380" t="s">
        <v>295</v>
      </c>
      <c r="G428" s="96"/>
    </row>
    <row r="429" spans="1:7" ht="21" x14ac:dyDescent="0.4">
      <c r="A429" s="377"/>
      <c r="B429" s="100" t="s">
        <v>32</v>
      </c>
      <c r="C429" s="100" t="s">
        <v>31</v>
      </c>
      <c r="D429" s="379"/>
      <c r="E429" s="380"/>
      <c r="F429" s="380"/>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63" x14ac:dyDescent="0.4">
      <c r="A436" s="192" t="s">
        <v>298</v>
      </c>
      <c r="B436" s="104">
        <v>1</v>
      </c>
      <c r="C436" s="104"/>
      <c r="D436" s="105" t="s">
        <v>600</v>
      </c>
      <c r="E436" s="105" t="s">
        <v>597</v>
      </c>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15</v>
      </c>
      <c r="E440" s="90"/>
      <c r="F440" s="96"/>
      <c r="G440" s="96"/>
    </row>
    <row r="441" spans="1:7" ht="21" x14ac:dyDescent="0.4">
      <c r="A441" s="108" t="s">
        <v>33</v>
      </c>
      <c r="B441" s="109"/>
      <c r="C441" s="110"/>
      <c r="D441" s="111">
        <f>D440/(COUNT(B432:C439)*2)</f>
        <v>0.9375</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105" x14ac:dyDescent="0.4">
      <c r="A445" s="333" t="s">
        <v>272</v>
      </c>
      <c r="B445" s="104">
        <v>0</v>
      </c>
      <c r="C445" s="118">
        <f>IF(B445=0, -5, "0")</f>
        <v>-5</v>
      </c>
      <c r="D445" s="105" t="s">
        <v>625</v>
      </c>
      <c r="E445" s="105" t="s">
        <v>598</v>
      </c>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63" x14ac:dyDescent="0.4">
      <c r="A454" s="229" t="s">
        <v>324</v>
      </c>
      <c r="B454" s="104">
        <v>1</v>
      </c>
      <c r="C454" s="118" t="str">
        <f>IF(B454=0, -5, "0")</f>
        <v>0</v>
      </c>
      <c r="D454" s="105" t="s">
        <v>558</v>
      </c>
      <c r="E454" s="105" t="s">
        <v>559</v>
      </c>
      <c r="F454" s="105"/>
      <c r="G454" s="96"/>
    </row>
    <row r="455" spans="1:7" ht="42" x14ac:dyDescent="0.4">
      <c r="A455" s="103" t="s">
        <v>148</v>
      </c>
      <c r="B455" s="104" t="s">
        <v>30</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5" t="s">
        <v>304</v>
      </c>
      <c r="B459" s="425"/>
      <c r="C459" s="425"/>
      <c r="D459" s="425"/>
      <c r="E459" s="425"/>
      <c r="F459" s="425"/>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f>IF(D466=1, 2, IF(AND(D466&lt;1,D466&gt;0), 1, IF(D466=0,"0","NA")))</f>
        <v>2</v>
      </c>
      <c r="C466" s="104"/>
      <c r="D466" s="319">
        <f>IFERROR(E466/F466,"N.A")</f>
        <v>1</v>
      </c>
      <c r="E466" s="321">
        <f>COUNTIF('A3 Exploitation'!F432:F465,"ok")</f>
        <v>2</v>
      </c>
      <c r="F466" s="321">
        <f>COUNTA('A3 Exploitation'!F432:F465)</f>
        <v>2</v>
      </c>
      <c r="G466" s="96"/>
    </row>
    <row r="467" spans="1:7" ht="21" x14ac:dyDescent="0.4">
      <c r="A467" s="108" t="s">
        <v>34</v>
      </c>
      <c r="B467" s="123"/>
      <c r="C467" s="123"/>
      <c r="D467" s="197">
        <f>SUM(B444:C457,B460:C466)</f>
        <v>28</v>
      </c>
      <c r="E467" s="90"/>
      <c r="F467" s="96"/>
      <c r="G467" s="96"/>
    </row>
    <row r="468" spans="1:7" ht="21" x14ac:dyDescent="0.4">
      <c r="A468" s="108" t="s">
        <v>33</v>
      </c>
      <c r="B468" s="109"/>
      <c r="C468" s="110"/>
      <c r="D468" s="111">
        <f>D467/(COUNT(B444:C457,B460:C466)*2)</f>
        <v>0.73684210526315785</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43</v>
      </c>
      <c r="E470" s="90"/>
      <c r="F470" s="96"/>
      <c r="G470" s="96"/>
    </row>
    <row r="471" spans="1:7" ht="22.5" x14ac:dyDescent="0.45">
      <c r="A471" s="344" t="s">
        <v>432</v>
      </c>
      <c r="B471" s="153"/>
      <c r="C471" s="154"/>
      <c r="D471" s="127">
        <f>D470/(COUNT(B444:C457,B432:C439,B460:C466)*2)</f>
        <v>0.79629629629629628</v>
      </c>
      <c r="E471" s="90"/>
      <c r="F471" s="96"/>
      <c r="G471" s="96"/>
    </row>
    <row r="472" spans="1:7" ht="21" x14ac:dyDescent="0.4">
      <c r="A472" s="128"/>
      <c r="B472" s="96"/>
      <c r="C472" s="96"/>
      <c r="D472" s="96"/>
      <c r="E472" s="90"/>
      <c r="F472" s="96"/>
      <c r="G472" s="96"/>
    </row>
    <row r="473" spans="1:7" ht="24.75" x14ac:dyDescent="0.4">
      <c r="A473" s="426" t="s">
        <v>405</v>
      </c>
      <c r="B473" s="426"/>
      <c r="C473" s="426"/>
      <c r="D473" s="426"/>
      <c r="E473" s="426"/>
      <c r="F473" s="426"/>
      <c r="G473" s="96"/>
    </row>
    <row r="474" spans="1:7" ht="21" customHeight="1" x14ac:dyDescent="0.4">
      <c r="A474" s="191">
        <f>B11</f>
        <v>43754</v>
      </c>
      <c r="F474" s="2"/>
      <c r="G474" s="96"/>
    </row>
    <row r="475" spans="1:7" ht="21" x14ac:dyDescent="0.4">
      <c r="A475" s="411" t="s">
        <v>28</v>
      </c>
      <c r="B475" s="412" t="s">
        <v>29</v>
      </c>
      <c r="C475" s="412"/>
      <c r="D475" s="412" t="s">
        <v>42</v>
      </c>
      <c r="E475" s="413" t="s">
        <v>264</v>
      </c>
      <c r="F475" s="413" t="s">
        <v>295</v>
      </c>
      <c r="G475" s="96"/>
    </row>
    <row r="476" spans="1:7" ht="21" x14ac:dyDescent="0.4">
      <c r="A476" s="411"/>
      <c r="B476" s="254" t="s">
        <v>32</v>
      </c>
      <c r="C476" s="254" t="s">
        <v>31</v>
      </c>
      <c r="D476" s="412"/>
      <c r="E476" s="413"/>
      <c r="F476" s="413"/>
      <c r="G476" s="96"/>
    </row>
    <row r="477" spans="1:7" ht="22.5" x14ac:dyDescent="0.4">
      <c r="A477" s="282"/>
      <c r="B477" s="283"/>
      <c r="C477" s="283"/>
      <c r="D477" s="283"/>
      <c r="E477" s="346"/>
      <c r="F477" s="346"/>
      <c r="G477" s="96"/>
    </row>
    <row r="478" spans="1:7" ht="24.75" x14ac:dyDescent="0.4">
      <c r="A478" s="486" t="s">
        <v>52</v>
      </c>
      <c r="B478" s="486"/>
      <c r="C478" s="486"/>
      <c r="D478" s="486"/>
      <c r="E478" s="486"/>
      <c r="F478" s="486"/>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7" t="s">
        <v>443</v>
      </c>
      <c r="B484" s="488"/>
      <c r="C484" s="488"/>
      <c r="D484" s="488"/>
      <c r="E484" s="488"/>
      <c r="F484" s="488"/>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9" t="s">
        <v>23</v>
      </c>
      <c r="B495" s="490"/>
      <c r="C495" s="490"/>
      <c r="D495" s="490"/>
      <c r="E495" s="490"/>
      <c r="F495" s="491"/>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354</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365</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6"/>
      <c r="B507" s="396"/>
      <c r="C507" s="396"/>
      <c r="D507" s="396"/>
      <c r="E507" s="396"/>
      <c r="F507" s="396"/>
      <c r="G507" s="396"/>
    </row>
    <row r="508" spans="1:7" ht="26.25" customHeight="1" x14ac:dyDescent="0.5">
      <c r="A508" s="288" t="s">
        <v>304</v>
      </c>
      <c r="B508" s="423"/>
      <c r="C508" s="423"/>
      <c r="D508" s="423"/>
      <c r="E508" s="423"/>
      <c r="F508" s="423"/>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24" t="s">
        <v>97</v>
      </c>
      <c r="B520" s="424"/>
      <c r="C520" s="424"/>
      <c r="D520" s="424"/>
      <c r="E520" s="424"/>
      <c r="F520" s="424"/>
      <c r="G520" s="96"/>
    </row>
    <row r="521" spans="1:7" ht="22.5" customHeight="1" x14ac:dyDescent="0.4">
      <c r="A521" s="191">
        <f>B11</f>
        <v>43754</v>
      </c>
      <c r="B521" s="96"/>
      <c r="C521" s="96"/>
      <c r="D521" s="114"/>
      <c r="E521" s="114"/>
      <c r="F521" s="114"/>
      <c r="G521" s="96"/>
    </row>
    <row r="522" spans="1:7" ht="21" x14ac:dyDescent="0.4">
      <c r="A522" s="418" t="s">
        <v>28</v>
      </c>
      <c r="B522" s="378" t="s">
        <v>29</v>
      </c>
      <c r="C522" s="420"/>
      <c r="D522" s="379" t="s">
        <v>42</v>
      </c>
      <c r="E522" s="380" t="s">
        <v>264</v>
      </c>
      <c r="F522" s="380" t="s">
        <v>295</v>
      </c>
      <c r="G522" s="96"/>
    </row>
    <row r="523" spans="1:7" ht="21" x14ac:dyDescent="0.4">
      <c r="A523" s="419"/>
      <c r="B523" s="249" t="s">
        <v>32</v>
      </c>
      <c r="C523" s="250" t="s">
        <v>31</v>
      </c>
      <c r="D523" s="379"/>
      <c r="E523" s="380"/>
      <c r="F523" s="380"/>
      <c r="G523" s="96"/>
    </row>
    <row r="524" spans="1:7" ht="22.5" x14ac:dyDescent="0.4">
      <c r="A524" s="286"/>
      <c r="B524" s="287"/>
      <c r="C524" s="287"/>
      <c r="D524" s="283"/>
      <c r="E524" s="346"/>
      <c r="F524" s="346"/>
      <c r="G524" s="96"/>
    </row>
    <row r="525" spans="1:7" ht="24.75" x14ac:dyDescent="0.4">
      <c r="A525" s="289" t="s">
        <v>17</v>
      </c>
      <c r="B525" s="251"/>
      <c r="C525" s="421"/>
      <c r="D525" s="421"/>
      <c r="E525" s="421"/>
      <c r="F525" s="422"/>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84" t="s">
        <v>34</v>
      </c>
      <c r="B532" s="385"/>
      <c r="C532" s="386"/>
      <c r="D532" s="315">
        <f>SUM(B526:C531)</f>
        <v>12</v>
      </c>
      <c r="E532" s="202"/>
      <c r="F532" s="202"/>
      <c r="G532" s="96"/>
    </row>
    <row r="533" spans="1:7" ht="21" customHeight="1" x14ac:dyDescent="0.4">
      <c r="A533" s="384" t="s">
        <v>33</v>
      </c>
      <c r="B533" s="385"/>
      <c r="C533" s="386"/>
      <c r="D533" s="298">
        <f>D532/(COUNT(B526:C531)*2)</f>
        <v>1</v>
      </c>
      <c r="E533" s="202"/>
      <c r="F533" s="202"/>
      <c r="G533" s="96"/>
    </row>
    <row r="534" spans="1:7" ht="21" x14ac:dyDescent="0.4">
      <c r="A534" s="410"/>
      <c r="B534" s="410"/>
      <c r="C534" s="410"/>
      <c r="D534" s="410"/>
      <c r="E534" s="410"/>
      <c r="F534" s="410"/>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30" customHeight="1"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4"/>
      <c r="B546" s="415"/>
      <c r="C546" s="415"/>
      <c r="D546" s="415"/>
      <c r="E546" s="415"/>
      <c r="F546" s="415"/>
      <c r="G546" s="415"/>
    </row>
    <row r="547" spans="1:7" ht="35.25" customHeight="1" x14ac:dyDescent="0.4">
      <c r="A547" s="290" t="s">
        <v>304</v>
      </c>
      <c r="B547" s="265"/>
      <c r="C547" s="416"/>
      <c r="D547" s="416"/>
      <c r="E547" s="416"/>
      <c r="F547" s="417"/>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f>IF(D555=1, 2, IF(AND(D555&lt;1,D555&gt;0), 1, IF(D555=0,"0","NA")))</f>
        <v>2</v>
      </c>
      <c r="C555" s="104"/>
      <c r="D555" s="319">
        <f>IFERROR(E555/F555,"N.A")</f>
        <v>1</v>
      </c>
      <c r="E555" s="321">
        <f>COUNTIF('A3 Exploitation'!F526:F554,"ok")</f>
        <v>1</v>
      </c>
      <c r="F555" s="321">
        <f>COUNTA('A3 Exploitation'!F526:F554)</f>
        <v>1</v>
      </c>
      <c r="G555" s="96"/>
    </row>
    <row r="556" spans="1:7" ht="21" x14ac:dyDescent="0.4">
      <c r="A556" s="392" t="s">
        <v>34</v>
      </c>
      <c r="B556" s="392"/>
      <c r="C556" s="404"/>
      <c r="D556" s="345">
        <f>SUM(B548:C555,B536:C545)</f>
        <v>30</v>
      </c>
      <c r="E556" s="90"/>
      <c r="F556" s="96"/>
      <c r="G556" s="96"/>
    </row>
    <row r="557" spans="1:7" ht="21" x14ac:dyDescent="0.4">
      <c r="A557" s="392" t="s">
        <v>33</v>
      </c>
      <c r="B557" s="392"/>
      <c r="C557" s="392"/>
      <c r="D557" s="298">
        <f>D556/(COUNT(B548:C555,B536:C545)*2)</f>
        <v>1</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42</v>
      </c>
      <c r="E559" s="90"/>
      <c r="F559" s="96"/>
      <c r="G559" s="96"/>
    </row>
    <row r="560" spans="1:7" ht="21" customHeight="1" x14ac:dyDescent="0.45">
      <c r="A560" s="344" t="s">
        <v>436</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410"/>
      <c r="B562" s="410"/>
      <c r="C562" s="410"/>
      <c r="D562" s="410"/>
      <c r="E562" s="410"/>
      <c r="F562" s="410"/>
      <c r="G562" s="96"/>
    </row>
    <row r="563" spans="1:7" ht="22.5" x14ac:dyDescent="0.45">
      <c r="A563" s="391" t="s">
        <v>19</v>
      </c>
      <c r="B563" s="391"/>
      <c r="C563" s="391"/>
      <c r="D563" s="391"/>
      <c r="E563" s="391"/>
      <c r="F563" s="391"/>
      <c r="G563" s="96"/>
    </row>
    <row r="564" spans="1:7" ht="22.5" x14ac:dyDescent="0.4">
      <c r="A564" s="198">
        <f>B11</f>
        <v>43754</v>
      </c>
      <c r="B564" s="96"/>
      <c r="C564" s="96"/>
      <c r="D564" s="280"/>
      <c r="E564" s="280"/>
      <c r="F564" s="280"/>
      <c r="G564" s="96"/>
    </row>
    <row r="565" spans="1:7" ht="21" x14ac:dyDescent="0.4">
      <c r="A565" s="411" t="s">
        <v>28</v>
      </c>
      <c r="B565" s="412" t="s">
        <v>29</v>
      </c>
      <c r="C565" s="412"/>
      <c r="D565" s="412" t="s">
        <v>42</v>
      </c>
      <c r="E565" s="413" t="s">
        <v>264</v>
      </c>
      <c r="F565" s="413" t="s">
        <v>295</v>
      </c>
      <c r="G565" s="96"/>
    </row>
    <row r="566" spans="1:7" ht="21" x14ac:dyDescent="0.4">
      <c r="A566" s="411"/>
      <c r="B566" s="254" t="s">
        <v>32</v>
      </c>
      <c r="C566" s="254" t="s">
        <v>31</v>
      </c>
      <c r="D566" s="412"/>
      <c r="E566" s="413"/>
      <c r="F566" s="413"/>
      <c r="G566" s="96"/>
    </row>
    <row r="567" spans="1:7" ht="22.5" x14ac:dyDescent="0.4">
      <c r="A567" s="291"/>
      <c r="B567" s="292"/>
      <c r="C567" s="292"/>
      <c r="D567" s="292"/>
      <c r="E567" s="268"/>
      <c r="F567" s="293"/>
      <c r="G567" s="96"/>
    </row>
    <row r="568" spans="1:7" ht="24.75" x14ac:dyDescent="0.4">
      <c r="A568" s="401" t="s">
        <v>10</v>
      </c>
      <c r="B568" s="402"/>
      <c r="C568" s="402"/>
      <c r="D568" s="402"/>
      <c r="E568" s="402"/>
      <c r="F568" s="403"/>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92" t="s">
        <v>34</v>
      </c>
      <c r="B578" s="392"/>
      <c r="C578" s="404"/>
      <c r="D578" s="345">
        <f>SUM(B569:C577)</f>
        <v>18</v>
      </c>
      <c r="E578" s="90"/>
      <c r="F578" s="96"/>
      <c r="G578" s="96"/>
    </row>
    <row r="579" spans="1:7" ht="21" x14ac:dyDescent="0.4">
      <c r="A579" s="392" t="s">
        <v>33</v>
      </c>
      <c r="B579" s="392"/>
      <c r="C579" s="392"/>
      <c r="D579" s="298">
        <f>D578/(COUNT(B569:C577)*2)</f>
        <v>1</v>
      </c>
      <c r="E579" s="90"/>
      <c r="F579" s="96"/>
      <c r="G579" s="96"/>
    </row>
    <row r="580" spans="1:7" ht="21" x14ac:dyDescent="0.4">
      <c r="A580" s="299"/>
      <c r="B580" s="300"/>
      <c r="C580" s="300"/>
      <c r="D580" s="301"/>
      <c r="E580" s="90"/>
      <c r="F580" s="96"/>
      <c r="G580" s="96"/>
    </row>
    <row r="581" spans="1:7" ht="39.75" customHeight="1" x14ac:dyDescent="0.4">
      <c r="A581" s="405" t="s">
        <v>23</v>
      </c>
      <c r="B581" s="406"/>
      <c r="C581" s="406"/>
      <c r="D581" s="406"/>
      <c r="E581" s="406"/>
      <c r="F581" s="407"/>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08" t="s">
        <v>370</v>
      </c>
      <c r="B588" s="409"/>
      <c r="C588" s="409"/>
      <c r="D588" s="409"/>
      <c r="E588" s="409"/>
      <c r="F588" s="409"/>
      <c r="G588" s="409"/>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f>IF(D595=1, 2, IF(AND(D595&lt;1,D595&gt;0), 1, IF(D595=0,"0","NA")))</f>
        <v>2</v>
      </c>
      <c r="C595" s="104"/>
      <c r="D595" s="319">
        <f>IFERROR(E595/F595,"N.A")</f>
        <v>1</v>
      </c>
      <c r="E595" s="321">
        <f>COUNTIF('A3 Exploitation'!F569:F594,"ok")</f>
        <v>1</v>
      </c>
      <c r="F595" s="321">
        <f>COUNTA('A3 Exploitation'!F569:F594)</f>
        <v>1</v>
      </c>
      <c r="G595" s="96"/>
    </row>
    <row r="596" spans="1:7" ht="21" x14ac:dyDescent="0.4">
      <c r="A596" s="392" t="s">
        <v>34</v>
      </c>
      <c r="B596" s="392"/>
      <c r="C596" s="404"/>
      <c r="D596" s="345">
        <f>SUM(B589:C595,B582:C587)</f>
        <v>22</v>
      </c>
      <c r="E596" s="90"/>
      <c r="F596" s="96"/>
      <c r="G596" s="96"/>
    </row>
    <row r="597" spans="1:7" ht="21" x14ac:dyDescent="0.4">
      <c r="A597" s="392" t="s">
        <v>33</v>
      </c>
      <c r="B597" s="392"/>
      <c r="C597" s="392"/>
      <c r="D597" s="298">
        <f>D596/(COUNT(B582:C587,B589:C595)*2)</f>
        <v>1</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40</v>
      </c>
      <c r="E599" s="239"/>
      <c r="F599" s="239"/>
      <c r="G599" s="96"/>
    </row>
    <row r="600" spans="1:7" ht="22.5" x14ac:dyDescent="0.45">
      <c r="A600" s="398" t="s">
        <v>168</v>
      </c>
      <c r="B600" s="399"/>
      <c r="C600" s="400"/>
      <c r="D600" s="127">
        <f>D599/(COUNT(B569:C577,B589:C595,B582:C587)*2)</f>
        <v>1</v>
      </c>
      <c r="E600" s="90"/>
      <c r="F600" s="96"/>
      <c r="G600" s="96"/>
    </row>
    <row r="601" spans="1:7" ht="21" x14ac:dyDescent="0.4">
      <c r="A601" s="128"/>
      <c r="B601" s="96"/>
      <c r="C601" s="96"/>
      <c r="G601" s="96"/>
    </row>
    <row r="602" spans="1:7" ht="19.5" customHeight="1" x14ac:dyDescent="0.45">
      <c r="A602" s="391" t="s">
        <v>8</v>
      </c>
      <c r="B602" s="391"/>
      <c r="C602" s="391"/>
      <c r="D602" s="391"/>
      <c r="E602" s="391"/>
      <c r="F602" s="391"/>
      <c r="G602" s="96"/>
    </row>
    <row r="603" spans="1:7" ht="22.5" x14ac:dyDescent="0.4">
      <c r="A603" s="129">
        <f>B11</f>
        <v>43754</v>
      </c>
      <c r="B603" s="96"/>
      <c r="C603" s="96"/>
      <c r="D603" s="114"/>
      <c r="E603" s="114"/>
      <c r="F603" s="114"/>
      <c r="G603" s="96"/>
    </row>
    <row r="604" spans="1:7" ht="21" x14ac:dyDescent="0.4">
      <c r="A604" s="377" t="s">
        <v>28</v>
      </c>
      <c r="B604" s="379" t="s">
        <v>29</v>
      </c>
      <c r="C604" s="379"/>
      <c r="D604" s="379" t="s">
        <v>42</v>
      </c>
      <c r="E604" s="380" t="s">
        <v>264</v>
      </c>
      <c r="F604" s="380" t="s">
        <v>295</v>
      </c>
      <c r="G604" s="96"/>
    </row>
    <row r="605" spans="1:7" ht="18.75" customHeight="1" x14ac:dyDescent="0.4">
      <c r="A605" s="377"/>
      <c r="B605" s="100" t="s">
        <v>32</v>
      </c>
      <c r="C605" s="100" t="s">
        <v>31</v>
      </c>
      <c r="D605" s="379"/>
      <c r="E605" s="380"/>
      <c r="F605" s="380"/>
      <c r="G605" s="96"/>
    </row>
    <row r="606" spans="1:7" ht="18.75" customHeight="1" x14ac:dyDescent="0.4">
      <c r="A606" s="282"/>
      <c r="B606" s="283"/>
      <c r="C606" s="283"/>
      <c r="D606" s="283"/>
      <c r="E606" s="346"/>
      <c r="F606" s="346"/>
      <c r="G606" s="96"/>
    </row>
    <row r="607" spans="1:7" ht="24.75" x14ac:dyDescent="0.4">
      <c r="A607" s="284" t="s">
        <v>90</v>
      </c>
      <c r="B607" s="114"/>
      <c r="C607" s="382"/>
      <c r="D607" s="382"/>
      <c r="E607" s="382"/>
      <c r="F607" s="383"/>
      <c r="G607" s="96"/>
    </row>
    <row r="608" spans="1:7" ht="84" x14ac:dyDescent="0.4">
      <c r="A608" s="132" t="s">
        <v>89</v>
      </c>
      <c r="B608" s="104">
        <v>1</v>
      </c>
      <c r="C608" s="104"/>
      <c r="D608" s="105" t="s">
        <v>574</v>
      </c>
      <c r="E608" s="105" t="s">
        <v>624</v>
      </c>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392" t="s">
        <v>34</v>
      </c>
      <c r="B616" s="392"/>
      <c r="C616" s="392"/>
      <c r="D616" s="345">
        <f>SUM(B608:C615)</f>
        <v>15</v>
      </c>
      <c r="E616" s="393"/>
      <c r="F616" s="394"/>
      <c r="G616" s="96"/>
    </row>
    <row r="617" spans="1:7" ht="21" x14ac:dyDescent="0.4">
      <c r="A617" s="392" t="s">
        <v>33</v>
      </c>
      <c r="B617" s="392"/>
      <c r="C617" s="392"/>
      <c r="D617" s="298">
        <f>D616/(COUNT(B608:C615)*2)</f>
        <v>0.9375</v>
      </c>
      <c r="E617" s="395"/>
      <c r="F617" s="396"/>
      <c r="G617" s="96"/>
    </row>
    <row r="618" spans="1:7" ht="21" x14ac:dyDescent="0.4">
      <c r="A618" s="128"/>
      <c r="B618" s="96"/>
      <c r="C618" s="397"/>
      <c r="D618" s="397"/>
      <c r="E618" s="397"/>
      <c r="F618" s="397"/>
      <c r="G618" s="96"/>
    </row>
    <row r="619" spans="1:7" ht="18.75" customHeight="1" x14ac:dyDescent="0.4">
      <c r="A619" s="284" t="s">
        <v>459</v>
      </c>
      <c r="B619" s="114"/>
      <c r="C619" s="102"/>
      <c r="D619" s="102"/>
      <c r="E619" s="102"/>
      <c r="F619" s="102"/>
      <c r="G619" s="96"/>
    </row>
    <row r="620" spans="1:7" ht="63" x14ac:dyDescent="0.4">
      <c r="A620" s="103" t="s">
        <v>83</v>
      </c>
      <c r="B620" s="104">
        <v>0</v>
      </c>
      <c r="C620" s="104"/>
      <c r="D620" s="156" t="s">
        <v>596</v>
      </c>
      <c r="E620" s="105" t="s">
        <v>597</v>
      </c>
      <c r="F620" s="105"/>
      <c r="G620" s="96"/>
    </row>
    <row r="621" spans="1:7" ht="77.25" customHeight="1" x14ac:dyDescent="0.45">
      <c r="A621" s="184" t="s">
        <v>50</v>
      </c>
      <c r="B621" s="104">
        <v>0</v>
      </c>
      <c r="C621" s="118">
        <f>IF(B621=0, -10, "0")</f>
        <v>-10</v>
      </c>
      <c r="D621" s="119" t="s">
        <v>629</v>
      </c>
      <c r="E621" s="105" t="s">
        <v>630</v>
      </c>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84" t="s">
        <v>34</v>
      </c>
      <c r="B629" s="385"/>
      <c r="C629" s="386"/>
      <c r="D629" s="201">
        <f>SUM(B620:C628)</f>
        <v>4</v>
      </c>
      <c r="E629" s="258"/>
      <c r="F629" s="258"/>
      <c r="G629" s="256"/>
    </row>
    <row r="630" spans="1:16382" ht="22.5" x14ac:dyDescent="0.4">
      <c r="A630" s="108" t="s">
        <v>33</v>
      </c>
      <c r="B630" s="109"/>
      <c r="C630" s="109"/>
      <c r="D630" s="111">
        <f>D629/(COUNT(B620:C628)*2)</f>
        <v>0.2</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82"/>
      <c r="D632" s="382"/>
      <c r="E632" s="382"/>
      <c r="F632" s="383"/>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84" t="s">
        <v>34</v>
      </c>
      <c r="B639" s="385"/>
      <c r="C639" s="386"/>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87"/>
      <c r="B641" s="387"/>
      <c r="C641" s="387"/>
      <c r="D641" s="387"/>
      <c r="E641" s="387"/>
      <c r="F641" s="387"/>
      <c r="G641" s="387"/>
    </row>
    <row r="642" spans="1:7" ht="24.75" x14ac:dyDescent="0.4">
      <c r="A642" s="284" t="s">
        <v>26</v>
      </c>
      <c r="B642" s="382"/>
      <c r="C642" s="382"/>
      <c r="D642" s="382"/>
      <c r="E642" s="382"/>
      <c r="F642" s="383"/>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7"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88" t="s">
        <v>304</v>
      </c>
      <c r="B650" s="389"/>
      <c r="C650" s="389"/>
      <c r="D650" s="389"/>
      <c r="E650" s="389"/>
      <c r="F650" s="390"/>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f>IF(D657=1, 2, IF(AND(D657&lt;1,D657&gt;0), 1, IF(D657=0,"0","NA")))</f>
        <v>2</v>
      </c>
      <c r="C657" s="104"/>
      <c r="D657" s="319">
        <f>IFERROR(E657/F657,"N.A")</f>
        <v>1</v>
      </c>
      <c r="E657" s="321">
        <f>COUNTIF('A3 Exploitation'!F608:F656,"ok")</f>
        <v>1</v>
      </c>
      <c r="F657" s="321">
        <f>COUNTA('A3 Exploitation'!F608:F656)</f>
        <v>1</v>
      </c>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55</v>
      </c>
      <c r="E661" s="90"/>
      <c r="F661" s="96"/>
      <c r="G661" s="96"/>
    </row>
    <row r="662" spans="1:7" ht="22.5" x14ac:dyDescent="0.45">
      <c r="A662" s="344" t="s">
        <v>169</v>
      </c>
      <c r="B662" s="153"/>
      <c r="C662" s="154"/>
      <c r="D662" s="127">
        <f>D661/(COUNT(B651:C657,B620:C628,B633:C638,B608:C615,B643:C649)*2)</f>
        <v>0.76388888888888884</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91" t="s">
        <v>616</v>
      </c>
      <c r="B665" s="391"/>
      <c r="C665" s="391"/>
      <c r="D665" s="391"/>
      <c r="E665" s="391"/>
      <c r="F665" s="391"/>
      <c r="G665" s="96"/>
    </row>
    <row r="666" spans="1:7" ht="21" x14ac:dyDescent="0.4">
      <c r="A666" s="198">
        <f>B11</f>
        <v>43754</v>
      </c>
      <c r="B666" s="96"/>
      <c r="C666" s="96"/>
      <c r="D666" s="96"/>
      <c r="E666" s="90"/>
      <c r="F666" s="96"/>
      <c r="G666" s="96"/>
    </row>
    <row r="667" spans="1:7" ht="21.75" customHeight="1" x14ac:dyDescent="0.4">
      <c r="A667" s="377" t="s">
        <v>28</v>
      </c>
      <c r="B667" s="379" t="s">
        <v>29</v>
      </c>
      <c r="C667" s="379"/>
      <c r="D667" s="379" t="s">
        <v>42</v>
      </c>
      <c r="E667" s="380" t="s">
        <v>264</v>
      </c>
      <c r="F667" s="380" t="s">
        <v>295</v>
      </c>
      <c r="G667" s="96"/>
    </row>
    <row r="668" spans="1:7" ht="21" x14ac:dyDescent="0.4">
      <c r="A668" s="377"/>
      <c r="B668" s="100" t="s">
        <v>32</v>
      </c>
      <c r="C668" s="100" t="s">
        <v>31</v>
      </c>
      <c r="D668" s="379"/>
      <c r="E668" s="380"/>
      <c r="F668" s="380"/>
      <c r="G668" s="96"/>
    </row>
    <row r="669" spans="1:7" ht="22.5" x14ac:dyDescent="0.4">
      <c r="A669" s="282"/>
      <c r="B669" s="283"/>
      <c r="C669" s="283"/>
      <c r="D669" s="283"/>
      <c r="E669" s="346"/>
      <c r="F669" s="346"/>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t="s">
        <v>566</v>
      </c>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21" x14ac:dyDescent="0.4">
      <c r="A680" s="192" t="s">
        <v>13</v>
      </c>
      <c r="B680" s="104">
        <v>2</v>
      </c>
      <c r="C680" s="216"/>
      <c r="D680" s="207"/>
      <c r="E680" s="106"/>
      <c r="F680" s="105"/>
      <c r="G680" s="96"/>
    </row>
    <row r="681" spans="1:7" ht="63" x14ac:dyDescent="0.4">
      <c r="A681" s="192" t="s">
        <v>177</v>
      </c>
      <c r="B681" s="104">
        <v>0</v>
      </c>
      <c r="C681" s="216"/>
      <c r="D681" s="207" t="s">
        <v>548</v>
      </c>
      <c r="E681" s="105" t="s">
        <v>549</v>
      </c>
      <c r="F681" s="105"/>
      <c r="G681" s="96"/>
    </row>
    <row r="682" spans="1:7" ht="2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42" x14ac:dyDescent="0.4">
      <c r="A685" s="213" t="s">
        <v>374</v>
      </c>
      <c r="B685" s="104">
        <v>1</v>
      </c>
      <c r="C685" s="118"/>
      <c r="D685" s="495" t="s">
        <v>617</v>
      </c>
      <c r="E685" s="496" t="s">
        <v>618</v>
      </c>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21" x14ac:dyDescent="0.4">
      <c r="A689" s="107" t="s">
        <v>402</v>
      </c>
      <c r="B689" s="104">
        <f>IF(D689=1, 2, IF(AND(D689&lt;1,D689&gt;0), 1, IF(D689=0,"0","NA")))</f>
        <v>2</v>
      </c>
      <c r="C689" s="104"/>
      <c r="D689" s="319">
        <f>IFERROR(E689/F689,"N.A")</f>
        <v>1</v>
      </c>
      <c r="E689" s="321">
        <f>COUNTIF('A3 Exploitation'!F670:F688,"ok")</f>
        <v>2</v>
      </c>
      <c r="F689" s="321">
        <f>COUNTA('A3 Exploitation'!F670:F688)</f>
        <v>2</v>
      </c>
      <c r="G689" s="96"/>
    </row>
    <row r="690" spans="1:7" ht="22.5" x14ac:dyDescent="0.45">
      <c r="A690" s="344" t="s">
        <v>407</v>
      </c>
      <c r="B690" s="153"/>
      <c r="C690" s="154"/>
      <c r="D690" s="126">
        <f>SUM(B670:C689)</f>
        <v>31</v>
      </c>
      <c r="E690" s="90"/>
      <c r="F690" s="96"/>
      <c r="G690" s="96"/>
    </row>
    <row r="691" spans="1:7" ht="22.5" x14ac:dyDescent="0.45">
      <c r="A691" s="344" t="s">
        <v>408</v>
      </c>
      <c r="B691" s="153"/>
      <c r="C691" s="154"/>
      <c r="D691" s="127">
        <f>D690/(COUNT(B670:C689)*2)</f>
        <v>0.91176470588235292</v>
      </c>
      <c r="G691" s="96"/>
    </row>
    <row r="692" spans="1:7" ht="21" x14ac:dyDescent="0.4">
      <c r="A692" s="202"/>
      <c r="B692" s="259"/>
      <c r="C692" s="259"/>
      <c r="G692" s="215"/>
    </row>
    <row r="693" spans="1:7" ht="21" customHeight="1" x14ac:dyDescent="0.4">
      <c r="A693" s="381" t="s">
        <v>439</v>
      </c>
      <c r="B693" s="381"/>
      <c r="C693" s="381"/>
      <c r="D693" s="381"/>
      <c r="E693" s="381"/>
      <c r="F693" s="381"/>
      <c r="G693" s="215"/>
    </row>
    <row r="694" spans="1:7" ht="21" customHeight="1" x14ac:dyDescent="0.4">
      <c r="A694" s="198">
        <f>B11</f>
        <v>43754</v>
      </c>
      <c r="B694" s="96"/>
      <c r="C694" s="96"/>
      <c r="D694" s="214"/>
      <c r="E694" s="214"/>
      <c r="F694" s="214"/>
      <c r="G694" s="215"/>
    </row>
    <row r="695" spans="1:7" ht="21" x14ac:dyDescent="0.4">
      <c r="A695" s="376" t="s">
        <v>28</v>
      </c>
      <c r="B695" s="378" t="s">
        <v>29</v>
      </c>
      <c r="C695" s="378"/>
      <c r="D695" s="379" t="s">
        <v>42</v>
      </c>
      <c r="E695" s="380" t="s">
        <v>264</v>
      </c>
      <c r="F695" s="380" t="s">
        <v>295</v>
      </c>
      <c r="G695" s="215"/>
    </row>
    <row r="696" spans="1:7" ht="21" x14ac:dyDescent="0.4">
      <c r="A696" s="377"/>
      <c r="B696" s="100" t="s">
        <v>32</v>
      </c>
      <c r="C696" s="100" t="s">
        <v>31</v>
      </c>
      <c r="D696" s="379"/>
      <c r="E696" s="380"/>
      <c r="F696" s="380"/>
      <c r="G696" s="215"/>
    </row>
    <row r="697" spans="1:7" ht="22.5" x14ac:dyDescent="0.4">
      <c r="A697" s="282"/>
      <c r="B697" s="283"/>
      <c r="C697" s="283"/>
      <c r="D697" s="283"/>
      <c r="E697" s="346"/>
      <c r="F697" s="346"/>
      <c r="G697" s="96"/>
    </row>
    <row r="698" spans="1:7" ht="24.75" x14ac:dyDescent="0.4">
      <c r="A698" s="373" t="s">
        <v>299</v>
      </c>
      <c r="B698" s="374"/>
      <c r="C698" s="374"/>
      <c r="D698" s="374"/>
      <c r="E698" s="374"/>
      <c r="F698" s="375"/>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71"/>
      <c r="C704" s="372"/>
      <c r="D704" s="201">
        <f>SUM(B699:C703)</f>
        <v>10</v>
      </c>
      <c r="E704" s="90"/>
      <c r="F704" s="96"/>
      <c r="G704" s="96"/>
    </row>
    <row r="705" spans="1:7" ht="21" x14ac:dyDescent="0.4">
      <c r="A705" s="108" t="s">
        <v>33</v>
      </c>
      <c r="B705" s="371"/>
      <c r="C705" s="372"/>
      <c r="D705" s="306">
        <f>D704/(COUNT(B699:C703)*2)</f>
        <v>1</v>
      </c>
      <c r="E705" s="90"/>
      <c r="F705" s="96"/>
      <c r="G705" s="96"/>
    </row>
    <row r="706" spans="1:7" ht="21" x14ac:dyDescent="0.4">
      <c r="A706" s="149"/>
      <c r="B706" s="294"/>
      <c r="C706" s="294"/>
      <c r="D706" s="204"/>
      <c r="E706" s="304"/>
      <c r="F706" s="305"/>
      <c r="G706" s="96"/>
    </row>
    <row r="707" spans="1:7" ht="24.75" x14ac:dyDescent="0.4">
      <c r="A707" s="373" t="s">
        <v>300</v>
      </c>
      <c r="B707" s="374"/>
      <c r="C707" s="374"/>
      <c r="D707" s="374"/>
      <c r="E707" s="374"/>
      <c r="F707" s="375"/>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14</v>
      </c>
      <c r="G714" s="96"/>
    </row>
    <row r="715" spans="1:7" ht="22.5" x14ac:dyDescent="0.45">
      <c r="A715" s="344"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1</v>
      </c>
      <c r="E717" s="84"/>
      <c r="F717" s="85"/>
      <c r="G717" s="80"/>
    </row>
    <row r="718" spans="1:7" ht="22.5" x14ac:dyDescent="0.3">
      <c r="A718" s="19" t="s">
        <v>403</v>
      </c>
      <c r="B718" s="20"/>
      <c r="C718" s="21"/>
      <c r="D718" s="22">
        <f>SUM(D714,D690,D661,D599,D559,D516,D470,D423,D365,D299,D244,D182,D128,D47)</f>
        <v>489</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0.84895833333333337</v>
      </c>
      <c r="E719" s="3"/>
      <c r="F719" s="3"/>
    </row>
  </sheetData>
  <sheetProtection algorithmName="SHA-512" hashValue="WbccgmLBrJRM2tV9946Cb6n25lrMUryKKuHvgE4IkkUi6DSpSYyxXGCXqAtwtDGGqmUXc6TtYmEFEKbQCVuzCg==" saltValue="41Xld9OFgQWMmfnqVMjxKA==" spinCount="100000" sheet="1" objects="1" scenarios="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topLeftCell="A109" zoomScale="84" zoomScaleNormal="90" zoomScaleSheetLayoutView="84" workbookViewId="0">
      <selection activeCell="D208" sqref="D20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81"/>
      <c r="E1" s="481"/>
      <c r="F1" s="481"/>
      <c r="G1" s="481"/>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82" t="s">
        <v>46</v>
      </c>
      <c r="B6" s="482"/>
      <c r="C6" s="482"/>
      <c r="D6" s="482"/>
      <c r="E6" s="482"/>
      <c r="F6" s="482"/>
      <c r="G6" s="79"/>
    </row>
    <row r="7" spans="1:7" s="2" customFormat="1" ht="21.75" customHeight="1" x14ac:dyDescent="0.45">
      <c r="A7" s="483" t="str">
        <f>'Page de garde'!D18</f>
        <v>UHD SAINT GOBAIN</v>
      </c>
      <c r="B7" s="483"/>
      <c r="C7" s="483"/>
      <c r="D7" s="483"/>
      <c r="E7" s="483"/>
      <c r="F7" s="483"/>
      <c r="G7" s="79"/>
    </row>
    <row r="8" spans="1:7" s="2" customFormat="1" ht="24" x14ac:dyDescent="0.45">
      <c r="A8" s="4" t="s">
        <v>39</v>
      </c>
      <c r="B8" s="484" t="str">
        <f>'A4 Exploitation'!B9:F9</f>
        <v>Mme Meriam CHOUCHENE</v>
      </c>
      <c r="C8" s="484"/>
      <c r="D8" s="484"/>
      <c r="E8" s="484"/>
      <c r="F8" s="484"/>
      <c r="G8" s="79"/>
    </row>
    <row r="9" spans="1:7" s="2" customFormat="1" ht="24" x14ac:dyDescent="0.45">
      <c r="A9" s="5" t="s">
        <v>41</v>
      </c>
      <c r="B9" s="485" t="str">
        <f>'A4 Exploitation'!B10:F10</f>
        <v>Directeur magasin &amp; chefs rayons</v>
      </c>
      <c r="C9" s="485"/>
      <c r="D9" s="485"/>
      <c r="E9" s="485"/>
      <c r="F9" s="485"/>
      <c r="G9" s="79"/>
    </row>
    <row r="10" spans="1:7" s="2" customFormat="1" ht="24" x14ac:dyDescent="0.45">
      <c r="A10" s="4" t="s">
        <v>40</v>
      </c>
      <c r="B10" s="480">
        <f>'A4 Exploitation'!B11:F11</f>
        <v>43754</v>
      </c>
      <c r="C10" s="480"/>
      <c r="D10" s="480"/>
      <c r="E10" s="480"/>
      <c r="F10" s="480"/>
      <c r="G10" s="79"/>
    </row>
    <row r="11" spans="1:7" s="2" customFormat="1" ht="24" x14ac:dyDescent="0.45">
      <c r="A11" s="4" t="s">
        <v>248</v>
      </c>
      <c r="B11" s="472">
        <f>D215</f>
        <v>0.79126213592233008</v>
      </c>
      <c r="C11" s="472"/>
      <c r="D11" s="472"/>
      <c r="E11" s="472"/>
      <c r="F11" s="472"/>
      <c r="G11" s="79"/>
    </row>
    <row r="12" spans="1:7" s="2" customFormat="1" ht="22.5" x14ac:dyDescent="0.45">
      <c r="A12" s="1"/>
      <c r="D12" s="451"/>
      <c r="E12" s="451"/>
      <c r="F12" s="451"/>
      <c r="G12" s="451"/>
    </row>
    <row r="13" spans="1:7" s="2" customFormat="1" ht="11.25" customHeight="1" x14ac:dyDescent="0.3">
      <c r="A13" s="473" t="s">
        <v>28</v>
      </c>
      <c r="B13" s="474" t="s">
        <v>29</v>
      </c>
      <c r="C13" s="474"/>
      <c r="D13" s="474" t="s">
        <v>42</v>
      </c>
      <c r="E13" s="474" t="s">
        <v>158</v>
      </c>
      <c r="F13" s="474" t="s">
        <v>159</v>
      </c>
    </row>
    <row r="14" spans="1:7" s="2" customFormat="1" ht="12.75" customHeight="1" x14ac:dyDescent="0.3">
      <c r="A14" s="473"/>
      <c r="B14" s="18" t="s">
        <v>32</v>
      </c>
      <c r="C14" s="18" t="s">
        <v>31</v>
      </c>
      <c r="D14" s="474"/>
      <c r="E14" s="474"/>
      <c r="F14" s="474"/>
      <c r="G14" s="78"/>
    </row>
    <row r="15" spans="1:7" x14ac:dyDescent="0.3">
      <c r="A15" s="475"/>
      <c r="B15" s="476"/>
      <c r="C15" s="476"/>
      <c r="D15" s="476"/>
      <c r="E15" s="476"/>
      <c r="F15" s="476"/>
    </row>
    <row r="16" spans="1:7" ht="19.5" x14ac:dyDescent="0.4">
      <c r="A16" s="477" t="s">
        <v>0</v>
      </c>
      <c r="B16" s="478"/>
      <c r="C16" s="478"/>
      <c r="D16" s="478"/>
      <c r="E16" s="478"/>
      <c r="F16" s="478"/>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1</v>
      </c>
      <c r="C19" s="55"/>
      <c r="D19" s="56" t="s">
        <v>605</v>
      </c>
      <c r="E19" s="56" t="s">
        <v>577</v>
      </c>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9" t="s">
        <v>34</v>
      </c>
      <c r="B22" s="463"/>
      <c r="C22" s="464"/>
      <c r="D22" s="330">
        <f>SUM(B17:C21)</f>
        <v>9</v>
      </c>
    </row>
    <row r="23" spans="1:7" x14ac:dyDescent="0.3">
      <c r="A23" s="458" t="s">
        <v>249</v>
      </c>
      <c r="B23" s="459"/>
      <c r="C23" s="460"/>
      <c r="D23" s="17">
        <f>D22/(COUNT(B17:C21)*2)</f>
        <v>0.9</v>
      </c>
    </row>
    <row r="24" spans="1:7" x14ac:dyDescent="0.3">
      <c r="A24" s="10"/>
      <c r="B24" s="11"/>
      <c r="C24" s="11"/>
      <c r="D24" s="12"/>
    </row>
    <row r="25" spans="1:7" ht="19.5" x14ac:dyDescent="0.4">
      <c r="A25" s="461" t="s">
        <v>4</v>
      </c>
      <c r="B25" s="462"/>
      <c r="C25" s="462"/>
      <c r="D25" s="462"/>
      <c r="E25" s="462"/>
      <c r="F25" s="462"/>
    </row>
    <row r="26" spans="1:7" ht="66.75" x14ac:dyDescent="0.35">
      <c r="A26" s="24" t="s">
        <v>84</v>
      </c>
      <c r="B26" s="55">
        <v>1</v>
      </c>
      <c r="C26" s="6" t="str">
        <f>IF(B26=0, -5, "0")</f>
        <v>0</v>
      </c>
      <c r="D26" s="56" t="s">
        <v>579</v>
      </c>
      <c r="E26" s="56" t="s">
        <v>568</v>
      </c>
      <c r="F26" s="55"/>
    </row>
    <row r="27" spans="1:7" x14ac:dyDescent="0.3">
      <c r="A27" s="6" t="s">
        <v>77</v>
      </c>
      <c r="B27" s="55">
        <v>2</v>
      </c>
      <c r="C27" s="55"/>
      <c r="D27" s="56"/>
      <c r="E27" s="55"/>
      <c r="F27" s="55"/>
    </row>
    <row r="28" spans="1:7" x14ac:dyDescent="0.3">
      <c r="A28" s="26" t="s">
        <v>301</v>
      </c>
      <c r="B28" s="55">
        <v>2</v>
      </c>
      <c r="C28" s="55"/>
      <c r="D28" s="56"/>
      <c r="E28" s="55"/>
      <c r="F28" s="55"/>
    </row>
    <row r="29" spans="1:7" ht="82.5" x14ac:dyDescent="0.3">
      <c r="A29" s="6" t="s">
        <v>234</v>
      </c>
      <c r="B29" s="55">
        <v>1</v>
      </c>
      <c r="C29" s="55"/>
      <c r="D29" s="56" t="s">
        <v>594</v>
      </c>
      <c r="E29" s="56" t="s">
        <v>595</v>
      </c>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8" t="s">
        <v>34</v>
      </c>
      <c r="B33" s="459"/>
      <c r="C33" s="460"/>
      <c r="D33" s="329">
        <f>SUM(B26:C32)</f>
        <v>12</v>
      </c>
    </row>
    <row r="34" spans="1:6" x14ac:dyDescent="0.3">
      <c r="A34" s="458" t="s">
        <v>249</v>
      </c>
      <c r="B34" s="459"/>
      <c r="C34" s="460"/>
      <c r="D34" s="17">
        <f>D33/(COUNT(B26:C32)*2)</f>
        <v>0.8571428571428571</v>
      </c>
    </row>
    <row r="35" spans="1:6" x14ac:dyDescent="0.3">
      <c r="A35" s="10"/>
      <c r="B35" s="11"/>
      <c r="C35" s="11"/>
      <c r="D35" s="12"/>
    </row>
    <row r="36" spans="1:6" ht="19.5" x14ac:dyDescent="0.4">
      <c r="A36" s="461" t="s">
        <v>178</v>
      </c>
      <c r="B36" s="462"/>
      <c r="C36" s="462"/>
      <c r="D36" s="462"/>
      <c r="E36" s="462"/>
      <c r="F36" s="462"/>
    </row>
    <row r="37" spans="1:6" ht="50.25" x14ac:dyDescent="0.35">
      <c r="A37" s="24" t="s">
        <v>84</v>
      </c>
      <c r="B37" s="55">
        <v>1</v>
      </c>
      <c r="C37" s="6" t="str">
        <f>IF(B37=0, -5, "0")</f>
        <v>0</v>
      </c>
      <c r="D37" s="56" t="s">
        <v>569</v>
      </c>
      <c r="E37" s="56" t="s">
        <v>570</v>
      </c>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t="s">
        <v>30</v>
      </c>
      <c r="C40" s="55"/>
      <c r="D40" s="59"/>
      <c r="E40" s="55"/>
      <c r="F40" s="55"/>
    </row>
    <row r="41" spans="1:6" x14ac:dyDescent="0.3">
      <c r="A41" s="6" t="s">
        <v>247</v>
      </c>
      <c r="B41" s="55">
        <v>2</v>
      </c>
      <c r="C41" s="55"/>
      <c r="D41" s="59"/>
      <c r="E41" s="55"/>
      <c r="F41" s="55"/>
    </row>
    <row r="42" spans="1:6" x14ac:dyDescent="0.3">
      <c r="A42" s="458" t="s">
        <v>34</v>
      </c>
      <c r="B42" s="459"/>
      <c r="C42" s="460"/>
      <c r="D42" s="329">
        <f>SUM(B37:C41)</f>
        <v>7</v>
      </c>
    </row>
    <row r="43" spans="1:6" x14ac:dyDescent="0.3">
      <c r="A43" s="458" t="s">
        <v>249</v>
      </c>
      <c r="B43" s="459"/>
      <c r="C43" s="460"/>
      <c r="D43" s="17">
        <f>D42/(COUNT(B37:C41)*2)</f>
        <v>0.875</v>
      </c>
    </row>
    <row r="44" spans="1:6" x14ac:dyDescent="0.3">
      <c r="A44" s="338"/>
      <c r="B44" s="339"/>
      <c r="C44" s="339"/>
      <c r="D44" s="340"/>
    </row>
    <row r="45" spans="1:6" ht="19.5" x14ac:dyDescent="0.4">
      <c r="A45" s="467" t="s">
        <v>405</v>
      </c>
      <c r="B45" s="468"/>
      <c r="C45" s="468"/>
      <c r="D45" s="468"/>
      <c r="E45" s="468"/>
      <c r="F45" s="469"/>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8" t="s">
        <v>34</v>
      </c>
      <c r="B58" s="459"/>
      <c r="C58" s="460"/>
      <c r="D58" s="341">
        <f>SUM(B46:C57)</f>
        <v>0</v>
      </c>
    </row>
    <row r="59" spans="1:6" x14ac:dyDescent="0.3">
      <c r="A59" s="458" t="s">
        <v>249</v>
      </c>
      <c r="B59" s="459"/>
      <c r="C59" s="460"/>
      <c r="D59" s="17" t="e">
        <f>D58/(COUNT(B46:C57)*2)</f>
        <v>#DIV/0!</v>
      </c>
    </row>
    <row r="60" spans="1:6" x14ac:dyDescent="0.3">
      <c r="A60" s="29"/>
      <c r="B60" s="30"/>
      <c r="C60" s="30"/>
      <c r="D60" s="31"/>
    </row>
    <row r="61" spans="1:6" ht="19.5" x14ac:dyDescent="0.4">
      <c r="A61" s="470" t="s">
        <v>19</v>
      </c>
      <c r="B61" s="471"/>
      <c r="C61" s="471"/>
      <c r="D61" s="471"/>
      <c r="E61" s="471"/>
      <c r="F61" s="471"/>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58" t="s">
        <v>34</v>
      </c>
      <c r="B68" s="459"/>
      <c r="C68" s="460"/>
      <c r="D68" s="329">
        <f>SUM(B62:C67)</f>
        <v>12</v>
      </c>
    </row>
    <row r="69" spans="1:6" x14ac:dyDescent="0.3">
      <c r="A69" s="458" t="s">
        <v>249</v>
      </c>
      <c r="B69" s="459"/>
      <c r="C69" s="460"/>
      <c r="D69" s="17">
        <f>D68/(COUNT(B62:C67)*2)</f>
        <v>1</v>
      </c>
    </row>
    <row r="70" spans="1:6" x14ac:dyDescent="0.3">
      <c r="A70" s="10"/>
      <c r="B70" s="11"/>
      <c r="C70" s="11"/>
      <c r="D70" s="12"/>
    </row>
    <row r="71" spans="1:6" ht="19.5" x14ac:dyDescent="0.4">
      <c r="A71" s="461" t="s">
        <v>8</v>
      </c>
      <c r="B71" s="462"/>
      <c r="C71" s="462"/>
      <c r="D71" s="462"/>
      <c r="E71" s="462"/>
      <c r="F71" s="462"/>
    </row>
    <row r="72" spans="1:6" ht="36" x14ac:dyDescent="0.35">
      <c r="A72" s="25" t="s">
        <v>146</v>
      </c>
      <c r="B72" s="55">
        <v>1</v>
      </c>
      <c r="C72" s="6" t="str">
        <f>IF(B72=0, -5, "0")</f>
        <v>0</v>
      </c>
      <c r="D72" s="56" t="s">
        <v>575</v>
      </c>
      <c r="E72" s="56" t="s">
        <v>577</v>
      </c>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8" t="s">
        <v>34</v>
      </c>
      <c r="B79" s="459"/>
      <c r="C79" s="460"/>
      <c r="D79" s="329">
        <f>SUM(B72:C78)</f>
        <v>13</v>
      </c>
    </row>
    <row r="80" spans="1:6" x14ac:dyDescent="0.3">
      <c r="A80" s="458" t="s">
        <v>249</v>
      </c>
      <c r="B80" s="459"/>
      <c r="C80" s="460"/>
      <c r="D80" s="17">
        <f>D79/(COUNT(B72:C78)*2)</f>
        <v>0.9285714285714286</v>
      </c>
    </row>
    <row r="81" spans="1:6" x14ac:dyDescent="0.3">
      <c r="A81" s="10"/>
      <c r="B81" s="11"/>
      <c r="C81" s="11"/>
      <c r="D81" s="12"/>
    </row>
    <row r="82" spans="1:6" ht="19.5" x14ac:dyDescent="0.4">
      <c r="A82" s="461" t="s">
        <v>463</v>
      </c>
      <c r="B82" s="462"/>
      <c r="C82" s="462"/>
      <c r="D82" s="462"/>
      <c r="E82" s="462"/>
      <c r="F82" s="462"/>
    </row>
    <row r="83" spans="1:6" ht="19.5" x14ac:dyDescent="0.4">
      <c r="A83" s="6" t="s">
        <v>225</v>
      </c>
      <c r="B83" s="61">
        <v>2</v>
      </c>
      <c r="C83" s="62"/>
      <c r="D83" s="56"/>
      <c r="E83" s="63"/>
      <c r="F83" s="55"/>
    </row>
    <row r="84" spans="1:6" ht="19.5" x14ac:dyDescent="0.4">
      <c r="A84" s="6" t="s">
        <v>226</v>
      </c>
      <c r="B84" s="61">
        <v>2</v>
      </c>
      <c r="C84" s="62"/>
      <c r="D84" s="56"/>
      <c r="E84" s="63"/>
      <c r="F84" s="55"/>
    </row>
    <row r="85" spans="1:6" ht="34.5" x14ac:dyDescent="0.4">
      <c r="A85" s="6" t="s">
        <v>247</v>
      </c>
      <c r="B85" s="61">
        <v>1</v>
      </c>
      <c r="C85" s="62"/>
      <c r="D85" s="56" t="s">
        <v>571</v>
      </c>
      <c r="E85" s="56" t="s">
        <v>572</v>
      </c>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22.5" customHeight="1"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33.75" x14ac:dyDescent="0.35">
      <c r="A93" s="28" t="s">
        <v>239</v>
      </c>
      <c r="B93" s="61">
        <v>1</v>
      </c>
      <c r="C93" s="6" t="str">
        <f>IF(B93=0, -5, "0")</f>
        <v>0</v>
      </c>
      <c r="D93" s="56" t="s">
        <v>563</v>
      </c>
      <c r="E93" s="56" t="s">
        <v>564</v>
      </c>
      <c r="F93" s="55"/>
    </row>
    <row r="94" spans="1:6" x14ac:dyDescent="0.3">
      <c r="A94" s="7" t="s">
        <v>191</v>
      </c>
      <c r="B94" s="61">
        <v>2</v>
      </c>
      <c r="C94" s="55"/>
      <c r="D94" s="56"/>
      <c r="E94" s="66"/>
      <c r="F94" s="55"/>
    </row>
    <row r="95" spans="1:6" ht="82.5" x14ac:dyDescent="0.3">
      <c r="A95" s="6" t="s">
        <v>147</v>
      </c>
      <c r="B95" s="61">
        <v>0</v>
      </c>
      <c r="C95" s="55"/>
      <c r="D95" s="56" t="s">
        <v>590</v>
      </c>
      <c r="E95" s="56" t="s">
        <v>591</v>
      </c>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ht="33" x14ac:dyDescent="0.3">
      <c r="A99" s="6" t="s">
        <v>72</v>
      </c>
      <c r="B99" s="61">
        <v>1</v>
      </c>
      <c r="C99" s="55"/>
      <c r="D99" s="56" t="s">
        <v>588</v>
      </c>
      <c r="E99" s="67" t="s">
        <v>589</v>
      </c>
      <c r="F99" s="55"/>
    </row>
    <row r="100" spans="1:6" x14ac:dyDescent="0.3">
      <c r="A100" s="458" t="s">
        <v>34</v>
      </c>
      <c r="B100" s="459"/>
      <c r="C100" s="460"/>
      <c r="D100" s="329">
        <f>SUM(B83:C99)</f>
        <v>21</v>
      </c>
    </row>
    <row r="101" spans="1:6" x14ac:dyDescent="0.3">
      <c r="A101" s="458" t="s">
        <v>249</v>
      </c>
      <c r="B101" s="459"/>
      <c r="C101" s="460"/>
      <c r="D101" s="17">
        <f>D100/(COUNT(B83:C99)*2)</f>
        <v>0.80769230769230771</v>
      </c>
    </row>
    <row r="102" spans="1:6" x14ac:dyDescent="0.3">
      <c r="A102" s="10"/>
      <c r="B102" s="11"/>
      <c r="C102" s="11"/>
      <c r="D102" s="12"/>
    </row>
    <row r="103" spans="1:6" ht="19.5" x14ac:dyDescent="0.4">
      <c r="A103" s="461" t="s">
        <v>170</v>
      </c>
      <c r="B103" s="462"/>
      <c r="C103" s="462"/>
      <c r="D103" s="462"/>
      <c r="E103" s="462"/>
      <c r="F103" s="462"/>
    </row>
    <row r="104" spans="1:6" ht="34.5" x14ac:dyDescent="0.4">
      <c r="A104" s="32" t="s">
        <v>227</v>
      </c>
      <c r="B104" s="69">
        <v>2</v>
      </c>
      <c r="C104" s="62"/>
      <c r="D104" s="63"/>
      <c r="E104" s="56"/>
      <c r="F104" s="55"/>
    </row>
    <row r="105" spans="1:6" ht="34.5" x14ac:dyDescent="0.4">
      <c r="A105" s="6" t="s">
        <v>226</v>
      </c>
      <c r="B105" s="69">
        <v>1</v>
      </c>
      <c r="C105" s="62"/>
      <c r="D105" s="56" t="s">
        <v>576</v>
      </c>
      <c r="E105" s="56" t="s">
        <v>577</v>
      </c>
      <c r="F105" s="55"/>
    </row>
    <row r="106" spans="1:6" ht="19.5" x14ac:dyDescent="0.4">
      <c r="A106" s="6" t="s">
        <v>254</v>
      </c>
      <c r="B106" s="69">
        <v>2</v>
      </c>
      <c r="C106" s="62"/>
      <c r="D106" s="66"/>
      <c r="E106" s="55"/>
      <c r="F106" s="55"/>
    </row>
    <row r="107" spans="1:6" ht="16.5" customHeight="1" x14ac:dyDescent="0.4">
      <c r="A107" s="7" t="s">
        <v>255</v>
      </c>
      <c r="B107" s="69">
        <v>2</v>
      </c>
      <c r="C107" s="62"/>
      <c r="D107" s="66"/>
      <c r="E107" s="55"/>
      <c r="F107" s="55"/>
    </row>
    <row r="108" spans="1:6" ht="19.5" x14ac:dyDescent="0.4">
      <c r="A108" s="6" t="s">
        <v>205</v>
      </c>
      <c r="B108" s="69">
        <v>2</v>
      </c>
      <c r="C108" s="62"/>
      <c r="D108" s="66"/>
      <c r="E108" s="55"/>
      <c r="F108" s="55"/>
    </row>
    <row r="109" spans="1:6" ht="21.75" customHeight="1" x14ac:dyDescent="0.35">
      <c r="A109" s="28" t="s">
        <v>189</v>
      </c>
      <c r="B109" s="69">
        <v>2</v>
      </c>
      <c r="C109" s="6" t="str">
        <f>IF(B109=0, -5, "0")</f>
        <v>0</v>
      </c>
      <c r="D109" s="2"/>
      <c r="E109" s="55"/>
      <c r="F109" s="55"/>
    </row>
    <row r="110" spans="1:6" ht="18" x14ac:dyDescent="0.35">
      <c r="A110" s="24" t="s">
        <v>194</v>
      </c>
      <c r="B110" s="69">
        <v>2</v>
      </c>
      <c r="C110" s="6" t="str">
        <f>IF(B110=0, -5, "0")</f>
        <v>0</v>
      </c>
      <c r="D110" s="56" t="s">
        <v>578</v>
      </c>
      <c r="E110" s="55"/>
      <c r="F110" s="55"/>
    </row>
    <row r="111" spans="1:6" ht="49.5" x14ac:dyDescent="0.3">
      <c r="A111" s="6" t="s">
        <v>136</v>
      </c>
      <c r="B111" s="69">
        <v>0</v>
      </c>
      <c r="C111" s="55"/>
      <c r="D111" s="56" t="s">
        <v>551</v>
      </c>
      <c r="E111" s="56" t="s">
        <v>552</v>
      </c>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ht="49.5" x14ac:dyDescent="0.3">
      <c r="A114" s="6" t="s">
        <v>114</v>
      </c>
      <c r="B114" s="69">
        <v>1</v>
      </c>
      <c r="C114" s="55"/>
      <c r="D114" s="56" t="s">
        <v>627</v>
      </c>
      <c r="E114" s="56" t="s">
        <v>628</v>
      </c>
      <c r="F114" s="55"/>
    </row>
    <row r="115" spans="1:6" ht="72" customHeight="1" x14ac:dyDescent="0.35">
      <c r="A115" s="28" t="s">
        <v>161</v>
      </c>
      <c r="B115" s="69">
        <v>0</v>
      </c>
      <c r="C115" s="6">
        <f>IF(B115=0, -5, "0")</f>
        <v>-5</v>
      </c>
      <c r="D115" s="56" t="s">
        <v>556</v>
      </c>
      <c r="E115" s="56" t="s">
        <v>557</v>
      </c>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58" t="s">
        <v>34</v>
      </c>
      <c r="B118" s="459"/>
      <c r="C118" s="460"/>
      <c r="D118" s="329">
        <f>SUM(B104:C117)</f>
        <v>17</v>
      </c>
    </row>
    <row r="119" spans="1:6" x14ac:dyDescent="0.3">
      <c r="A119" s="458" t="s">
        <v>249</v>
      </c>
      <c r="B119" s="459"/>
      <c r="C119" s="460"/>
      <c r="D119" s="17">
        <f>D118/(COUNT(B104:C117)*2)</f>
        <v>0.56666666666666665</v>
      </c>
    </row>
    <row r="120" spans="1:6" x14ac:dyDescent="0.3">
      <c r="A120" s="10"/>
      <c r="B120" s="11"/>
      <c r="C120" s="11"/>
      <c r="D120" s="12"/>
    </row>
    <row r="121" spans="1:6" x14ac:dyDescent="0.3">
      <c r="A121" s="29"/>
      <c r="B121" s="30"/>
      <c r="C121" s="30"/>
      <c r="D121" s="31"/>
    </row>
    <row r="122" spans="1:6" ht="19.5" x14ac:dyDescent="0.4">
      <c r="A122" s="461" t="s">
        <v>171</v>
      </c>
      <c r="B122" s="462"/>
      <c r="C122" s="462"/>
      <c r="D122" s="462"/>
      <c r="E122" s="462"/>
      <c r="F122" s="462"/>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17.25" customHeight="1" x14ac:dyDescent="0.4">
      <c r="A127" s="7" t="s">
        <v>205</v>
      </c>
      <c r="B127" s="69">
        <v>2</v>
      </c>
      <c r="C127" s="62"/>
      <c r="D127" s="66"/>
      <c r="E127" s="55"/>
      <c r="F127" s="55"/>
    </row>
    <row r="128" spans="1:6" ht="22.5" customHeight="1" x14ac:dyDescent="0.35">
      <c r="A128" s="28" t="s">
        <v>189</v>
      </c>
      <c r="B128" s="69">
        <v>2</v>
      </c>
      <c r="C128" s="6" t="str">
        <f>IF(B128=0, -5, "0")</f>
        <v>0</v>
      </c>
      <c r="D128" s="2"/>
      <c r="E128" s="55"/>
      <c r="F128" s="55"/>
    </row>
    <row r="129" spans="1:6" ht="99" x14ac:dyDescent="0.3">
      <c r="A129" s="7" t="s">
        <v>136</v>
      </c>
      <c r="B129" s="69">
        <v>0</v>
      </c>
      <c r="C129" s="55"/>
      <c r="D129" s="56" t="s">
        <v>635</v>
      </c>
      <c r="E129" s="56" t="s">
        <v>636</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8" t="s">
        <v>34</v>
      </c>
      <c r="B134" s="459"/>
      <c r="C134" s="460"/>
      <c r="D134" s="329">
        <f>SUM(B123:C133)</f>
        <v>20</v>
      </c>
    </row>
    <row r="135" spans="1:6" x14ac:dyDescent="0.3">
      <c r="A135" s="458" t="s">
        <v>249</v>
      </c>
      <c r="B135" s="459"/>
      <c r="C135" s="460"/>
      <c r="D135" s="17">
        <f>D134/(COUNT(B123:C133)*2)</f>
        <v>0.90909090909090906</v>
      </c>
    </row>
    <row r="136" spans="1:6" x14ac:dyDescent="0.3">
      <c r="A136" s="10"/>
      <c r="B136" s="11"/>
      <c r="C136" s="11"/>
      <c r="D136" s="12"/>
    </row>
    <row r="137" spans="1:6" ht="19.5" x14ac:dyDescent="0.4">
      <c r="A137" s="461" t="s">
        <v>154</v>
      </c>
      <c r="B137" s="462"/>
      <c r="C137" s="462"/>
      <c r="D137" s="462"/>
      <c r="E137" s="462"/>
      <c r="F137" s="462"/>
    </row>
    <row r="138" spans="1:6" ht="33" x14ac:dyDescent="0.3">
      <c r="A138" s="26" t="s">
        <v>229</v>
      </c>
      <c r="B138" s="70">
        <v>1</v>
      </c>
      <c r="C138" s="55"/>
      <c r="D138" s="71" t="s">
        <v>567</v>
      </c>
      <c r="E138" s="71" t="s">
        <v>577</v>
      </c>
      <c r="F138" s="55"/>
    </row>
    <row r="139" spans="1:6" ht="49.5" x14ac:dyDescent="0.3">
      <c r="A139" s="26" t="s">
        <v>226</v>
      </c>
      <c r="B139" s="70">
        <v>1</v>
      </c>
      <c r="C139" s="55"/>
      <c r="D139" s="56" t="s">
        <v>583</v>
      </c>
      <c r="E139" s="56" t="s">
        <v>584</v>
      </c>
      <c r="F139" s="55"/>
    </row>
    <row r="140" spans="1:6" ht="19.5" x14ac:dyDescent="0.4">
      <c r="A140" s="6" t="s">
        <v>247</v>
      </c>
      <c r="B140" s="70">
        <v>2</v>
      </c>
      <c r="C140" s="62"/>
      <c r="D140" s="56"/>
      <c r="E140" s="56"/>
      <c r="F140" s="55"/>
    </row>
    <row r="141" spans="1:6" ht="34.5" x14ac:dyDescent="0.4">
      <c r="A141" s="6" t="s">
        <v>204</v>
      </c>
      <c r="B141" s="70">
        <v>1</v>
      </c>
      <c r="C141" s="62"/>
      <c r="D141" s="56" t="s">
        <v>580</v>
      </c>
      <c r="E141" s="56" t="s">
        <v>581</v>
      </c>
      <c r="F141" s="55"/>
    </row>
    <row r="142" spans="1:6" ht="19.5" x14ac:dyDescent="0.4">
      <c r="A142" s="6" t="s">
        <v>246</v>
      </c>
      <c r="B142" s="70">
        <v>2</v>
      </c>
      <c r="C142" s="62"/>
      <c r="D142" s="66"/>
      <c r="E142" s="63"/>
      <c r="F142" s="55"/>
    </row>
    <row r="143" spans="1:6" ht="20.25" customHeight="1" x14ac:dyDescent="0.35">
      <c r="A143" s="25" t="s">
        <v>172</v>
      </c>
      <c r="B143" s="70">
        <v>2</v>
      </c>
      <c r="C143" s="6" t="str">
        <f>IF(B143=0, -5, "0")</f>
        <v>0</v>
      </c>
      <c r="D143" s="66"/>
      <c r="E143" s="63"/>
      <c r="F143" s="55"/>
    </row>
    <row r="144" spans="1:6" ht="33.75" x14ac:dyDescent="0.35">
      <c r="A144" s="24" t="s">
        <v>195</v>
      </c>
      <c r="B144" s="70">
        <v>1</v>
      </c>
      <c r="C144" s="6" t="str">
        <f>IF(B144=0, -5, "0")</f>
        <v>0</v>
      </c>
      <c r="D144" s="56" t="s">
        <v>576</v>
      </c>
      <c r="E144" s="56" t="s">
        <v>577</v>
      </c>
      <c r="F144" s="55"/>
    </row>
    <row r="145" spans="1:6" ht="33" x14ac:dyDescent="0.3">
      <c r="A145" s="6" t="s">
        <v>137</v>
      </c>
      <c r="B145" s="70">
        <v>1</v>
      </c>
      <c r="C145" s="77"/>
      <c r="D145" s="56" t="s">
        <v>593</v>
      </c>
      <c r="E145" s="56" t="s">
        <v>592</v>
      </c>
      <c r="F145" s="55"/>
    </row>
    <row r="146" spans="1:6" ht="20.25" customHeight="1"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8" t="s">
        <v>34</v>
      </c>
      <c r="B149" s="459"/>
      <c r="C149" s="460"/>
      <c r="D149" s="329">
        <f>SUM(B138:C148)</f>
        <v>17</v>
      </c>
    </row>
    <row r="150" spans="1:6" x14ac:dyDescent="0.3">
      <c r="A150" s="458" t="s">
        <v>249</v>
      </c>
      <c r="B150" s="459"/>
      <c r="C150" s="460"/>
      <c r="D150" s="16">
        <f>D149/(COUNT(B138:C148)*2)</f>
        <v>0.77272727272727271</v>
      </c>
    </row>
    <row r="151" spans="1:6" x14ac:dyDescent="0.3">
      <c r="A151" s="10"/>
      <c r="B151" s="11"/>
      <c r="C151" s="11"/>
      <c r="D151" s="15"/>
    </row>
    <row r="152" spans="1:6" ht="19.5" x14ac:dyDescent="0.4">
      <c r="A152" s="461" t="s">
        <v>61</v>
      </c>
      <c r="B152" s="462"/>
      <c r="C152" s="462"/>
      <c r="D152" s="462"/>
      <c r="E152" s="462"/>
      <c r="F152" s="462"/>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8" t="s">
        <v>34</v>
      </c>
      <c r="B165" s="459"/>
      <c r="C165" s="460"/>
      <c r="D165" s="329">
        <f>SUM(B153:C164)</f>
        <v>0</v>
      </c>
    </row>
    <row r="166" spans="1:6" x14ac:dyDescent="0.3">
      <c r="A166" s="458" t="s">
        <v>249</v>
      </c>
      <c r="B166" s="459"/>
      <c r="C166" s="460"/>
      <c r="D166" s="17" t="e">
        <f>D165/(COUNT(B153:C164)*2)</f>
        <v>#DIV/0!</v>
      </c>
    </row>
    <row r="167" spans="1:6" x14ac:dyDescent="0.3">
      <c r="A167" s="10"/>
      <c r="B167" s="11"/>
      <c r="C167" s="11"/>
      <c r="D167" s="12"/>
    </row>
    <row r="168" spans="1:6" ht="19.5" x14ac:dyDescent="0.4">
      <c r="A168" s="461" t="s">
        <v>176</v>
      </c>
      <c r="B168" s="462"/>
      <c r="C168" s="462"/>
      <c r="D168" s="462"/>
      <c r="E168" s="462"/>
      <c r="F168" s="462"/>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8" t="s">
        <v>34</v>
      </c>
      <c r="B177" s="463"/>
      <c r="C177" s="464"/>
      <c r="D177" s="330">
        <f>SUM(B169:C176)</f>
        <v>16</v>
      </c>
    </row>
    <row r="178" spans="1:6" x14ac:dyDescent="0.3">
      <c r="A178" s="458" t="s">
        <v>249</v>
      </c>
      <c r="B178" s="459"/>
      <c r="C178" s="460"/>
      <c r="D178" s="17">
        <f>D177/(COUNT(B169:C176)*2)</f>
        <v>1</v>
      </c>
    </row>
    <row r="179" spans="1:6" x14ac:dyDescent="0.3">
      <c r="A179" s="10"/>
      <c r="B179" s="11"/>
      <c r="C179" s="13"/>
      <c r="D179" s="14"/>
    </row>
    <row r="180" spans="1:6" ht="19.5" x14ac:dyDescent="0.4">
      <c r="A180" s="461" t="s">
        <v>64</v>
      </c>
      <c r="B180" s="462"/>
      <c r="C180" s="462"/>
      <c r="D180" s="462"/>
      <c r="E180" s="462"/>
      <c r="F180" s="462"/>
    </row>
    <row r="181" spans="1:6" ht="18" x14ac:dyDescent="0.35">
      <c r="A181" s="24" t="s">
        <v>240</v>
      </c>
      <c r="B181" s="55">
        <v>2</v>
      </c>
      <c r="C181" s="6" t="str">
        <f>IF(B181=0, -5, "0")</f>
        <v>0</v>
      </c>
      <c r="D181" s="55"/>
      <c r="E181" s="55"/>
      <c r="F181" s="55"/>
    </row>
    <row r="182" spans="1:6" ht="132" x14ac:dyDescent="0.3">
      <c r="A182" s="6" t="s">
        <v>241</v>
      </c>
      <c r="B182" s="55">
        <v>0</v>
      </c>
      <c r="C182" s="55"/>
      <c r="D182" s="71" t="s">
        <v>582</v>
      </c>
      <c r="E182" s="56" t="s">
        <v>637</v>
      </c>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8" t="s">
        <v>34</v>
      </c>
      <c r="B185" s="459"/>
      <c r="C185" s="460"/>
      <c r="D185" s="329">
        <f>SUM(B181:C184)</f>
        <v>6</v>
      </c>
    </row>
    <row r="186" spans="1:6" x14ac:dyDescent="0.3">
      <c r="A186" s="458" t="s">
        <v>249</v>
      </c>
      <c r="B186" s="459"/>
      <c r="C186" s="460"/>
      <c r="D186" s="17">
        <f>D185/(COUNT(B181:C184)*2)</f>
        <v>0.75</v>
      </c>
    </row>
    <row r="187" spans="1:6" x14ac:dyDescent="0.3">
      <c r="A187" s="10"/>
      <c r="B187" s="11"/>
      <c r="C187" s="11"/>
      <c r="D187" s="12"/>
    </row>
    <row r="188" spans="1:6" ht="19.5" x14ac:dyDescent="0.4">
      <c r="A188" s="465" t="s">
        <v>15</v>
      </c>
      <c r="B188" s="466"/>
      <c r="C188" s="466"/>
      <c r="D188" s="466"/>
      <c r="E188" s="466"/>
      <c r="F188" s="466"/>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0</v>
      </c>
      <c r="C191" s="55"/>
      <c r="D191" s="56" t="s">
        <v>619</v>
      </c>
      <c r="E191" s="56" t="s">
        <v>604</v>
      </c>
      <c r="F191" s="55"/>
    </row>
    <row r="192" spans="1:6" x14ac:dyDescent="0.3">
      <c r="A192" s="6" t="s">
        <v>127</v>
      </c>
      <c r="B192" s="55">
        <v>2</v>
      </c>
      <c r="C192" s="55"/>
      <c r="D192" s="56"/>
      <c r="E192" s="56"/>
      <c r="F192" s="55"/>
    </row>
    <row r="193" spans="1:7" x14ac:dyDescent="0.3">
      <c r="A193" s="458" t="s">
        <v>34</v>
      </c>
      <c r="B193" s="459"/>
      <c r="C193" s="460"/>
      <c r="D193" s="329">
        <f>SUM(B189:C192)</f>
        <v>6</v>
      </c>
    </row>
    <row r="194" spans="1:7" x14ac:dyDescent="0.3">
      <c r="A194" s="458" t="s">
        <v>249</v>
      </c>
      <c r="B194" s="459"/>
      <c r="C194" s="460"/>
      <c r="D194" s="17">
        <f>D193/(COUNT(B189:C192)*2)</f>
        <v>0.75</v>
      </c>
    </row>
    <row r="195" spans="1:7" x14ac:dyDescent="0.3">
      <c r="A195" s="10"/>
      <c r="B195" s="11"/>
      <c r="C195" s="11"/>
      <c r="D195" s="12"/>
    </row>
    <row r="196" spans="1:7" ht="19.5" x14ac:dyDescent="0.4">
      <c r="A196" s="461" t="s">
        <v>65</v>
      </c>
      <c r="B196" s="462"/>
      <c r="C196" s="462"/>
      <c r="D196" s="462"/>
      <c r="E196" s="462"/>
      <c r="F196" s="462"/>
    </row>
    <row r="197" spans="1:7" ht="82.5" x14ac:dyDescent="0.3">
      <c r="A197" s="26" t="s">
        <v>268</v>
      </c>
      <c r="B197" s="55">
        <v>0</v>
      </c>
      <c r="C197" s="55"/>
      <c r="D197" s="56" t="s">
        <v>599</v>
      </c>
      <c r="E197" s="56" t="s">
        <v>601</v>
      </c>
      <c r="F197" s="55"/>
    </row>
    <row r="198" spans="1:7" x14ac:dyDescent="0.3">
      <c r="A198" s="26" t="s">
        <v>179</v>
      </c>
      <c r="B198" s="55">
        <v>2</v>
      </c>
      <c r="C198" s="55"/>
      <c r="D198" s="56"/>
      <c r="E198" s="39"/>
      <c r="F198" s="55"/>
    </row>
    <row r="199" spans="1:7" ht="66" x14ac:dyDescent="0.3">
      <c r="A199" s="6" t="s">
        <v>75</v>
      </c>
      <c r="B199" s="55">
        <v>0</v>
      </c>
      <c r="C199" s="55"/>
      <c r="D199" s="56" t="s">
        <v>602</v>
      </c>
      <c r="E199" s="56" t="s">
        <v>603</v>
      </c>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8" t="s">
        <v>34</v>
      </c>
      <c r="B202" s="459"/>
      <c r="C202" s="460"/>
      <c r="D202" s="329">
        <f>SUM(B197:C201)</f>
        <v>6</v>
      </c>
    </row>
    <row r="203" spans="1:7" x14ac:dyDescent="0.3">
      <c r="A203" s="458" t="s">
        <v>249</v>
      </c>
      <c r="B203" s="459"/>
      <c r="C203" s="460"/>
      <c r="D203" s="17">
        <f>D202/(COUNT(B197:C201)*2)</f>
        <v>0.6</v>
      </c>
    </row>
    <row r="204" spans="1:7" x14ac:dyDescent="0.3">
      <c r="A204" s="10"/>
      <c r="B204" s="11"/>
      <c r="C204" s="11"/>
      <c r="D204" s="12"/>
    </row>
    <row r="205" spans="1:7" ht="19.5" x14ac:dyDescent="0.4">
      <c r="A205" s="461" t="s">
        <v>175</v>
      </c>
      <c r="B205" s="462"/>
      <c r="C205" s="462"/>
      <c r="D205" s="462"/>
      <c r="E205" s="462"/>
      <c r="F205" s="462"/>
    </row>
    <row r="206" spans="1:7" ht="49.5" x14ac:dyDescent="0.3">
      <c r="A206" s="26" t="s">
        <v>302</v>
      </c>
      <c r="B206" s="55">
        <v>0</v>
      </c>
      <c r="C206" s="55"/>
      <c r="D206" s="56" t="s">
        <v>620</v>
      </c>
      <c r="E206" s="56" t="s">
        <v>638</v>
      </c>
      <c r="F206" s="55"/>
      <c r="G206" s="3"/>
    </row>
    <row r="207" spans="1:7" ht="18" x14ac:dyDescent="0.35">
      <c r="A207" s="83" t="s">
        <v>269</v>
      </c>
      <c r="B207" s="55">
        <v>1</v>
      </c>
      <c r="C207" s="6" t="str">
        <f>IF(B207=0, -5, "0")</f>
        <v>0</v>
      </c>
      <c r="D207" s="55" t="s">
        <v>566</v>
      </c>
      <c r="E207" s="55"/>
      <c r="F207" s="55"/>
    </row>
    <row r="208" spans="1:7" ht="87.75" customHeight="1" x14ac:dyDescent="0.3">
      <c r="A208" s="6" t="s">
        <v>265</v>
      </c>
      <c r="B208" s="55">
        <v>0</v>
      </c>
      <c r="C208" s="55"/>
      <c r="D208" s="56" t="s">
        <v>573</v>
      </c>
      <c r="E208" s="56" t="s">
        <v>565</v>
      </c>
      <c r="F208" s="55"/>
    </row>
    <row r="209" spans="1:6" x14ac:dyDescent="0.3">
      <c r="A209" s="33" t="s">
        <v>157</v>
      </c>
      <c r="B209" s="55" t="s">
        <v>30</v>
      </c>
      <c r="C209" s="55"/>
      <c r="D209" s="55"/>
      <c r="E209" s="55"/>
      <c r="F209" s="55"/>
    </row>
    <row r="210" spans="1:6" x14ac:dyDescent="0.3">
      <c r="A210" s="458" t="s">
        <v>34</v>
      </c>
      <c r="B210" s="459"/>
      <c r="C210" s="460"/>
      <c r="D210" s="34">
        <f>SUM(B206:C209)</f>
        <v>1</v>
      </c>
    </row>
    <row r="211" spans="1:6" x14ac:dyDescent="0.3">
      <c r="A211" s="458" t="s">
        <v>249</v>
      </c>
      <c r="B211" s="459"/>
      <c r="C211" s="460"/>
      <c r="D211" s="17">
        <f>D210/(COUNT(B206:C209)*2)</f>
        <v>0.16666666666666666</v>
      </c>
    </row>
    <row r="213" spans="1:6" ht="18" x14ac:dyDescent="0.35">
      <c r="A213" s="37" t="s">
        <v>402</v>
      </c>
      <c r="B213" s="36"/>
      <c r="C213" s="36"/>
      <c r="D213" s="87">
        <f>E213/F213</f>
        <v>0.34782608695652173</v>
      </c>
      <c r="E213" s="323">
        <f>COUNTIF('A3 Technique'!F17:F209,"ok")</f>
        <v>8</v>
      </c>
      <c r="F213" s="323">
        <f>COUNTA('A3 Technique'!F17:F209)</f>
        <v>23</v>
      </c>
    </row>
    <row r="214" spans="1:6" ht="22.5" x14ac:dyDescent="0.3">
      <c r="A214" s="19" t="s">
        <v>403</v>
      </c>
      <c r="B214" s="20"/>
      <c r="C214" s="21"/>
      <c r="D214" s="22">
        <f>SUM(D210,D202,D193,D185,D177,D79,D68,D33,D22,D134,D165,D149,D118,D100,D42,D58)</f>
        <v>163</v>
      </c>
    </row>
    <row r="215" spans="1:6" ht="22.5" x14ac:dyDescent="0.3">
      <c r="A215" s="19" t="s">
        <v>274</v>
      </c>
      <c r="B215" s="20"/>
      <c r="C215" s="21"/>
      <c r="D215" s="23">
        <f>D214/(COUNT(B206:C209,B197:C201,B189:C192,B181:C184,B169:C176,B72:C78,B62:C67,B26:C32,B17:C21,B123:C133,B153:C164,B138:C148,B104:C117,B83:C99,B37:C41,B46:C57)*2)</f>
        <v>0.79126213592233008</v>
      </c>
    </row>
  </sheetData>
  <sheetProtection algorithmName="SHA-512" hashValue="nn3YY2cAwBEqvxFmlM8EzQAlJKDT0dwl40GgIcjGMov/F4Pv+COcsIlm7eiX7OXEN/xM+UYsDEF5sTJZpeYS8Q==" saltValue="SzgIXS0C1I+6oQ0lt9r4yA=="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2019-10-21T21:17:59Z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