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SAINT GOBAIN\2019\juillet\"/>
    </mc:Choice>
  </mc:AlternateContent>
  <bookViews>
    <workbookView xWindow="-120" yWindow="-120" windowWidth="20730" windowHeight="11160" tabRatio="916" activeTab="1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10" i="44" l="1"/>
  <c r="B112" i="29" l="1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166" i="45"/>
  <c r="D59" i="45"/>
  <c r="D517" i="44"/>
  <c r="D424" i="44"/>
  <c r="D421" i="44"/>
  <c r="D386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B361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79" i="45"/>
  <c r="D80" i="45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B43" i="44"/>
  <c r="D44" i="44" s="1"/>
  <c r="B181" i="44"/>
  <c r="D182" i="44" s="1"/>
  <c r="B12" i="48"/>
  <c r="B31" i="29"/>
  <c r="B25" i="29"/>
  <c r="D149" i="45"/>
  <c r="D150" i="45" s="1"/>
  <c r="D261" i="44"/>
  <c r="D262" i="44" s="1"/>
  <c r="D165" i="45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B657" i="44"/>
  <c r="D658" i="44" s="1"/>
  <c r="D659" i="44" s="1"/>
  <c r="B240" i="44"/>
  <c r="D241" i="44" s="1"/>
  <c r="D242" i="44" s="1"/>
  <c r="B295" i="44"/>
  <c r="D296" i="44" s="1"/>
  <c r="D297" i="44" s="1"/>
  <c r="D419" i="44"/>
  <c r="B419" i="44" s="1"/>
  <c r="D420" i="44" s="1"/>
  <c r="D423" i="44" s="1"/>
  <c r="B70" i="29" s="1"/>
  <c r="B466" i="44"/>
  <c r="D467" i="44" s="1"/>
  <c r="D468" i="44" s="1"/>
  <c r="D595" i="44"/>
  <c r="B689" i="44"/>
  <c r="D690" i="44" s="1"/>
  <c r="D710" i="44"/>
  <c r="D711" i="44" s="1"/>
  <c r="B555" i="44"/>
  <c r="D556" i="44" s="1"/>
  <c r="D557" i="44" s="1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D712" i="44"/>
  <c r="D691" i="44"/>
  <c r="B101" i="29" s="1"/>
  <c r="D183" i="44"/>
  <c r="B50" i="29" s="1"/>
  <c r="D47" i="44"/>
  <c r="D48" i="44" s="1"/>
  <c r="B40" i="29" s="1"/>
  <c r="D45" i="44"/>
  <c r="D599" i="44"/>
  <c r="D600" i="44" s="1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B106" i="29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<sst xmlns="http://schemas.openxmlformats.org/spreadsheetml/2006/main" count="2693" uniqueCount="534">
  <si>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</si>
  <si>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</si>
  <si>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</si>
  <si>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</si>
  <si>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</si>
  <si>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</si>
  <si>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</si>
  <si>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</si>
  <si>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</si>
  <si>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</si>
  <si>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</si>
  <si>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</si>
  <si>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</si>
  <si>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</si>
  <si>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</si>
  <si>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</si>
  <si>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</si>
  <si>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</si>
  <si>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</si>
  <si>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</si>
  <si>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</si>
  <si>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</si>
  <si>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</si>
  <si>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</si>
  <si>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</si>
  <si>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</si>
  <si>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</si>
  <si>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</si>
  <si>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</si>
  <si>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</si>
  <si>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</si>
  <si>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</si>
  <si>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</si>
  <si>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</si>
  <si>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</si>
  <si>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</si>
  <si>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</si>
  <si>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</si>
  <si>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</si>
  <si>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</si>
  <si>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</si>
  <si>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</si>
  <si>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</si>
  <si>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</si>
  <si>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</si>
  <si>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</si>
  <si>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</si>
  <si>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</si>
  <si>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</si>
  <si>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</si>
  <si>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</si>
  <si>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</si>
  <si>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</si>
  <si>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</si>
  <si>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</si>
  <si>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</si>
  <si>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</si>
  <si>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</si>
  <si>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</si>
  <si>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</si>
  <si>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</si>
  <si>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</si>
  <si>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</si>
  <si>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</si>
  <si>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</si>
  <si>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</si>
  <si>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</si>
  <si>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</si>
  <si>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</si>
  <si>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</si>
  <si>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</si>
  <si>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</si>
  <si>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</si>
  <si>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</si>
  <si>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</si>
  <si>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</si>
  <si>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</si>
  <si>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</si>
  <si>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</si>
  <si>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</si>
  <si>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</si>
  <si>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</si>
  <si>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</si>
  <si>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</si>
  <si>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</si>
  <si>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</si>
  <si>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</si>
  <si>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</si>
  <si>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</si>
  <si>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</si>
  <si>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</si>
  <si>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</si>
  <si>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</si>
  <si>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</si>
  <si>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</si>
  <si>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</si>
  <si>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</si>
  <si>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</si>
  <si>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</si>
  <si>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</si>
  <si>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</si>
  <si>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</si>
  <si>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</si>
  <si>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</si>
  <si>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</si>
  <si>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</si>
  <si>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</si>
  <si>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</si>
  <si>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</si>
  <si>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</si>
  <si>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</si>
  <si>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</si>
  <si>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</si>
  <si>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</si>
  <si>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</si>
  <si>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</si>
  <si>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</si>
  <si>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</si>
  <si>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</si>
  <si>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</si>
  <si>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</si>
  <si>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</si>
  <si>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</si>
  <si>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</si>
  <si>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</si>
  <si>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</si>
  <si>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</si>
  <si>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</si>
  <si>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</si>
  <si>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</si>
  <si>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</si>
  <si>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</si>
  <si>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</si>
  <si>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</si>
  <si>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</si>
  <si>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</si>
  <si>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</si>
  <si>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</si>
  <si>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</si>
  <si>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</si>
  <si>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</si>
  <si>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</si>
  <si>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</si>
  <si>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</si>
  <si>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</si>
  <si>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</si>
  <si>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</si>
  <si>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</si>
  <si>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</si>
  <si>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</si>
  <si>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</si>
  <si>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</si>
  <si>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</si>
  <si>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</si>
  <si>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</si>
  <si>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</si>
  <si>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</si>
  <si>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</si>
  <si>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</si>
  <si>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</si>
  <si>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</si>
  <si>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</si>
  <si>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</si>
  <si>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</si>
  <si>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</si>
  <si>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</si>
  <si>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</si>
  <si>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</si>
  <si>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</si>
  <si>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</si>
  <si>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</si>
  <si>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</si>
  <si>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</si>
  <si>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</si>
  <si>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</si>
  <si>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</si>
  <si>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</si>
  <si>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</si>
  <si>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</si>
  <si>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</si>
  <si>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</si>
  <si>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</si>
  <si>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</si>
  <si>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</si>
  <si>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</si>
  <si>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</si>
  <si>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</si>
  <si>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</si>
  <si>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</si>
  <si>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</si>
  <si>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</si>
  <si>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</si>
  <si>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</si>
  <si>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</si>
  <si>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</si>
  <si>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</si>
  <si>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</si>
  <si>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</si>
  <si>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</si>
  <si>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</si>
  <si>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</si>
  <si>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</si>
  <si>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</si>
  <si>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</si>
  <si>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</si>
  <si>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</si>
  <si>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</si>
  <si>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</si>
  <si>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</si>
  <si>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</si>
  <si>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</si>
  <si>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</si>
  <si>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</si>
  <si>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</si>
  <si>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</si>
  <si>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</si>
  <si>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</si>
  <si>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</si>
  <si>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</si>
  <si>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</si>
  <si>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</si>
  <si>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</si>
  <si>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</si>
  <si>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</si>
  <si>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</si>
  <si>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</si>
  <si>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</si>
  <si>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</si>
  <si>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</si>
  <si>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</si>
  <si>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</si>
  <si>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</si>
  <si>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</si>
  <si>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</si>
  <si>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</si>
  <si>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</si>
  <si>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</si>
  <si>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</si>
  <si>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</si>
  <si>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</si>
  <si>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</si>
  <si>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</si>
  <si>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</si>
  <si>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</si>
  <si>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</si>
  <si>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</si>
  <si>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</si>
  <si>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</si>
  <si>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</si>
  <si>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</si>
  <si>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</si>
  <si>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</si>
  <si>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</si>
  <si>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</si>
  <si>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</si>
  <si>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</si>
  <si>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</si>
  <si>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</si>
  <si>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</si>
  <si>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</si>
  <si>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</si>
  <si>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</si>
  <si>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</si>
  <si>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</si>
  <si>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</si>
  <si>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</si>
  <si>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</si>
  <si>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</si>
  <si>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</si>
  <si>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</si>
  <si>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</si>
  <si>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</si>
  <si>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</si>
  <si>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</si>
  <si>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</si>
  <si>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</si>
  <si>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</si>
  <si>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</si>
  <si>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</si>
  <si>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</si>
  <si>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</si>
  <si>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</si>
  <si>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</si>
  <si>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</si>
  <si>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</si>
  <si>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</si>
  <si>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</si>
  <si>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</si>
  <si>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</si>
  <si>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</si>
  <si>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</si>
  <si>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</si>
  <si>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</si>
  <si>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</si>
  <si>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</si>
  <si>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</si>
  <si>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</si>
  <si>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</si>
  <si>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</si>
  <si>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</si>
  <si>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</si>
  <si>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</si>
  <si>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</si>
  <si>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</si>
  <si>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</si>
  <si>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</si>
  <si>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</si>
  <si>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</si>
  <si>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</si>
  <si>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</si>
  <si>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</si>
  <si>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</si>
  <si>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</si>
  <si>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</si>
  <si>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</si>
  <si>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</si>
  <si>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</si>
  <si>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</si>
  <si>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</si>
  <si>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</si>
  <si>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</si>
  <si>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</si>
  <si>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</si>
  <si>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</si>
  <si>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</si>
  <si>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</si>
  <si>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</si>
  <si>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</si>
  <si>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</si>
  <si>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</si>
  <si>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</si>
  <si>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</si>
  <si>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</si>
  <si>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</si>
  <si>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</si>
  <si>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</si>
  <si>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</si>
  <si>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</si>
  <si>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</si>
  <si>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</si>
  <si>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</si>
  <si>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</si>
  <si>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</si>
  <si>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</si>
  <si>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</si>
  <si>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</si>
  <si>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</si>
  <si>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</si>
  <si>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</si>
  <si>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</si>
  <si>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</si>
  <si>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</si>
  <si>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</si>
  <si>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</si>
  <si>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</si>
  <si>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</si>
  <si>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</si>
  <si>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</si>
  <si>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</si>
  <si>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</si>
  <si>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</si>
  <si>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</si>
  <si>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</si>
  <si>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</si>
  <si>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</si>
  <si>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</si>
  <si>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</si>
  <si>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</si>
  <si>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</si>
  <si>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</si>
  <si>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</si>
  <si>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</si>
  <si>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</si>
  <si>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</si>
  <si>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</si>
  <si>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</si>
  <si>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</si>
  <si>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</si>
  <si>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</si>
  <si>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</si>
  <si>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</si>
  <si>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</si>
  <si>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</si>
  <si>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</si>
  <si>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</si>
  <si>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</si>
  <si>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</si>
  <si>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</si>
  <si>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</si>
  <si>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</si>
  <si>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</si>
  <si>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</si>
  <si>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</si>
  <si>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</si>
  <si>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</si>
  <si>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</si>
  <si>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</si>
  <si>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</si>
  <si>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</si>
  <si>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</si>
  <si>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</si>
  <si>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UHD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</si>
  <si>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</si>
  <si>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</si>
  <si>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</si>
  <si>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</si>
  <si>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</si>
  <si>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</si>
  <si>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</si>
  <si>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</si>
  <si>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</si>
  <si>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</si>
  <si>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</si>
  <si>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</si>
  <si>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</si>
  <si>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</si>
  <si>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</si>
  <si>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</si>
  <si>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</si>
  <si>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</si>
  <si>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</si>
  <si>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</si>
  <si>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</si>
  <si>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</si>
  <si>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</si>
  <si>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</si>
  <si>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</si>
  <si>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</si>
  <si>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</si>
  <si>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</si>
  <si>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</si>
  <si>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</si>
  <si>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</si>
  <si>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</si>
  <si>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</si>
  <si>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</si>
  <si>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</si>
  <si>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</si>
  <si>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</si>
  <si>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</si>
  <si>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</si>
  <si>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</si>
  <si>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</si>
  <si>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</si>
  <si>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</si>
  <si>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</si>
  <si>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</si>
  <si>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</si>
  <si>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</si>
  <si>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</si>
  <si>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</si>
  <si>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</si>
  <si>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</si>
  <si>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</si>
  <si>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</si>
  <si>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</si>
  <si>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</si>
  <si>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</si>
  <si>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</si>
  <si>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</si>
  <si>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</si>
  <si>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</si>
  <si>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</si>
  <si>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</si>
  <si>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</si>
  <si>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</si>
  <si>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</si>
  <si>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Dr Hend KAMOUN</t>
  </si>
  <si>
    <t>CHEFS RAYONS</t>
  </si>
  <si>
    <t>le flacon de lingettes est vide</t>
  </si>
  <si>
    <t>remplacer le flacon</t>
  </si>
  <si>
    <t>assurer l'enregistrement des autocontrôles de méthode de travail</t>
  </si>
  <si>
    <t>les derniers enregistrement d'autocontrôles de méthode de travail datent du 13/05/19</t>
  </si>
  <si>
    <t>assurer la verification du thermometre mensuel</t>
  </si>
  <si>
    <t>creme au beurre chocolat DLC 25/07/19 Non retiré du linéaire</t>
  </si>
  <si>
    <t>assurer la verification de  DLC</t>
  </si>
  <si>
    <t>Le ciseau de découpe des poulets rôtis était rouillé, souillé, et endommagé.
Le four n'était pas propre.</t>
  </si>
  <si>
    <t>La propreté du four est à renforcer.
Le changement du ciseau utilisé est à prévoir.</t>
  </si>
  <si>
    <t>la dernière verification du thermomètre date du 10/06/19</t>
  </si>
  <si>
    <t>non respect du FIFO pour les boudins de charcuterie: le boudin de jambon de bœuf fumé dont DLC 20/08/19 est entamé avant celui dont DLC 05/08/19
le boudin de jambon de bœuf fumé dont DLC 01/09/19 est entamé avant celui dont DLC 20/08/19</t>
  </si>
  <si>
    <t>assurer l'enregistrement des températures</t>
  </si>
  <si>
    <t>enregistrement de suivi de la température de 2 meubles refrigéré hors il y a un seul meuble
manque d'enregitrement de la température a cœur des produits exposés</t>
  </si>
  <si>
    <t>assurer le respect du FIFO</t>
  </si>
  <si>
    <t>Des produits volailles (escalope, poulets, etc.) jetés dans la poubelle externe sans procéder à leur destruction comme l’exige la procédure de destruction des produits.</t>
  </si>
  <si>
    <t>respect de la procedure de destruction</t>
  </si>
  <si>
    <t xml:space="preserve">assurer l'archivage des certificats de volailles </t>
  </si>
  <si>
    <t>les certificats de salubrité des volailles recus le 23/07/19 ne sont pas archivés</t>
  </si>
  <si>
    <t>température du labo 9,3°C</t>
  </si>
  <si>
    <t>réemballage des portions de potiron emballées le 22/07/19</t>
  </si>
  <si>
    <t>le reemballage est interdit</t>
  </si>
  <si>
    <t>les derniers enregistrement d'autocontrôles de méthode de travail datent du 08/05/19</t>
  </si>
  <si>
    <t>présence de mouches au rayon fromages charcuterie traiteur</t>
  </si>
  <si>
    <t>renforcer la lutte contre les mouches</t>
  </si>
  <si>
    <t>La résine des sols des couloirs menant aux CFs était décollée.</t>
  </si>
  <si>
    <t>Procéder aux réparations nécessaires.</t>
  </si>
  <si>
    <t>Le revêtement de la CF et des étagères étaient altérés par la rouille.</t>
  </si>
  <si>
    <t>Procéder à un traitement anti rouille.</t>
  </si>
  <si>
    <t>Le revêtement du meuble d’exposition était écaillé.</t>
  </si>
  <si>
    <t>Entretenir le meuble.</t>
  </si>
  <si>
    <t>Réparer cet élément.</t>
  </si>
  <si>
    <t xml:space="preserve">Le revêtement des meubles froids était écaillé.
Rayon des œufs: altération de la gondole par la rouille.
</t>
  </si>
  <si>
    <t>Entretenir les meubles endommagés.</t>
  </si>
  <si>
    <t>La Cornière de la CF était endommagé.</t>
  </si>
  <si>
    <t>Prévoir un traitement anti rouille à ce niveau.</t>
  </si>
  <si>
    <t>le revêtement des meubles d’exposition étaient écaillés.</t>
  </si>
  <si>
    <t>L'entretien des étagères d'exposition est à prévoir.</t>
  </si>
  <si>
    <t>meuble d'exposition en panne, les produits sont exposés au meuble 4ème gamme</t>
  </si>
  <si>
    <t>température de la ch froide négative est -17°C</t>
  </si>
  <si>
    <t>Absence de lumière au labo</t>
  </si>
  <si>
    <t>réparer l'eclairage</t>
  </si>
  <si>
    <t>Le revêtement de la CF était altéré par la rouille et écaillé</t>
  </si>
  <si>
    <t>Protection partielle des meubles d’exposition.</t>
  </si>
  <si>
    <t>Fournir des vitres protectrices.</t>
  </si>
  <si>
    <t>température a cœur de la salade mechouia est 7°C</t>
  </si>
  <si>
    <t>Température affichée 3°C et verifiée 8,5°C</t>
  </si>
  <si>
    <t>Revoir le fonctionnement du meuble</t>
  </si>
  <si>
    <t>peinture écaillée au sol du labo sandwich</t>
  </si>
  <si>
    <t>refaire le revetement du sol</t>
  </si>
  <si>
    <t>L’évaporateur de la CF était endommagé avec égouttage d'eau .</t>
  </si>
  <si>
    <t>peinture écaillée au sol de la ch froide</t>
  </si>
  <si>
    <t xml:space="preserve">peinture écaillée au sol du labo </t>
  </si>
  <si>
    <t>égouttage d'eau au niveau de l’évaporateur labo.</t>
  </si>
  <si>
    <t>Absence de distributeur de papier au niveau du stand traiteur.</t>
  </si>
  <si>
    <t>Fournir cet élément.</t>
  </si>
  <si>
    <t>douchette non fonctionelle au rayon boul/pat et boucherie</t>
  </si>
  <si>
    <t>reparer les douchettes</t>
  </si>
  <si>
    <t>Traiteur: le porte appât était souillé.</t>
  </si>
  <si>
    <t>Prévoir le nettoyage au prochain passage de la société de dératisation.</t>
  </si>
  <si>
    <t>local poubelles non climatisé</t>
  </si>
  <si>
    <t>assurer l'etancheité de la porte et climatiser le local</t>
  </si>
  <si>
    <t>Plusieurs écarts techniques ne sont toujours pas clôturés.</t>
  </si>
  <si>
    <t>Remédier aux écarts techniques relevés lors des anciens audits.</t>
  </si>
  <si>
    <t>Un entretien à ce niveau est requis.</t>
  </si>
  <si>
    <t xml:space="preserve">CF charcuterie/fromage: accumulation de givre au niveau de la gaine de refroidissement. 
PLS:  accumulation de givre au niveau du Meuble négatif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</si>
</sst>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2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41" fillId="0" borderId="1" xfId="0" applyFont="1" applyBorder="1" applyAlignment="1" applyProtection="1">
      <alignment vertical="top" wrapText="1"/>
      <protection locked="0"/>
    </xf>
    <xf numFmtId="0" fontId="41" fillId="0" borderId="4" xfId="0" applyFont="1" applyBorder="1" applyAlignment="1" applyProtection="1">
      <alignment vertical="top" wrapText="1"/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46" fillId="0" borderId="1" xfId="0" applyFont="1" applyBorder="1" applyAlignment="1" applyProtection="1">
      <alignment wrapText="1"/>
      <protection locked="0"/>
    </xf>
    <xf numFmtId="0" fontId="46" fillId="0" borderId="4" xfId="0" applyFont="1" applyBorder="1" applyAlignment="1" applyProtection="1">
      <alignment wrapText="1"/>
      <protection locked="0"/>
    </xf>
    <xf numFmtId="0" fontId="46" fillId="0" borderId="7" xfId="0" applyFont="1" applyBorder="1" applyProtection="1">
      <protection locked="0"/>
    </xf>
    <xf numFmtId="0" fontId="46" fillId="0" borderId="12" xfId="0" applyFont="1" applyBorder="1" applyProtection="1">
      <protection locked="0"/>
    </xf>
    <xf numFmtId="0" fontId="46" fillId="0" borderId="7" xfId="0" applyFont="1" applyBorder="1" applyAlignment="1" applyProtection="1">
      <alignment wrapText="1"/>
      <protection locked="0"/>
    </xf>
    <xf numFmtId="0" fontId="46" fillId="0" borderId="12" xfId="0" applyFont="1" applyBorder="1" applyAlignment="1" applyProtection="1">
      <alignment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0.97222222222222221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0960"/>
        <c:axId val="1610276064"/>
      </c:barChart>
      <c:catAx>
        <c:axId val="16102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064"/>
        <c:crosses val="autoZero"/>
        <c:auto val="1"/>
        <c:lblAlgn val="ctr"/>
        <c:lblOffset val="100"/>
        <c:noMultiLvlLbl val="0"/>
      </c:catAx>
      <c:valAx>
        <c:axId val="16102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0.97916666666666663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1072"/>
        <c:axId val="1620399440"/>
      </c:barChart>
      <c:catAx>
        <c:axId val="16204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399440"/>
        <c:crosses val="autoZero"/>
        <c:auto val="1"/>
        <c:lblAlgn val="ctr"/>
        <c:lblOffset val="100"/>
        <c:noMultiLvlLbl val="0"/>
      </c:catAx>
      <c:valAx>
        <c:axId val="1620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0.97619047619047616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0528"/>
        <c:axId val="1620408688"/>
      </c:barChart>
      <c:catAx>
        <c:axId val="16204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8688"/>
        <c:crosses val="autoZero"/>
        <c:auto val="1"/>
        <c:lblAlgn val="ctr"/>
        <c:lblOffset val="100"/>
        <c:noMultiLvlLbl val="0"/>
      </c:catAx>
      <c:valAx>
        <c:axId val="16204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0.98648648648648651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9776"/>
        <c:axId val="1620405424"/>
      </c:barChart>
      <c:catAx>
        <c:axId val="1620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5424"/>
        <c:crosses val="autoZero"/>
        <c:auto val="1"/>
        <c:lblAlgn val="ctr"/>
        <c:lblOffset val="100"/>
        <c:noMultiLvlLbl val="0"/>
      </c:catAx>
      <c:valAx>
        <c:axId val="16204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0.88235294117647056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4880"/>
        <c:axId val="1620410320"/>
      </c:barChart>
      <c:catAx>
        <c:axId val="162040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320"/>
        <c:crosses val="autoZero"/>
        <c:auto val="1"/>
        <c:lblAlgn val="ctr"/>
        <c:lblOffset val="100"/>
        <c:noMultiLvlLbl val="0"/>
      </c:catAx>
      <c:valAx>
        <c:axId val="16204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792"/>
        <c:axId val="1620402160"/>
      </c:barChart>
      <c:catAx>
        <c:axId val="16204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2160"/>
        <c:crosses val="autoZero"/>
        <c:auto val="1"/>
        <c:lblAlgn val="ctr"/>
        <c:lblOffset val="100"/>
        <c:noMultiLvlLbl val="0"/>
      </c:catAx>
      <c:valAx>
        <c:axId val="16204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0.69444444444444442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2704"/>
        <c:axId val="1620413584"/>
      </c:barChart>
      <c:catAx>
        <c:axId val="162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3584"/>
        <c:crosses val="autoZero"/>
        <c:auto val="1"/>
        <c:lblAlgn val="ctr"/>
        <c:lblOffset val="100"/>
        <c:noMultiLvlLbl val="0"/>
      </c:catAx>
      <c:valAx>
        <c:axId val="162041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0.95686900958466459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3648"/>
        <c:axId val="1621096912"/>
      </c:barChart>
      <c:catAx>
        <c:axId val="16210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6912"/>
        <c:crosses val="autoZero"/>
        <c:auto val="1"/>
        <c:lblAlgn val="ctr"/>
        <c:lblOffset val="100"/>
        <c:noMultiLvlLbl val="0"/>
      </c:catAx>
      <c:valAx>
        <c:axId val="162109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0.8256567270145545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21092560"/>
        <c:axId val="1621088752"/>
        <c:extLst/>
      </c:barChart>
      <c:catAx>
        <c:axId val="1621092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0.49398333333333339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1094192"/>
        <c:axId val="1621099632"/>
        <c:extLst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632"/>
        <c:crosses val="autoZero"/>
        <c:auto val="1"/>
        <c:lblAlgn val="ctr"/>
        <c:lblOffset val="100"/>
        <c:noMultiLvlLbl val="0"/>
      </c:catAx>
      <c:valAx>
        <c:axId val="162109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6400"/>
        <c:axId val="1610276608"/>
      </c:barChart>
      <c:catAx>
        <c:axId val="16102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608"/>
        <c:crosses val="autoZero"/>
        <c:auto val="1"/>
        <c:lblAlgn val="ctr"/>
        <c:lblOffset val="100"/>
        <c:noMultiLvlLbl val="0"/>
      </c:catAx>
      <c:valAx>
        <c:axId val="16102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0.96052631578947367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3344"/>
        <c:axId val="1610286944"/>
      </c:barChart>
      <c:catAx>
        <c:axId val="16102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6944"/>
        <c:crosses val="autoZero"/>
        <c:auto val="1"/>
        <c:lblAlgn val="ctr"/>
        <c:lblOffset val="100"/>
        <c:noMultiLvlLbl val="0"/>
      </c:catAx>
      <c:valAx>
        <c:axId val="16102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0.93902439024390238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4976"/>
        <c:axId val="1610284224"/>
      </c:barChart>
      <c:catAx>
        <c:axId val="16102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4224"/>
        <c:crosses val="autoZero"/>
        <c:auto val="1"/>
        <c:lblAlgn val="ctr"/>
        <c:lblOffset val="100"/>
        <c:noMultiLvlLbl val="0"/>
      </c:catAx>
      <c:valAx>
        <c:axId val="16102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0.93243243243243246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5520"/>
        <c:axId val="1610277696"/>
      </c:barChart>
      <c:catAx>
        <c:axId val="16102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7696"/>
        <c:crosses val="autoZero"/>
        <c:auto val="1"/>
        <c:lblAlgn val="ctr"/>
        <c:lblOffset val="100"/>
        <c:noMultiLvlLbl val="0"/>
      </c:catAx>
      <c:valAx>
        <c:axId val="1610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0.96590909090909094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8240"/>
        <c:axId val="1610279328"/>
      </c:barChart>
      <c:catAx>
        <c:axId val="161027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9328"/>
        <c:crosses val="autoZero"/>
        <c:auto val="1"/>
        <c:lblAlgn val="ctr"/>
        <c:lblOffset val="100"/>
        <c:noMultiLvlLbl val="0"/>
      </c:catAx>
      <c:valAx>
        <c:axId val="16102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2592"/>
        <c:axId val="1610283136"/>
      </c:barChart>
      <c:catAx>
        <c:axId val="16102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3136"/>
        <c:crosses val="autoZero"/>
        <c:auto val="1"/>
        <c:lblAlgn val="ctr"/>
        <c:lblOffset val="100"/>
        <c:noMultiLvlLbl val="0"/>
      </c:catAx>
      <c:valAx>
        <c:axId val="16102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0.94827586206896552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5312"/>
        <c:axId val="1620412496"/>
      </c:barChart>
      <c:catAx>
        <c:axId val="16102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2496"/>
        <c:crosses val="autoZero"/>
        <c:auto val="1"/>
        <c:lblAlgn val="ctr"/>
        <c:lblOffset val="100"/>
        <c:noMultiLvlLbl val="0"/>
      </c:catAx>
      <c:valAx>
        <c:axId val="16204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248"/>
        <c:axId val="1620410864"/>
      </c:barChart>
      <c:catAx>
        <c:axId val="16204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864"/>
        <c:crosses val="autoZero"/>
        <c:auto val="1"/>
        <c:lblAlgn val="ctr"/>
        <c:lblOffset val="100"/>
        <c:noMultiLvlLbl val="0"/>
      </c:catAx>
      <c:valAx>
        <c:axId val="162041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05" zoomScaleSheetLayoutView="100" workbookViewId="0">
      <selection activeCell="I5" sqref="I5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4" t="s">
        <v>275</v>
      </c>
      <c r="B18" s="354"/>
      <c r="C18" s="354"/>
      <c r="D18" s="355" t="s">
        <v>401</v>
      </c>
      <c r="E18" s="355"/>
      <c r="F18" s="355"/>
      <c r="G18" s="355"/>
      <c r="H18" s="355"/>
      <c r="I18" s="355"/>
      <c r="J18" s="355"/>
      <c r="K18" s="355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56" t="s">
        <v>276</v>
      </c>
      <c r="B21" s="356"/>
      <c r="C21" s="356"/>
      <c r="D21" s="356"/>
      <c r="E21" s="356"/>
      <c r="F21" s="356"/>
      <c r="G21" s="356"/>
      <c r="H21" s="356"/>
      <c r="I21" s="356"/>
      <c r="J21" s="356"/>
      <c r="K21" s="356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7" t="s">
        <v>278</v>
      </c>
      <c r="C23" s="357"/>
      <c r="D23" s="42"/>
      <c r="E23" s="42"/>
      <c r="F23" s="42"/>
      <c r="G23" s="42"/>
      <c r="H23" s="42"/>
      <c r="I23" s="42"/>
      <c r="J23" t="str">
        <f>D18</f>
        <v>UHD</v>
      </c>
    </row>
    <row r="24" spans="1:11" ht="33" customHeight="1" x14ac:dyDescent="0.25">
      <c r="A24" s="50" t="s">
        <v>279</v>
      </c>
      <c r="B24" s="358">
        <f>AVERAGE('A3 Exploitation'!D719,'A3 Technique'!D215)</f>
        <v>0.8256567270145545</v>
      </c>
      <c r="C24" s="358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8" t="e">
        <f>AVERAGE('A4 Exploitation'!D719,'A4 Technique'!D215)</f>
        <v>#DIV/0!</v>
      </c>
      <c r="C25" s="358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7" t="s">
        <v>281</v>
      </c>
      <c r="C29" s="357"/>
      <c r="D29" s="42"/>
      <c r="E29" s="42"/>
      <c r="F29" s="42"/>
      <c r="G29" s="42"/>
      <c r="H29" s="42"/>
      <c r="I29" s="42"/>
      <c r="J29" t="str">
        <f>D18</f>
        <v>UHD</v>
      </c>
    </row>
    <row r="30" spans="1:11" ht="33" customHeight="1" x14ac:dyDescent="0.25">
      <c r="A30" s="50" t="s">
        <v>279</v>
      </c>
      <c r="B30" s="358">
        <f>'A3 Exploitation'!D719</f>
        <v>0.95686900958466459</v>
      </c>
      <c r="C30" s="358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8" t="e">
        <f>'A4 Exploitation'!D719</f>
        <v>#DIV/0!</v>
      </c>
      <c r="C31" s="358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59" t="s">
        <v>282</v>
      </c>
      <c r="C34" s="359"/>
      <c r="D34" s="42"/>
      <c r="E34" s="42"/>
      <c r="F34" s="42"/>
      <c r="G34" s="42"/>
      <c r="H34" s="42"/>
      <c r="I34" s="42"/>
      <c r="J34" t="str">
        <f>D18</f>
        <v>UHD</v>
      </c>
    </row>
    <row r="35" spans="1:10" ht="33" customHeight="1" x14ac:dyDescent="0.25">
      <c r="A35" s="50" t="s">
        <v>279</v>
      </c>
      <c r="B35" s="358">
        <f>AVERAGE('A3 Exploitation'!D717, 'A3 Technique'!D213)</f>
        <v>0.49398333333333339</v>
      </c>
      <c r="C35" s="358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8" t="e">
        <f>AVERAGE('A4 Exploitation'!D717, 'A4 Technique'!D213)</f>
        <v>#DIV/0!</v>
      </c>
      <c r="C36" s="358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7" t="s">
        <v>283</v>
      </c>
      <c r="C39" s="357"/>
      <c r="D39" s="42"/>
      <c r="E39" s="42"/>
      <c r="F39" s="42"/>
      <c r="G39" s="42"/>
      <c r="H39" s="42"/>
      <c r="I39" s="42"/>
      <c r="J39" t="str">
        <f>D18</f>
        <v>UHD</v>
      </c>
    </row>
    <row r="40" spans="1:10" ht="33" customHeight="1" x14ac:dyDescent="0.25">
      <c r="A40" s="50" t="s">
        <v>279</v>
      </c>
      <c r="B40" s="360">
        <f>'A3 Exploitation'!D48</f>
        <v>0.97222222222222221</v>
      </c>
      <c r="C40" s="360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0" t="e">
        <f>'A4 Exploitation'!D48</f>
        <v>#DIV/0!</v>
      </c>
      <c r="C41" s="360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7" t="s">
        <v>284</v>
      </c>
      <c r="C44" s="357"/>
      <c r="D44" s="42"/>
      <c r="E44" s="42"/>
      <c r="F44" s="42"/>
      <c r="G44" s="42"/>
      <c r="H44" s="42"/>
      <c r="I44" s="42"/>
      <c r="J44" t="str">
        <f>D18</f>
        <v>UHD</v>
      </c>
    </row>
    <row r="45" spans="1:10" ht="33" customHeight="1" x14ac:dyDescent="0.25">
      <c r="A45" s="50" t="s">
        <v>279</v>
      </c>
      <c r="B45" s="360" t="e">
        <f>'A3 Exploitation'!D129</f>
        <v>#DIV/0!</v>
      </c>
      <c r="C45" s="360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0" t="e">
        <f>'A4 Exploitation'!D129</f>
        <v>#DIV/0!</v>
      </c>
      <c r="C46" s="360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7" t="s">
        <v>445</v>
      </c>
      <c r="C49" s="357"/>
      <c r="D49" s="42"/>
      <c r="E49" s="42"/>
      <c r="F49" s="42"/>
      <c r="G49" s="42"/>
      <c r="H49" s="42"/>
      <c r="I49" s="42"/>
      <c r="J49" t="str">
        <f>D18</f>
        <v>UHD</v>
      </c>
    </row>
    <row r="50" spans="1:10" ht="33" customHeight="1" x14ac:dyDescent="0.25">
      <c r="A50" s="50" t="s">
        <v>279</v>
      </c>
      <c r="B50" s="360">
        <f>'A3 Exploitation'!D183</f>
        <v>0.96052631578947367</v>
      </c>
      <c r="C50" s="360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0" t="e">
        <f>'A4 Exploitation'!D183</f>
        <v>#DIV/0!</v>
      </c>
      <c r="C51" s="360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7" t="s">
        <v>446</v>
      </c>
      <c r="C54" s="357"/>
      <c r="D54" s="42"/>
      <c r="E54" s="42"/>
      <c r="F54" s="42"/>
      <c r="G54" s="42"/>
      <c r="H54" s="42"/>
      <c r="I54" s="42"/>
      <c r="J54" t="str">
        <f>D18</f>
        <v>UHD</v>
      </c>
    </row>
    <row r="55" spans="1:10" ht="33" customHeight="1" x14ac:dyDescent="0.25">
      <c r="A55" s="50" t="s">
        <v>279</v>
      </c>
      <c r="B55" s="360">
        <f>'A3 Exploitation'!D245</f>
        <v>0.93902439024390238</v>
      </c>
      <c r="C55" s="360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0" t="e">
        <f>'A4 Exploitation'!D245</f>
        <v>#DIV/0!</v>
      </c>
      <c r="C56" s="360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7" t="s">
        <v>447</v>
      </c>
      <c r="C59" s="357"/>
      <c r="D59" s="42"/>
      <c r="E59" s="42"/>
      <c r="F59" s="42"/>
      <c r="G59" s="42"/>
      <c r="H59" s="42"/>
      <c r="I59" s="42"/>
      <c r="J59" t="str">
        <f>D18</f>
        <v>UHD</v>
      </c>
    </row>
    <row r="60" spans="1:10" ht="33" customHeight="1" x14ac:dyDescent="0.25">
      <c r="A60" s="50" t="s">
        <v>279</v>
      </c>
      <c r="B60" s="360">
        <f>'A3 Exploitation'!D300</f>
        <v>0.93243243243243246</v>
      </c>
      <c r="C60" s="360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0" t="e">
        <f>'A4 Exploitation'!D300</f>
        <v>#DIV/0!</v>
      </c>
      <c r="C61" s="360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7" t="s">
        <v>448</v>
      </c>
      <c r="C64" s="357"/>
      <c r="D64" s="42"/>
      <c r="E64" s="42"/>
      <c r="F64" s="42"/>
      <c r="G64" s="42"/>
      <c r="H64" s="42"/>
      <c r="I64" s="42"/>
      <c r="J64" t="str">
        <f>D18</f>
        <v>UHD</v>
      </c>
    </row>
    <row r="65" spans="1:10" ht="33" customHeight="1" x14ac:dyDescent="0.25">
      <c r="A65" s="50" t="s">
        <v>279</v>
      </c>
      <c r="B65" s="360">
        <f>'A3 Exploitation'!D366</f>
        <v>0.96590909090909094</v>
      </c>
      <c r="C65" s="360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0" t="e">
        <f>'A4 Exploitation'!D366</f>
        <v>#DIV/0!</v>
      </c>
      <c r="C66" s="360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7" t="s">
        <v>449</v>
      </c>
      <c r="C69" s="357"/>
      <c r="D69" s="42"/>
      <c r="E69" s="42"/>
      <c r="F69" s="42"/>
      <c r="G69" s="42"/>
      <c r="H69" s="42"/>
      <c r="I69" s="42"/>
      <c r="J69" t="str">
        <f>D18</f>
        <v>UHD</v>
      </c>
    </row>
    <row r="70" spans="1:10" ht="33" customHeight="1" x14ac:dyDescent="0.25">
      <c r="A70" s="50" t="s">
        <v>279</v>
      </c>
      <c r="B70" s="360" t="e">
        <f>'A3 Exploitation'!D424</f>
        <v>#DIV/0!</v>
      </c>
      <c r="C70" s="360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0" t="e">
        <f>'A4 Exploitation'!D424</f>
        <v>#DIV/0!</v>
      </c>
      <c r="C71" s="360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7" t="s">
        <v>450</v>
      </c>
      <c r="C74" s="357"/>
      <c r="D74" s="42"/>
      <c r="E74" s="42"/>
      <c r="F74" s="42"/>
      <c r="G74" s="42"/>
      <c r="H74" s="42"/>
      <c r="I74" s="42"/>
      <c r="J74" t="str">
        <f>D18</f>
        <v>UHD</v>
      </c>
    </row>
    <row r="75" spans="1:10" ht="33" customHeight="1" x14ac:dyDescent="0.25">
      <c r="A75" s="50" t="s">
        <v>279</v>
      </c>
      <c r="B75" s="360">
        <f>'A3 Exploitation'!D471</f>
        <v>0.94827586206896552</v>
      </c>
      <c r="C75" s="360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0" t="e">
        <f>'A4 Exploitation'!D471</f>
        <v>#DIV/0!</v>
      </c>
      <c r="C76" s="360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7" t="s">
        <v>451</v>
      </c>
      <c r="C79" s="357"/>
      <c r="D79" s="42"/>
      <c r="E79" s="42"/>
      <c r="F79" s="42"/>
      <c r="G79" s="42"/>
      <c r="H79" s="42"/>
      <c r="I79" s="42"/>
      <c r="J79" t="str">
        <f>D18</f>
        <v>UHD</v>
      </c>
    </row>
    <row r="80" spans="1:10" ht="33" customHeight="1" x14ac:dyDescent="0.25">
      <c r="A80" s="50" t="s">
        <v>279</v>
      </c>
      <c r="B80" s="360" t="e">
        <f>'A3 Exploitation'!D517</f>
        <v>#DIV/0!</v>
      </c>
      <c r="C80" s="360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0" t="e">
        <f>'A4 Exploitation'!D517</f>
        <v>#DIV/0!</v>
      </c>
      <c r="C81" s="360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7" t="s">
        <v>452</v>
      </c>
      <c r="C84" s="357"/>
      <c r="D84" s="42"/>
      <c r="E84" s="42"/>
      <c r="F84" s="42"/>
      <c r="G84" s="42"/>
      <c r="H84" s="42"/>
      <c r="I84" s="42"/>
      <c r="J84" t="str">
        <f>D18</f>
        <v>UHD</v>
      </c>
    </row>
    <row r="85" spans="1:10" ht="33" customHeight="1" x14ac:dyDescent="0.25">
      <c r="A85" s="50" t="s">
        <v>279</v>
      </c>
      <c r="B85" s="360">
        <f>'A3 Exploitation'!D560</f>
        <v>0.97916666666666663</v>
      </c>
      <c r="C85" s="360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0" t="e">
        <f>'A4 Exploitation'!D560</f>
        <v>#DIV/0!</v>
      </c>
      <c r="C86" s="360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7" t="s">
        <v>285</v>
      </c>
      <c r="C89" s="357"/>
      <c r="D89" s="42"/>
      <c r="E89" s="42"/>
      <c r="F89" s="42"/>
      <c r="G89" s="42"/>
      <c r="H89" s="42"/>
      <c r="I89" s="42"/>
      <c r="J89" t="str">
        <f>D18</f>
        <v>UHD</v>
      </c>
    </row>
    <row r="90" spans="1:10" ht="33" customHeight="1" x14ac:dyDescent="0.25">
      <c r="A90" s="50" t="s">
        <v>279</v>
      </c>
      <c r="B90" s="360">
        <f>'A3 Exploitation'!D600</f>
        <v>0.97619047619047616</v>
      </c>
      <c r="C90" s="360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0" t="e">
        <f>'A4 Exploitation'!D600</f>
        <v>#DIV/0!</v>
      </c>
      <c r="C91" s="360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7" t="s">
        <v>286</v>
      </c>
      <c r="C94" s="357"/>
      <c r="D94" s="42"/>
      <c r="E94" s="42"/>
      <c r="F94" s="42"/>
      <c r="G94" s="42"/>
      <c r="H94" s="42"/>
      <c r="I94" s="42"/>
      <c r="J94" t="str">
        <f>D18</f>
        <v>UHD</v>
      </c>
    </row>
    <row r="95" spans="1:10" ht="33" customHeight="1" x14ac:dyDescent="0.25">
      <c r="A95" s="50" t="s">
        <v>279</v>
      </c>
      <c r="B95" s="360">
        <f>'A3 Exploitation'!D662</f>
        <v>0.98648648648648651</v>
      </c>
      <c r="C95" s="360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0" t="e">
        <f>'A4 Exploitation'!D662</f>
        <v>#DIV/0!</v>
      </c>
      <c r="C96" s="360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1"/>
      <c r="C99" s="361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7" t="s">
        <v>453</v>
      </c>
      <c r="C100" s="357"/>
      <c r="D100" s="42"/>
      <c r="E100" s="42"/>
      <c r="F100" s="42"/>
      <c r="G100" s="42"/>
      <c r="H100" s="42"/>
      <c r="I100" s="42"/>
      <c r="J100" t="str">
        <f>D18</f>
        <v>UHD</v>
      </c>
    </row>
    <row r="101" spans="1:10" ht="33" customHeight="1" x14ac:dyDescent="0.25">
      <c r="A101" s="50" t="s">
        <v>279</v>
      </c>
      <c r="B101" s="360">
        <f>'A3 Exploitation'!D691</f>
        <v>0.88235294117647056</v>
      </c>
      <c r="C101" s="360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0" t="e">
        <f>'A4 Exploitation'!D691</f>
        <v>#DIV/0!</v>
      </c>
      <c r="C102" s="360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7" t="s">
        <v>454</v>
      </c>
      <c r="C105" s="357"/>
      <c r="J105" t="str">
        <f>D18</f>
        <v>UHD</v>
      </c>
    </row>
    <row r="106" spans="1:10" ht="33" customHeight="1" x14ac:dyDescent="0.25">
      <c r="A106" s="50" t="s">
        <v>279</v>
      </c>
      <c r="B106" s="360">
        <f>'A3 Exploitation'!D715</f>
        <v>1</v>
      </c>
      <c r="C106" s="360"/>
    </row>
    <row r="107" spans="1:10" ht="33" customHeight="1" x14ac:dyDescent="0.25">
      <c r="A107" s="50" t="s">
        <v>280</v>
      </c>
      <c r="B107" s="360" t="e">
        <f>'A4 Exploitation'!D715</f>
        <v>#DIV/0!</v>
      </c>
      <c r="C107" s="360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7" t="s">
        <v>287</v>
      </c>
      <c r="C110" s="357"/>
      <c r="J110" t="str">
        <f>D18</f>
        <v>UHD</v>
      </c>
    </row>
    <row r="111" spans="1:10" ht="33" customHeight="1" x14ac:dyDescent="0.25">
      <c r="A111" s="50" t="s">
        <v>279</v>
      </c>
      <c r="B111" s="360">
        <f>'A3 Technique'!D215</f>
        <v>0.69444444444444442</v>
      </c>
      <c r="C111" s="360"/>
    </row>
    <row r="112" spans="1:10" ht="33" customHeight="1" x14ac:dyDescent="0.25">
      <c r="A112" s="50" t="s">
        <v>280</v>
      </c>
      <c r="B112" s="360" t="e">
        <f>'A4 Technique'!D215</f>
        <v>#DIV/0!</v>
      </c>
      <c r="C112" s="360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topLeftCell="A480" zoomScale="70" zoomScaleNormal="100" zoomScaleSheetLayoutView="70" workbookViewId="0">
      <selection activeCell="D496" sqref="D49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2"/>
      <c r="E1" s="362"/>
      <c r="F1" s="362"/>
      <c r="G1" s="362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3" t="s">
        <v>149</v>
      </c>
      <c r="B7" s="363"/>
      <c r="C7" s="363"/>
      <c r="D7" s="363"/>
      <c r="E7" s="363"/>
      <c r="F7" s="363"/>
      <c r="G7" s="93"/>
    </row>
    <row r="8" spans="1:7" ht="22.5" x14ac:dyDescent="0.45">
      <c r="A8" s="364" t="str">
        <f>'Page de garde'!D18</f>
        <v>UHD</v>
      </c>
      <c r="B8" s="364"/>
      <c r="C8" s="364"/>
      <c r="D8" s="364"/>
      <c r="E8" s="364"/>
      <c r="F8" s="364"/>
      <c r="G8" s="93"/>
    </row>
    <row r="9" spans="1:7" ht="22.5" x14ac:dyDescent="0.45">
      <c r="A9" s="94" t="s">
        <v>39</v>
      </c>
      <c r="B9" s="365" t="s">
        <v>467</v>
      </c>
      <c r="C9" s="365"/>
      <c r="D9" s="365"/>
      <c r="E9" s="365"/>
      <c r="F9" s="365"/>
      <c r="G9" s="93"/>
    </row>
    <row r="10" spans="1:7" ht="22.5" x14ac:dyDescent="0.45">
      <c r="A10" s="95" t="s">
        <v>41</v>
      </c>
      <c r="B10" s="366" t="s">
        <v>468</v>
      </c>
      <c r="C10" s="366"/>
      <c r="D10" s="366"/>
      <c r="E10" s="366"/>
      <c r="F10" s="366"/>
      <c r="G10" s="93"/>
    </row>
    <row r="11" spans="1:7" ht="22.5" x14ac:dyDescent="0.45">
      <c r="A11" s="94" t="s">
        <v>40</v>
      </c>
      <c r="B11" s="367">
        <v>43670</v>
      </c>
      <c r="C11" s="367"/>
      <c r="D11" s="367"/>
      <c r="E11" s="367"/>
      <c r="F11" s="367"/>
      <c r="G11" s="93"/>
    </row>
    <row r="12" spans="1:7" ht="22.5" x14ac:dyDescent="0.45">
      <c r="A12" s="94" t="s">
        <v>198</v>
      </c>
      <c r="B12" s="372">
        <f>D719</f>
        <v>0.95686900958466459</v>
      </c>
      <c r="C12" s="372"/>
      <c r="D12" s="372"/>
      <c r="E12" s="372"/>
      <c r="F12" s="372"/>
      <c r="G12" s="93"/>
    </row>
    <row r="13" spans="1:7" ht="22.5" x14ac:dyDescent="0.45">
      <c r="A13" s="92"/>
      <c r="B13" s="90"/>
      <c r="C13" s="90"/>
      <c r="D13" s="362"/>
      <c r="E13" s="362"/>
      <c r="F13" s="362"/>
      <c r="G13" s="36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43670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412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1</v>
      </c>
      <c r="C33" s="104"/>
      <c r="D33" s="115" t="s">
        <v>469</v>
      </c>
      <c r="E33" s="106" t="s">
        <v>470</v>
      </c>
      <c r="F33" s="105"/>
      <c r="G33" s="96"/>
    </row>
    <row r="34" spans="1:7" ht="67.5" x14ac:dyDescent="0.4">
      <c r="A34" s="116" t="s">
        <v>413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455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403</v>
      </c>
      <c r="B43" s="322">
        <f>IF(D43=1, 2, IF(AND(D43&lt;1,D43&gt;0), 1, IF(D43=0,"0","NA")))</f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25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0.96153846153846156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35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0.97222222222222221</v>
      </c>
      <c r="E48" s="90"/>
      <c r="F48" s="96"/>
      <c r="G48" s="96"/>
    </row>
    <row r="49" spans="1:7" ht="21" x14ac:dyDescent="0.3">
      <c r="A49" s="368"/>
      <c r="B49" s="368"/>
      <c r="C49" s="368"/>
      <c r="D49" s="368"/>
      <c r="E49" s="368"/>
      <c r="F49" s="368"/>
      <c r="G49" s="36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43670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0"/>
      <c r="B64" s="381"/>
      <c r="C64" s="381"/>
      <c r="D64" s="381"/>
      <c r="E64" s="381"/>
      <c r="F64" s="381"/>
      <c r="G64" s="381"/>
    </row>
    <row r="65" spans="1:7" ht="43.5" customHeight="1" x14ac:dyDescent="0.4">
      <c r="A65" s="376" t="s">
        <v>341</v>
      </c>
      <c r="B65" s="376"/>
      <c r="C65" s="376"/>
      <c r="D65" s="376"/>
      <c r="E65" s="376"/>
      <c r="F65" s="376"/>
      <c r="G65" s="96"/>
    </row>
    <row r="66" spans="1:7" ht="45" x14ac:dyDescent="0.4">
      <c r="A66" s="147" t="s">
        <v>421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414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415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416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83" t="s">
        <v>342</v>
      </c>
      <c r="B84" s="383"/>
      <c r="C84" s="383"/>
      <c r="D84" s="383"/>
      <c r="E84" s="383"/>
      <c r="F84" s="38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421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417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3"/>
      <c r="B101" s="374"/>
      <c r="C101" s="374"/>
      <c r="D101" s="374"/>
      <c r="E101" s="374"/>
      <c r="F101" s="375"/>
      <c r="G101" s="96"/>
    </row>
    <row r="102" spans="1:7" ht="46.5" customHeight="1" x14ac:dyDescent="0.4">
      <c r="A102" s="376" t="s">
        <v>343</v>
      </c>
      <c r="B102" s="376"/>
      <c r="C102" s="376"/>
      <c r="D102" s="376"/>
      <c r="E102" s="376"/>
      <c r="F102" s="37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456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3"/>
      <c r="B109" s="374"/>
      <c r="C109" s="374"/>
      <c r="D109" s="374"/>
      <c r="E109" s="374"/>
      <c r="F109" s="375"/>
      <c r="G109" s="96"/>
    </row>
    <row r="110" spans="1:7" ht="39.75" customHeight="1" x14ac:dyDescent="0.4">
      <c r="A110" s="376" t="s">
        <v>375</v>
      </c>
      <c r="B110" s="376"/>
      <c r="C110" s="376"/>
      <c r="D110" s="376"/>
      <c r="E110" s="376"/>
      <c r="F110" s="37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456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4"/>
      <c r="B118" s="374"/>
      <c r="C118" s="374"/>
      <c r="D118" s="374"/>
      <c r="E118" s="374"/>
      <c r="F118" s="374"/>
      <c r="G118" s="96"/>
    </row>
    <row r="119" spans="1:7" ht="22.5" x14ac:dyDescent="0.4">
      <c r="A119" s="376" t="s">
        <v>304</v>
      </c>
      <c r="B119" s="376"/>
      <c r="C119" s="376"/>
      <c r="D119" s="376"/>
      <c r="E119" s="376"/>
      <c r="F119" s="37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403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7"/>
      <c r="B130" s="377"/>
      <c r="C130" s="377"/>
      <c r="D130" s="377"/>
      <c r="E130" s="377"/>
      <c r="F130" s="377"/>
      <c r="G130" s="96"/>
    </row>
    <row r="131" spans="1:16384" ht="22.5" customHeight="1" x14ac:dyDescent="0.4">
      <c r="A131" s="378" t="s">
        <v>405</v>
      </c>
      <c r="B131" s="378"/>
      <c r="C131" s="378"/>
      <c r="D131" s="378"/>
      <c r="E131" s="378"/>
      <c r="F131" s="378"/>
      <c r="G131" s="96"/>
    </row>
    <row r="132" spans="1:16384" ht="22.5" customHeight="1" x14ac:dyDescent="0.4">
      <c r="A132" s="379"/>
      <c r="B132" s="379"/>
      <c r="C132" s="379"/>
      <c r="D132" s="379"/>
      <c r="E132" s="379"/>
      <c r="F132" s="379"/>
      <c r="G132" s="96"/>
    </row>
    <row r="133" spans="1:16384" s="258" customFormat="1" ht="22.5" customHeight="1" x14ac:dyDescent="0.25">
      <c r="A133" s="369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5" t="s">
        <v>442</v>
      </c>
      <c r="B137" s="385"/>
      <c r="C137" s="385"/>
      <c r="D137" s="385"/>
      <c r="E137" s="385"/>
      <c r="F137" s="385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4" t="s">
        <v>340</v>
      </c>
      <c r="B144" s="384"/>
      <c r="C144" s="384"/>
      <c r="D144" s="384"/>
      <c r="E144" s="384"/>
      <c r="F144" s="384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402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84" x14ac:dyDescent="0.4">
      <c r="A154" s="107" t="s">
        <v>140</v>
      </c>
      <c r="B154" s="252">
        <v>1</v>
      </c>
      <c r="C154" s="107"/>
      <c r="D154" s="107" t="s">
        <v>478</v>
      </c>
      <c r="E154" s="107" t="s">
        <v>473</v>
      </c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421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3"/>
      <c r="B161" s="374"/>
      <c r="C161" s="374"/>
      <c r="D161" s="374"/>
      <c r="E161" s="374"/>
      <c r="F161" s="374"/>
      <c r="G161" s="96"/>
    </row>
    <row r="162" spans="1:7" ht="32.25" customHeight="1" x14ac:dyDescent="0.4">
      <c r="A162" s="385" t="s">
        <v>443</v>
      </c>
      <c r="B162" s="385"/>
      <c r="C162" s="385"/>
      <c r="D162" s="385"/>
      <c r="E162" s="385"/>
      <c r="F162" s="385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42" x14ac:dyDescent="0.4">
      <c r="A169" s="107" t="s">
        <v>336</v>
      </c>
      <c r="B169" s="104">
        <v>1</v>
      </c>
      <c r="C169" s="107"/>
      <c r="D169" s="107" t="s">
        <v>474</v>
      </c>
      <c r="E169" s="107" t="s">
        <v>475</v>
      </c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86"/>
      <c r="B172" s="387"/>
      <c r="C172" s="387"/>
      <c r="D172" s="387"/>
      <c r="E172" s="387"/>
      <c r="F172" s="387"/>
      <c r="G172" s="96"/>
    </row>
    <row r="173" spans="1:7" ht="32.25" customHeight="1" x14ac:dyDescent="0.4">
      <c r="A173" s="385" t="s">
        <v>304</v>
      </c>
      <c r="B173" s="385"/>
      <c r="C173" s="385"/>
      <c r="D173" s="385"/>
      <c r="E173" s="385"/>
      <c r="F173" s="385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92.25" customHeight="1" x14ac:dyDescent="0.4">
      <c r="A176" s="107" t="s">
        <v>321</v>
      </c>
      <c r="B176" s="104">
        <v>1</v>
      </c>
      <c r="C176" s="107"/>
      <c r="D176" s="107" t="s">
        <v>472</v>
      </c>
      <c r="E176" s="107" t="s">
        <v>471</v>
      </c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418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403</v>
      </c>
      <c r="B181" s="104">
        <f>IF(D181=1, 2, IF(AND(D181&lt;1,D181&gt;0), 1, IF(D181=0,"0","NA")))</f>
        <v>2</v>
      </c>
      <c r="C181" s="103"/>
      <c r="D181" s="319">
        <v>1</v>
      </c>
      <c r="E181" s="353"/>
      <c r="F181" s="353"/>
      <c r="G181" s="96"/>
    </row>
    <row r="182" spans="1:7" ht="22.5" x14ac:dyDescent="0.4">
      <c r="A182" s="231" t="s">
        <v>419</v>
      </c>
      <c r="B182" s="388"/>
      <c r="C182" s="389"/>
      <c r="D182" s="243">
        <f>SUM(B145:C160,B174:C181,B163:C171,B138:C142)</f>
        <v>73</v>
      </c>
      <c r="E182" s="90"/>
      <c r="F182" s="96"/>
      <c r="G182" s="96"/>
    </row>
    <row r="183" spans="1:7" ht="22.5" x14ac:dyDescent="0.4">
      <c r="A183" s="231" t="s">
        <v>420</v>
      </c>
      <c r="B183" s="219"/>
      <c r="C183" s="220"/>
      <c r="D183" s="221">
        <f>D182/(COUNT(B138:C142,B145:C160,B163:C171,B174:C181)*2)</f>
        <v>0.96052631578947367</v>
      </c>
      <c r="E183" s="90"/>
      <c r="F183" s="96"/>
      <c r="G183" s="96"/>
    </row>
    <row r="184" spans="1:7" ht="21" x14ac:dyDescent="0.4">
      <c r="A184" s="396"/>
      <c r="B184" s="396"/>
      <c r="C184" s="396"/>
      <c r="D184" s="396"/>
      <c r="E184" s="396"/>
      <c r="F184" s="39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43670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68"/>
      <c r="B201" s="368"/>
      <c r="C201" s="368"/>
      <c r="D201" s="368"/>
      <c r="E201" s="368"/>
      <c r="F201" s="36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105" x14ac:dyDescent="0.4">
      <c r="A203" s="103" t="s">
        <v>208</v>
      </c>
      <c r="B203" s="104">
        <v>0</v>
      </c>
      <c r="C203" s="104"/>
      <c r="D203" s="483" t="s">
        <v>476</v>
      </c>
      <c r="E203" s="484" t="s">
        <v>477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421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84" x14ac:dyDescent="0.4">
      <c r="A211" s="103" t="s">
        <v>140</v>
      </c>
      <c r="B211" s="104">
        <v>1</v>
      </c>
      <c r="C211" s="104"/>
      <c r="D211" s="107" t="s">
        <v>478</v>
      </c>
      <c r="E211" s="107" t="s">
        <v>473</v>
      </c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407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37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0.92500000000000004</v>
      </c>
      <c r="E224" s="90"/>
      <c r="F224" s="96"/>
      <c r="G224" s="96"/>
    </row>
    <row r="225" spans="1:7" ht="21" x14ac:dyDescent="0.4">
      <c r="A225" s="368"/>
      <c r="B225" s="368"/>
      <c r="C225" s="368"/>
      <c r="D225" s="368"/>
      <c r="E225" s="368"/>
      <c r="F225" s="36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457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3" t="s">
        <v>304</v>
      </c>
      <c r="B232" s="394"/>
      <c r="C232" s="394"/>
      <c r="D232" s="395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105" x14ac:dyDescent="0.4">
      <c r="A238" s="152" t="s">
        <v>321</v>
      </c>
      <c r="B238" s="104">
        <v>1</v>
      </c>
      <c r="C238" s="166"/>
      <c r="D238" s="107" t="s">
        <v>472</v>
      </c>
      <c r="E238" s="107" t="s">
        <v>471</v>
      </c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403</v>
      </c>
      <c r="B240" s="104">
        <f>IF(D240=1, 2, IF(AND(D240&lt;1,D240&gt;0), 1, IF(D240=0,"0","NA")))</f>
        <v>1</v>
      </c>
      <c r="C240" s="137"/>
      <c r="D240" s="319">
        <v>0.83330000000000004</v>
      </c>
      <c r="E240" s="353"/>
      <c r="F240" s="353"/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24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0.92307692307692313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422</v>
      </c>
      <c r="B244" s="153"/>
      <c r="C244" s="154"/>
      <c r="D244" s="126">
        <f>SUM(D241,D199,D223)</f>
        <v>77</v>
      </c>
      <c r="E244" s="90"/>
      <c r="F244" s="96"/>
      <c r="G244" s="96"/>
    </row>
    <row r="245" spans="1:7" ht="22.5" x14ac:dyDescent="0.45">
      <c r="A245" s="326" t="s">
        <v>423</v>
      </c>
      <c r="B245" s="153"/>
      <c r="C245" s="154"/>
      <c r="D245" s="127">
        <f>D244/(COUNT(B227:C231,B191:C198,B203:C222,B233:C240)*2)</f>
        <v>0.93902439024390238</v>
      </c>
      <c r="E245" s="90"/>
      <c r="F245" s="96"/>
      <c r="G245" s="96"/>
    </row>
    <row r="246" spans="1:7" ht="21" x14ac:dyDescent="0.4">
      <c r="A246" s="368"/>
      <c r="B246" s="368"/>
      <c r="C246" s="368"/>
      <c r="D246" s="368"/>
      <c r="E246" s="368"/>
      <c r="F246" s="36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43670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168" x14ac:dyDescent="0.4">
      <c r="A268" s="103" t="s">
        <v>200</v>
      </c>
      <c r="B268" s="104">
        <v>0</v>
      </c>
      <c r="C268" s="104"/>
      <c r="D268" s="157" t="s">
        <v>479</v>
      </c>
      <c r="E268" s="157" t="s">
        <v>482</v>
      </c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421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62.25" customHeight="1" x14ac:dyDescent="0.4">
      <c r="A278" s="103" t="s">
        <v>140</v>
      </c>
      <c r="B278" s="104">
        <v>1</v>
      </c>
      <c r="C278" s="104"/>
      <c r="D278" s="107" t="s">
        <v>478</v>
      </c>
      <c r="E278" s="107" t="s">
        <v>473</v>
      </c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407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458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7"/>
      <c r="B286" s="397"/>
      <c r="C286" s="397"/>
      <c r="D286" s="397"/>
      <c r="E286" s="397"/>
      <c r="F286" s="397"/>
      <c r="G286" s="96"/>
    </row>
    <row r="287" spans="1:7" ht="31.5" customHeight="1" x14ac:dyDescent="0.4">
      <c r="A287" s="398" t="s">
        <v>304</v>
      </c>
      <c r="B287" s="398"/>
      <c r="C287" s="398"/>
      <c r="D287" s="398"/>
      <c r="E287" s="398"/>
      <c r="F287" s="398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123.75" customHeight="1" x14ac:dyDescent="0.4">
      <c r="A292" s="139" t="s">
        <v>311</v>
      </c>
      <c r="B292" s="104">
        <v>1</v>
      </c>
      <c r="C292" s="118" t="str">
        <f>IF(B292=0, -5, "0")</f>
        <v>0</v>
      </c>
      <c r="D292" s="105" t="s">
        <v>481</v>
      </c>
      <c r="E292" s="107" t="s">
        <v>480</v>
      </c>
      <c r="F292" s="105"/>
      <c r="G292" s="96"/>
    </row>
    <row r="293" spans="1:7" ht="91.5" customHeight="1" x14ac:dyDescent="0.4">
      <c r="A293" s="152" t="s">
        <v>321</v>
      </c>
      <c r="B293" s="104">
        <v>1</v>
      </c>
      <c r="C293" s="118"/>
      <c r="D293" s="107" t="s">
        <v>472</v>
      </c>
      <c r="E293" s="107" t="s">
        <v>471</v>
      </c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403</v>
      </c>
      <c r="B295" s="104">
        <f>IF(D295=1, 2, IF(AND(D295&lt;1,D295&gt;0), 1, IF(D295=0,"0","NA")))</f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53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0.91379310344827591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424</v>
      </c>
      <c r="B299" s="153"/>
      <c r="C299" s="154"/>
      <c r="D299" s="126">
        <f>SUM(D261,D296)</f>
        <v>69</v>
      </c>
      <c r="E299" s="90"/>
      <c r="F299" s="96"/>
      <c r="G299" s="96"/>
    </row>
    <row r="300" spans="1:7" ht="22.5" x14ac:dyDescent="0.45">
      <c r="A300" s="326" t="s">
        <v>425</v>
      </c>
      <c r="B300" s="153"/>
      <c r="C300" s="154"/>
      <c r="D300" s="127">
        <f>D299/(COUNT(B253:C260,B265:C285,B288:C295)*2)</f>
        <v>0.93243243243243246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43670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421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84" x14ac:dyDescent="0.4">
      <c r="A326" s="103" t="s">
        <v>140</v>
      </c>
      <c r="B326" s="104">
        <v>1</v>
      </c>
      <c r="C326" s="104"/>
      <c r="D326" s="107" t="s">
        <v>478</v>
      </c>
      <c r="E326" s="107" t="s">
        <v>473</v>
      </c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63" x14ac:dyDescent="0.4">
      <c r="A332" s="173" t="s">
        <v>58</v>
      </c>
      <c r="B332" s="104">
        <v>1</v>
      </c>
      <c r="C332" s="118" t="str">
        <f>IF(B332=0, -10, "0")</f>
        <v>0</v>
      </c>
      <c r="D332" s="172" t="s">
        <v>486</v>
      </c>
      <c r="E332" s="172" t="s">
        <v>485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407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36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0.94736842105263153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1"/>
      <c r="B352" s="401"/>
      <c r="C352" s="401"/>
      <c r="D352" s="401"/>
      <c r="E352" s="401"/>
      <c r="F352" s="401"/>
      <c r="G352" s="401"/>
    </row>
    <row r="353" spans="1:7" ht="32.25" customHeight="1" x14ac:dyDescent="0.4">
      <c r="A353" s="402" t="s">
        <v>304</v>
      </c>
      <c r="B353" s="402"/>
      <c r="C353" s="402"/>
      <c r="D353" s="402"/>
      <c r="E353" s="402"/>
      <c r="F353" s="402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105" x14ac:dyDescent="0.4">
      <c r="A359" s="152" t="s">
        <v>321</v>
      </c>
      <c r="B359" s="104">
        <v>1</v>
      </c>
      <c r="C359" s="137"/>
      <c r="D359" s="107" t="s">
        <v>472</v>
      </c>
      <c r="E359" s="107" t="s">
        <v>471</v>
      </c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2</v>
      </c>
      <c r="C361" s="137"/>
      <c r="D361" s="319">
        <v>1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33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0.97058823529411764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426</v>
      </c>
      <c r="B365" s="153"/>
      <c r="C365" s="154"/>
      <c r="D365" s="126">
        <f>SUM(D362,D316,D339)</f>
        <v>85</v>
      </c>
      <c r="E365" s="90"/>
      <c r="F365" s="96"/>
      <c r="G365" s="96"/>
    </row>
    <row r="366" spans="1:7" ht="22.5" x14ac:dyDescent="0.45">
      <c r="A366" s="177" t="s">
        <v>427</v>
      </c>
      <c r="B366" s="178"/>
      <c r="C366" s="179"/>
      <c r="D366" s="180">
        <f>D365/(COUNT(B320:C338,B343:C351,B308:C315,B354:C361)*2)</f>
        <v>0.96590909090909094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43670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458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407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399"/>
      <c r="B410" s="382"/>
      <c r="C410" s="382"/>
      <c r="D410" s="382"/>
      <c r="E410" s="382"/>
      <c r="F410" s="382"/>
      <c r="G410" s="382"/>
    </row>
    <row r="411" spans="1:7" ht="24.75" x14ac:dyDescent="0.4">
      <c r="A411" s="400" t="s">
        <v>313</v>
      </c>
      <c r="B411" s="400"/>
      <c r="C411" s="400"/>
      <c r="D411" s="400"/>
      <c r="E411" s="400"/>
      <c r="F411" s="400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428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429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26" t="s">
        <v>430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431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43670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42" x14ac:dyDescent="0.4">
      <c r="A449" s="103" t="s">
        <v>85</v>
      </c>
      <c r="B449" s="104">
        <v>0</v>
      </c>
      <c r="C449" s="104"/>
      <c r="D449" s="131" t="s">
        <v>488</v>
      </c>
      <c r="E449" s="105" t="s">
        <v>489</v>
      </c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458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0" t="s">
        <v>304</v>
      </c>
      <c r="B459" s="400"/>
      <c r="C459" s="400"/>
      <c r="D459" s="400"/>
      <c r="E459" s="400"/>
      <c r="F459" s="400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105" x14ac:dyDescent="0.4">
      <c r="A464" s="152" t="s">
        <v>321</v>
      </c>
      <c r="B464" s="104">
        <v>1</v>
      </c>
      <c r="C464" s="104"/>
      <c r="D464" s="107" t="s">
        <v>472</v>
      </c>
      <c r="E464" s="107" t="s">
        <v>471</v>
      </c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403</v>
      </c>
      <c r="B466" s="104">
        <f>IF(D466=1, 2, IF(AND(D466&lt;1,D466&gt;0), 1, IF(D466=0,"0","NA")))</f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39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0.9285714285714286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432</v>
      </c>
      <c r="B470" s="153"/>
      <c r="C470" s="154"/>
      <c r="D470" s="126">
        <f>SUM(D467,D440)</f>
        <v>55</v>
      </c>
      <c r="E470" s="90"/>
      <c r="F470" s="96"/>
      <c r="G470" s="96"/>
    </row>
    <row r="471" spans="1:7" ht="22.5" x14ac:dyDescent="0.45">
      <c r="A471" s="326" t="s">
        <v>433</v>
      </c>
      <c r="B471" s="153"/>
      <c r="C471" s="154"/>
      <c r="D471" s="127">
        <f>D470/(COUNT(B444:C457,B432:C439,B460:C466)*2)</f>
        <v>0.94827586206896552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6" t="s">
        <v>406</v>
      </c>
      <c r="B473" s="406"/>
      <c r="C473" s="406"/>
      <c r="D473" s="406"/>
      <c r="E473" s="406"/>
      <c r="F473" s="406"/>
      <c r="G473" s="96"/>
    </row>
    <row r="474" spans="1:7" ht="21" customHeight="1" x14ac:dyDescent="0.4">
      <c r="A474" s="191">
        <f>B11</f>
        <v>43670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444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459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04"/>
      <c r="C508" s="404"/>
      <c r="D508" s="404"/>
      <c r="E508" s="404"/>
      <c r="F508" s="40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403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434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435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05" t="s">
        <v>97</v>
      </c>
      <c r="B520" s="405"/>
      <c r="C520" s="405"/>
      <c r="D520" s="405"/>
      <c r="E520" s="405"/>
      <c r="F520" s="405"/>
      <c r="G520" s="96"/>
    </row>
    <row r="521" spans="1:7" ht="22.5" customHeight="1" x14ac:dyDescent="0.4">
      <c r="A521" s="191">
        <f>B11</f>
        <v>43670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417" t="s">
        <v>29</v>
      </c>
      <c r="C522" s="418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>
        <f>D532/(COUNT(B526:C531)*2)</f>
        <v>1</v>
      </c>
      <c r="E533" s="202"/>
      <c r="F533" s="202"/>
      <c r="G533" s="96"/>
    </row>
    <row r="534" spans="1:7" ht="21" x14ac:dyDescent="0.4">
      <c r="A534" s="368"/>
      <c r="B534" s="368"/>
      <c r="C534" s="368"/>
      <c r="D534" s="368"/>
      <c r="E534" s="368"/>
      <c r="F534" s="36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407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01"/>
      <c r="C546" s="401"/>
      <c r="D546" s="401"/>
      <c r="E546" s="401"/>
      <c r="F546" s="401"/>
      <c r="G546" s="401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105" x14ac:dyDescent="0.4">
      <c r="A553" s="152" t="s">
        <v>321</v>
      </c>
      <c r="B553" s="104">
        <v>1</v>
      </c>
      <c r="C553" s="118"/>
      <c r="D553" s="107" t="s">
        <v>472</v>
      </c>
      <c r="E553" s="107" t="s">
        <v>471</v>
      </c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403</v>
      </c>
      <c r="B555" s="104">
        <f>IF(D555=1, 2, IF(AND(D555&lt;1,D555&gt;0), 1, IF(D555=0,"0","NA")))</f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413" t="s">
        <v>34</v>
      </c>
      <c r="B556" s="413"/>
      <c r="C556" s="414"/>
      <c r="D556" s="327">
        <f>SUM(B548:C555,B536:C545)</f>
        <v>35</v>
      </c>
      <c r="E556" s="90"/>
      <c r="F556" s="96"/>
      <c r="G556" s="96"/>
    </row>
    <row r="557" spans="1:7" ht="21" x14ac:dyDescent="0.4">
      <c r="A557" s="413" t="s">
        <v>33</v>
      </c>
      <c r="B557" s="413"/>
      <c r="C557" s="413"/>
      <c r="D557" s="298">
        <f>D556/(COUNT(B548:C555,B536:C545)*2)</f>
        <v>0.97222222222222221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436</v>
      </c>
      <c r="B559" s="153"/>
      <c r="C559" s="154"/>
      <c r="D559" s="126">
        <f>SUM(D556,D532)</f>
        <v>47</v>
      </c>
      <c r="E559" s="90"/>
      <c r="F559" s="96"/>
      <c r="G559" s="96"/>
    </row>
    <row r="560" spans="1:7" ht="21" customHeight="1" x14ac:dyDescent="0.45">
      <c r="A560" s="326" t="s">
        <v>437</v>
      </c>
      <c r="B560" s="153"/>
      <c r="C560" s="154"/>
      <c r="D560" s="127">
        <f>D559/(COUNT(B536:C545,B526:C531,B548:C555)*2)</f>
        <v>0.97916666666666663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8"/>
      <c r="B562" s="368"/>
      <c r="C562" s="368"/>
      <c r="D562" s="368"/>
      <c r="E562" s="368"/>
      <c r="F562" s="368"/>
      <c r="G562" s="96"/>
    </row>
    <row r="563" spans="1:7" ht="22.5" x14ac:dyDescent="0.45">
      <c r="A563" s="429" t="s">
        <v>19</v>
      </c>
      <c r="B563" s="429"/>
      <c r="C563" s="429"/>
      <c r="D563" s="429"/>
      <c r="E563" s="429"/>
      <c r="F563" s="429"/>
      <c r="G563" s="96"/>
    </row>
    <row r="564" spans="1:7" ht="22.5" x14ac:dyDescent="0.4">
      <c r="A564" s="198">
        <f>B11</f>
        <v>43670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1" t="s">
        <v>10</v>
      </c>
      <c r="B568" s="422"/>
      <c r="C568" s="422"/>
      <c r="D568" s="422"/>
      <c r="E568" s="422"/>
      <c r="F568" s="423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13" t="s">
        <v>34</v>
      </c>
      <c r="B578" s="413"/>
      <c r="C578" s="414"/>
      <c r="D578" s="327">
        <f>SUM(B569:C577)</f>
        <v>18</v>
      </c>
      <c r="E578" s="90"/>
      <c r="F578" s="96"/>
      <c r="G578" s="96"/>
    </row>
    <row r="579" spans="1:7" ht="21" x14ac:dyDescent="0.4">
      <c r="A579" s="413" t="s">
        <v>33</v>
      </c>
      <c r="B579" s="413"/>
      <c r="C579" s="413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4" t="s">
        <v>23</v>
      </c>
      <c r="B581" s="425"/>
      <c r="C581" s="425"/>
      <c r="D581" s="425"/>
      <c r="E581" s="425"/>
      <c r="F581" s="426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7" t="s">
        <v>370</v>
      </c>
      <c r="B588" s="428"/>
      <c r="C588" s="428"/>
      <c r="D588" s="428"/>
      <c r="E588" s="428"/>
      <c r="F588" s="428"/>
      <c r="G588" s="428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105" x14ac:dyDescent="0.4">
      <c r="A593" s="152" t="s">
        <v>321</v>
      </c>
      <c r="B593" s="104">
        <v>1</v>
      </c>
      <c r="C593" s="104"/>
      <c r="D593" s="107" t="s">
        <v>472</v>
      </c>
      <c r="E593" s="107" t="s">
        <v>471</v>
      </c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428</v>
      </c>
      <c r="B595" s="104" t="s">
        <v>30</v>
      </c>
      <c r="C595" s="104"/>
      <c r="D595" s="319" t="str">
        <f>IFERROR(E595/F595,"N.A")</f>
        <v>N.A</v>
      </c>
      <c r="E595" s="353"/>
      <c r="F595" s="353"/>
      <c r="G595" s="96"/>
    </row>
    <row r="596" spans="1:7" ht="21" x14ac:dyDescent="0.4">
      <c r="A596" s="413" t="s">
        <v>34</v>
      </c>
      <c r="B596" s="413"/>
      <c r="C596" s="414"/>
      <c r="D596" s="327">
        <f>SUM(B589:C595,B582:C587)</f>
        <v>23</v>
      </c>
      <c r="E596" s="90"/>
      <c r="F596" s="96"/>
      <c r="G596" s="96"/>
    </row>
    <row r="597" spans="1:7" ht="21" x14ac:dyDescent="0.4">
      <c r="A597" s="413" t="s">
        <v>33</v>
      </c>
      <c r="B597" s="413"/>
      <c r="C597" s="413"/>
      <c r="D597" s="298">
        <f>D596/(COUNT(B582:C587,B589:C595)*2)</f>
        <v>0.95833333333333337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41</v>
      </c>
      <c r="E599" s="239"/>
      <c r="F599" s="239"/>
      <c r="G599" s="96"/>
    </row>
    <row r="600" spans="1:7" ht="22.5" x14ac:dyDescent="0.45">
      <c r="A600" s="435" t="s">
        <v>168</v>
      </c>
      <c r="B600" s="436"/>
      <c r="C600" s="437"/>
      <c r="D600" s="127">
        <f>D599/(COUNT(B569:C577,B589:C595,B582:C587)*2)</f>
        <v>0.97619047619047616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9" t="s">
        <v>8</v>
      </c>
      <c r="B602" s="429"/>
      <c r="C602" s="429"/>
      <c r="D602" s="429"/>
      <c r="E602" s="429"/>
      <c r="F602" s="429"/>
      <c r="G602" s="96"/>
    </row>
    <row r="603" spans="1:7" ht="22.5" x14ac:dyDescent="0.4">
      <c r="A603" s="129">
        <f>B11</f>
        <v>43670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0"/>
      <c r="D607" s="430"/>
      <c r="E607" s="430"/>
      <c r="F607" s="431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438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3" t="s">
        <v>34</v>
      </c>
      <c r="B616" s="413"/>
      <c r="C616" s="413"/>
      <c r="D616" s="327">
        <f>SUM(B608:C615)</f>
        <v>16</v>
      </c>
      <c r="E616" s="432"/>
      <c r="F616" s="397"/>
      <c r="G616" s="96"/>
    </row>
    <row r="617" spans="1:7" ht="21" x14ac:dyDescent="0.4">
      <c r="A617" s="413" t="s">
        <v>33</v>
      </c>
      <c r="B617" s="413"/>
      <c r="C617" s="413"/>
      <c r="D617" s="298">
        <f>D616/(COUNT(B608:C615)*2)</f>
        <v>1</v>
      </c>
      <c r="E617" s="433"/>
      <c r="F617" s="403"/>
      <c r="G617" s="96"/>
    </row>
    <row r="618" spans="1:7" ht="21" x14ac:dyDescent="0.4">
      <c r="A618" s="128"/>
      <c r="B618" s="96"/>
      <c r="C618" s="434"/>
      <c r="D618" s="434"/>
      <c r="E618" s="434"/>
      <c r="F618" s="434"/>
      <c r="G618" s="96"/>
    </row>
    <row r="619" spans="1:7" ht="18.75" customHeight="1" x14ac:dyDescent="0.4">
      <c r="A619" s="284" t="s">
        <v>460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438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0"/>
      <c r="D632" s="430"/>
      <c r="E632" s="430"/>
      <c r="F632" s="431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39"/>
      <c r="B641" s="439"/>
      <c r="C641" s="439"/>
      <c r="D641" s="439"/>
      <c r="E641" s="439"/>
      <c r="F641" s="439"/>
      <c r="G641" s="439"/>
    </row>
    <row r="642" spans="1:7" ht="24.75" x14ac:dyDescent="0.4">
      <c r="A642" s="284" t="s">
        <v>26</v>
      </c>
      <c r="B642" s="430"/>
      <c r="C642" s="430"/>
      <c r="D642" s="430"/>
      <c r="E642" s="430"/>
      <c r="F642" s="431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0" t="s">
        <v>304</v>
      </c>
      <c r="B650" s="441"/>
      <c r="C650" s="441"/>
      <c r="D650" s="441"/>
      <c r="E650" s="441"/>
      <c r="F650" s="442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105" x14ac:dyDescent="0.4">
      <c r="A655" s="152" t="s">
        <v>321</v>
      </c>
      <c r="B655" s="104">
        <v>1</v>
      </c>
      <c r="C655" s="118"/>
      <c r="D655" s="107" t="s">
        <v>490</v>
      </c>
      <c r="E655" s="107" t="s">
        <v>471</v>
      </c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403</v>
      </c>
      <c r="B657" s="104">
        <f>IF(D657=1, 2, IF(AND(D657&lt;1,D657&gt;0), 1, IF(D657=0,"0","NA")))</f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27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0.9642857142857143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73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0.98648648648648651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9" t="s">
        <v>346</v>
      </c>
      <c r="B665" s="429"/>
      <c r="C665" s="429"/>
      <c r="D665" s="429"/>
      <c r="E665" s="429"/>
      <c r="F665" s="429"/>
      <c r="G665" s="96"/>
    </row>
    <row r="666" spans="1:7" ht="21" x14ac:dyDescent="0.4">
      <c r="A666" s="198">
        <f>B11</f>
        <v>43670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0</v>
      </c>
      <c r="C682" s="216"/>
      <c r="D682" s="105" t="s">
        <v>491</v>
      </c>
      <c r="E682" s="105" t="s">
        <v>492</v>
      </c>
      <c r="F682" s="105"/>
      <c r="G682" s="96"/>
    </row>
    <row r="683" spans="1:7" ht="21" x14ac:dyDescent="0.4">
      <c r="A683" s="107" t="s">
        <v>461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462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126" x14ac:dyDescent="0.4">
      <c r="A686" s="208" t="s">
        <v>312</v>
      </c>
      <c r="B686" s="104">
        <v>0</v>
      </c>
      <c r="C686" s="118"/>
      <c r="D686" s="103" t="s">
        <v>483</v>
      </c>
      <c r="E686" s="103" t="s">
        <v>484</v>
      </c>
      <c r="F686" s="105"/>
      <c r="G686" s="96"/>
    </row>
    <row r="687" spans="1:7" ht="42" x14ac:dyDescent="0.4">
      <c r="A687" s="208" t="s">
        <v>439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463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403</v>
      </c>
      <c r="B689" s="104" t="str">
        <f>IF(D689=1, 2, IF(AND(D689&lt;1,D689&gt;0), 1, IF(D689=0,"0","NA")))</f>
        <v>0</v>
      </c>
      <c r="C689" s="104"/>
      <c r="D689" s="319">
        <v>0</v>
      </c>
      <c r="E689" s="353"/>
      <c r="F689" s="353"/>
      <c r="G689" s="96"/>
    </row>
    <row r="690" spans="1:7" ht="22.5" x14ac:dyDescent="0.45">
      <c r="A690" s="326" t="s">
        <v>408</v>
      </c>
      <c r="B690" s="153"/>
      <c r="C690" s="154"/>
      <c r="D690" s="126">
        <f>SUM(B670:C689)</f>
        <v>30</v>
      </c>
      <c r="E690" s="90"/>
      <c r="F690" s="96"/>
      <c r="G690" s="96"/>
    </row>
    <row r="691" spans="1:7" ht="22.5" x14ac:dyDescent="0.45">
      <c r="A691" s="326" t="s">
        <v>409</v>
      </c>
      <c r="B691" s="153"/>
      <c r="C691" s="154"/>
      <c r="D691" s="127">
        <f>D690/(COUNT(B670:C689)*2)</f>
        <v>0.88235294117647056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8" t="s">
        <v>440</v>
      </c>
      <c r="B693" s="438"/>
      <c r="C693" s="438"/>
      <c r="D693" s="438"/>
      <c r="E693" s="438"/>
      <c r="F693" s="438"/>
      <c r="G693" s="215"/>
    </row>
    <row r="694" spans="1:7" ht="21" customHeight="1" x14ac:dyDescent="0.4">
      <c r="A694" s="198">
        <f>B11</f>
        <v>43670</v>
      </c>
      <c r="B694" s="96"/>
      <c r="C694" s="96"/>
      <c r="D694" s="214"/>
      <c r="E694" s="214"/>
      <c r="F694" s="214"/>
      <c r="G694" s="215"/>
    </row>
    <row r="695" spans="1:7" ht="21" x14ac:dyDescent="0.4">
      <c r="A695" s="448" t="s">
        <v>28</v>
      </c>
      <c r="B695" s="417" t="s">
        <v>29</v>
      </c>
      <c r="C695" s="417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45" t="s">
        <v>299</v>
      </c>
      <c r="B698" s="446"/>
      <c r="C698" s="446"/>
      <c r="D698" s="446"/>
      <c r="E698" s="446"/>
      <c r="F698" s="447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3"/>
      <c r="C704" s="444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43"/>
      <c r="C705" s="444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5" t="s">
        <v>300</v>
      </c>
      <c r="B707" s="446"/>
      <c r="C707" s="446"/>
      <c r="D707" s="446"/>
      <c r="E707" s="446"/>
      <c r="F707" s="447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403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410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411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403</v>
      </c>
      <c r="B717" s="36"/>
      <c r="C717" s="36"/>
      <c r="D717" s="320">
        <f>AVERAGE(D710,D689,D657,D595,D555,D515,D466,D419,D361,D295,D240,D181,D127,D43)</f>
        <v>0.87036666666666673</v>
      </c>
      <c r="E717" s="84"/>
      <c r="F717" s="85"/>
      <c r="G717" s="80"/>
    </row>
    <row r="718" spans="1:7" ht="22.5" x14ac:dyDescent="0.3">
      <c r="A718" s="19" t="s">
        <v>404</v>
      </c>
      <c r="B718" s="20"/>
      <c r="C718" s="21"/>
      <c r="D718" s="22">
        <f>SUM(D714,D690,D661,D599,D559,D516,D470,D423,D365,D299,D244,D182,D128,D47)</f>
        <v>599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0.95686900958466459</v>
      </c>
      <c r="E719" s="3"/>
      <c r="F719" s="3"/>
    </row>
  </sheetData>
  <sheetProtection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643:B645 B120:B126 B670:B689 B531 B308:B315 B345:B351 B460:B466 B509:B515 B412:B419 B288:B295 B708:B710 B651:B657 B395:B409 B66:B82 B230:B231 B272:B285 B174:B181 B500:B506 B635:B638 B260 B198 B699:B703 B63 B233:B240 B432:B439 B518:B519 B30:B37 B569:B577 B633 B113:B117 B145:B160 B320:B338 B479:B483 B485:B494 B613:B615 B622:B628 B56:B61 B103 B111 B163:B164 B191:B196 B227:B228 B253:B258 B265:B270 B343 B374:B381 B389:B393 B589:B595 B620 B496:B498 B526:B529 B647:B649 B582:B587 B608:B611 B444:B458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621 B612 B499 B530 B646 B634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5" zoomScale="80" zoomScaleNormal="90" zoomScaleSheetLayoutView="80" workbookViewId="0">
      <selection activeCell="D213" sqref="D21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0"/>
      <c r="E1" s="450"/>
      <c r="F1" s="450"/>
      <c r="G1" s="45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1" t="s">
        <v>46</v>
      </c>
      <c r="B6" s="451"/>
      <c r="C6" s="451"/>
      <c r="D6" s="451"/>
      <c r="E6" s="451"/>
      <c r="F6" s="451"/>
      <c r="G6" s="79"/>
    </row>
    <row r="7" spans="1:7" s="2" customFormat="1" ht="21.75" customHeight="1" x14ac:dyDescent="0.45">
      <c r="A7" s="452" t="str">
        <f>'Page de garde'!D18</f>
        <v>UHD</v>
      </c>
      <c r="B7" s="452"/>
      <c r="C7" s="452"/>
      <c r="D7" s="452"/>
      <c r="E7" s="452"/>
      <c r="F7" s="452"/>
      <c r="G7" s="79"/>
    </row>
    <row r="8" spans="1:7" s="2" customFormat="1" ht="24" x14ac:dyDescent="0.45">
      <c r="A8" s="4" t="s">
        <v>39</v>
      </c>
      <c r="B8" s="453" t="str">
        <f>'A3 Exploitation'!B9:F9</f>
        <v>Dr Hend KAMOUN</v>
      </c>
      <c r="C8" s="453"/>
      <c r="D8" s="453"/>
      <c r="E8" s="453"/>
      <c r="F8" s="453"/>
      <c r="G8" s="79"/>
    </row>
    <row r="9" spans="1:7" s="2" customFormat="1" ht="24" x14ac:dyDescent="0.45">
      <c r="A9" s="5" t="s">
        <v>41</v>
      </c>
      <c r="B9" s="454" t="str">
        <f>'A3 Exploitation'!B10:F10</f>
        <v>CHEFS RAYONS</v>
      </c>
      <c r="C9" s="454"/>
      <c r="D9" s="454"/>
      <c r="E9" s="454"/>
      <c r="F9" s="454"/>
      <c r="G9" s="79"/>
    </row>
    <row r="10" spans="1:7" s="2" customFormat="1" ht="24" x14ac:dyDescent="0.45">
      <c r="A10" s="4" t="s">
        <v>40</v>
      </c>
      <c r="B10" s="449">
        <f>'A3 Exploitation'!B11:F11</f>
        <v>43670</v>
      </c>
      <c r="C10" s="449"/>
      <c r="D10" s="449"/>
      <c r="E10" s="449"/>
      <c r="F10" s="449"/>
      <c r="G10" s="79"/>
    </row>
    <row r="11" spans="1:7" s="2" customFormat="1" ht="24" x14ac:dyDescent="0.45">
      <c r="A11" s="4" t="s">
        <v>248</v>
      </c>
      <c r="B11" s="458">
        <f>D215</f>
        <v>0.69444444444444442</v>
      </c>
      <c r="C11" s="458"/>
      <c r="D11" s="458"/>
      <c r="E11" s="458"/>
      <c r="F11" s="458"/>
      <c r="G11" s="79"/>
    </row>
    <row r="12" spans="1:7" s="2" customFormat="1" ht="22.5" x14ac:dyDescent="0.45">
      <c r="A12" s="1"/>
      <c r="D12" s="362"/>
      <c r="E12" s="362"/>
      <c r="F12" s="362"/>
      <c r="G12" s="362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158</v>
      </c>
      <c r="F13" s="460" t="s">
        <v>159</v>
      </c>
    </row>
    <row r="14" spans="1:7" s="2" customFormat="1" ht="12.75" customHeight="1" x14ac:dyDescent="0.3">
      <c r="A14" s="459"/>
      <c r="B14" s="18" t="s">
        <v>32</v>
      </c>
      <c r="C14" s="18" t="s">
        <v>31</v>
      </c>
      <c r="D14" s="460"/>
      <c r="E14" s="460"/>
      <c r="F14" s="460"/>
      <c r="G14" s="78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63" t="s">
        <v>0</v>
      </c>
      <c r="B16" s="464"/>
      <c r="C16" s="464"/>
      <c r="D16" s="464"/>
      <c r="E16" s="464"/>
      <c r="F16" s="464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49.5" x14ac:dyDescent="0.3">
      <c r="A19" s="6" t="s">
        <v>68</v>
      </c>
      <c r="B19" s="55">
        <v>0</v>
      </c>
      <c r="C19" s="55"/>
      <c r="D19" s="56" t="s">
        <v>493</v>
      </c>
      <c r="E19" s="56" t="s">
        <v>494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441</v>
      </c>
      <c r="B21" s="55">
        <v>2</v>
      </c>
      <c r="C21" s="55"/>
      <c r="D21" s="58"/>
      <c r="E21" s="55"/>
      <c r="F21" s="55"/>
    </row>
    <row r="22" spans="1:7" x14ac:dyDescent="0.3">
      <c r="A22" s="465" t="s">
        <v>34</v>
      </c>
      <c r="B22" s="466"/>
      <c r="C22" s="467"/>
      <c r="D22" s="330">
        <f>SUM(B17:C21)</f>
        <v>8</v>
      </c>
    </row>
    <row r="23" spans="1:7" x14ac:dyDescent="0.3">
      <c r="A23" s="455" t="s">
        <v>249</v>
      </c>
      <c r="B23" s="456"/>
      <c r="C23" s="457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50.25" x14ac:dyDescent="0.35">
      <c r="A26" s="24" t="s">
        <v>84</v>
      </c>
      <c r="B26" s="55">
        <v>0</v>
      </c>
      <c r="C26" s="6">
        <f>IF(B26=0, -5, "0")</f>
        <v>-5</v>
      </c>
      <c r="D26" s="56" t="s">
        <v>495</v>
      </c>
      <c r="E26" s="56" t="s">
        <v>496</v>
      </c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ht="33" x14ac:dyDescent="0.3">
      <c r="A29" s="6" t="s">
        <v>234</v>
      </c>
      <c r="B29" s="55">
        <v>1</v>
      </c>
      <c r="C29" s="55"/>
      <c r="D29" s="56" t="s">
        <v>497</v>
      </c>
      <c r="E29" s="55" t="s">
        <v>498</v>
      </c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5" t="s">
        <v>34</v>
      </c>
      <c r="B33" s="456"/>
      <c r="C33" s="457"/>
      <c r="D33" s="329">
        <f>SUM(B26:C32)</f>
        <v>6</v>
      </c>
    </row>
    <row r="34" spans="1:6" x14ac:dyDescent="0.3">
      <c r="A34" s="455" t="s">
        <v>249</v>
      </c>
      <c r="B34" s="456"/>
      <c r="C34" s="457"/>
      <c r="D34" s="17">
        <f>D33/(COUNT(B26:C32)*2)</f>
        <v>0.375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50.25" x14ac:dyDescent="0.35">
      <c r="A37" s="24" t="s">
        <v>84</v>
      </c>
      <c r="B37" s="55">
        <v>0</v>
      </c>
      <c r="C37" s="6">
        <f>IF(B37=0, -5, "0")</f>
        <v>-5</v>
      </c>
      <c r="D37" s="56" t="s">
        <v>495</v>
      </c>
      <c r="E37" s="56" t="s">
        <v>496</v>
      </c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3</v>
      </c>
    </row>
    <row r="43" spans="1:6" x14ac:dyDescent="0.3">
      <c r="A43" s="455" t="s">
        <v>249</v>
      </c>
      <c r="B43" s="456"/>
      <c r="C43" s="457"/>
      <c r="D43" s="17">
        <f>D42/(COUNT(B37:C41)*2)</f>
        <v>0.25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0" t="s">
        <v>406</v>
      </c>
      <c r="B45" s="471"/>
      <c r="C45" s="471"/>
      <c r="D45" s="471"/>
      <c r="E45" s="471"/>
      <c r="F45" s="472"/>
    </row>
    <row r="46" spans="1:6" ht="19.5" x14ac:dyDescent="0.4">
      <c r="A46" s="6" t="s">
        <v>466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465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3" t="s">
        <v>19</v>
      </c>
      <c r="B61" s="474"/>
      <c r="C61" s="474"/>
      <c r="D61" s="474"/>
      <c r="E61" s="474"/>
      <c r="F61" s="474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12</v>
      </c>
    </row>
    <row r="69" spans="1:6" x14ac:dyDescent="0.3">
      <c r="A69" s="455" t="s">
        <v>249</v>
      </c>
      <c r="B69" s="456"/>
      <c r="C69" s="457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36" x14ac:dyDescent="0.35">
      <c r="A72" s="25" t="s">
        <v>146</v>
      </c>
      <c r="B72" s="55">
        <v>1</v>
      </c>
      <c r="C72" s="6" t="str">
        <f>IF(B72=0, -5, "0")</f>
        <v>0</v>
      </c>
      <c r="D72" s="56" t="s">
        <v>502</v>
      </c>
      <c r="E72" s="55" t="s">
        <v>499</v>
      </c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82.5" x14ac:dyDescent="0.3">
      <c r="A74" s="7" t="s">
        <v>203</v>
      </c>
      <c r="B74" s="55">
        <v>0</v>
      </c>
      <c r="C74" s="55"/>
      <c r="D74" s="56" t="s">
        <v>500</v>
      </c>
      <c r="E74" s="56" t="s">
        <v>501</v>
      </c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5" t="s">
        <v>34</v>
      </c>
      <c r="B79" s="456"/>
      <c r="C79" s="457"/>
      <c r="D79" s="329">
        <f>SUM(B72:C78)</f>
        <v>11</v>
      </c>
    </row>
    <row r="80" spans="1:6" x14ac:dyDescent="0.3">
      <c r="A80" s="455" t="s">
        <v>249</v>
      </c>
      <c r="B80" s="456"/>
      <c r="C80" s="457"/>
      <c r="D80" s="17">
        <f>D79/(COUNT(B72:C78)*2)</f>
        <v>0.7857142857142857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464</v>
      </c>
      <c r="B82" s="469"/>
      <c r="C82" s="469"/>
      <c r="D82" s="469"/>
      <c r="E82" s="469"/>
      <c r="F82" s="469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0</v>
      </c>
      <c r="C85" s="62"/>
      <c r="D85" s="64" t="s">
        <v>508</v>
      </c>
      <c r="E85" s="64" t="s">
        <v>509</v>
      </c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 t="s">
        <v>507</v>
      </c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50.25" x14ac:dyDescent="0.35">
      <c r="A93" s="28" t="s">
        <v>239</v>
      </c>
      <c r="B93" s="61">
        <v>0</v>
      </c>
      <c r="C93" s="6">
        <f>IF(B93=0, -5, "0")</f>
        <v>-5</v>
      </c>
      <c r="D93" s="56" t="s">
        <v>510</v>
      </c>
      <c r="E93" s="56" t="s">
        <v>503</v>
      </c>
      <c r="F93" s="55"/>
    </row>
    <row r="94" spans="1:6" x14ac:dyDescent="0.3">
      <c r="A94" s="7" t="s">
        <v>191</v>
      </c>
      <c r="B94" s="61">
        <v>2</v>
      </c>
      <c r="C94" s="55"/>
      <c r="D94" s="56"/>
      <c r="E94" s="485"/>
      <c r="F94" s="55"/>
    </row>
    <row r="95" spans="1:6" ht="66" x14ac:dyDescent="0.3">
      <c r="A95" s="6" t="s">
        <v>147</v>
      </c>
      <c r="B95" s="61">
        <v>0</v>
      </c>
      <c r="C95" s="55"/>
      <c r="D95" s="56" t="s">
        <v>504</v>
      </c>
      <c r="E95" s="71" t="s">
        <v>505</v>
      </c>
      <c r="F95" s="55"/>
    </row>
    <row r="96" spans="1:6" ht="36" x14ac:dyDescent="0.35">
      <c r="A96" s="25" t="s">
        <v>138</v>
      </c>
      <c r="B96" s="61">
        <v>0</v>
      </c>
      <c r="C96" s="6">
        <f>IF(B96=0, -5, "0")</f>
        <v>-5</v>
      </c>
      <c r="D96" s="66" t="s">
        <v>506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10</v>
      </c>
    </row>
    <row r="101" spans="1:6" x14ac:dyDescent="0.3">
      <c r="A101" s="455" t="s">
        <v>249</v>
      </c>
      <c r="B101" s="456"/>
      <c r="C101" s="457"/>
      <c r="D101" s="17">
        <f>D100/(COUNT(B83:C99)*2)</f>
        <v>0.3125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34.5" x14ac:dyDescent="0.4">
      <c r="A105" s="6" t="s">
        <v>226</v>
      </c>
      <c r="B105" s="69">
        <v>1</v>
      </c>
      <c r="C105" s="62"/>
      <c r="D105" s="56" t="s">
        <v>516</v>
      </c>
      <c r="E105" s="56" t="s">
        <v>517</v>
      </c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33" x14ac:dyDescent="0.3">
      <c r="A111" s="6" t="s">
        <v>136</v>
      </c>
      <c r="B111" s="69">
        <v>0</v>
      </c>
      <c r="C111" s="55"/>
      <c r="D111" s="486" t="s">
        <v>511</v>
      </c>
      <c r="E111" s="487" t="s">
        <v>512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1</v>
      </c>
      <c r="C115" s="6" t="str">
        <f>IF(B115=0, -5, "0")</f>
        <v>0</v>
      </c>
      <c r="D115" s="56" t="s">
        <v>514</v>
      </c>
      <c r="E115" s="56" t="s">
        <v>515</v>
      </c>
      <c r="F115" s="55"/>
    </row>
    <row r="116" spans="1:6" ht="33.75" x14ac:dyDescent="0.35">
      <c r="A116" s="27" t="s">
        <v>251</v>
      </c>
      <c r="B116" s="69">
        <v>2</v>
      </c>
      <c r="C116" s="6" t="str">
        <f>IF(B116=0, -5, "0")</f>
        <v>0</v>
      </c>
      <c r="D116" s="56" t="s">
        <v>513</v>
      </c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5" t="s">
        <v>34</v>
      </c>
      <c r="B118" s="456"/>
      <c r="C118" s="457"/>
      <c r="D118" s="329">
        <f>SUM(B104:C117)</f>
        <v>24</v>
      </c>
    </row>
    <row r="119" spans="1:6" x14ac:dyDescent="0.3">
      <c r="A119" s="455" t="s">
        <v>249</v>
      </c>
      <c r="B119" s="456"/>
      <c r="C119" s="457"/>
      <c r="D119" s="17">
        <f>D118/(COUNT(B104:C117)*2)</f>
        <v>0.8571428571428571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>
        <v>1</v>
      </c>
      <c r="C123" s="62"/>
      <c r="D123" s="56" t="s">
        <v>519</v>
      </c>
      <c r="E123" s="56" t="s">
        <v>517</v>
      </c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0</v>
      </c>
      <c r="C127" s="62"/>
      <c r="D127" s="56" t="s">
        <v>518</v>
      </c>
      <c r="E127" s="56" t="s">
        <v>499</v>
      </c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19</v>
      </c>
    </row>
    <row r="135" spans="1:6" x14ac:dyDescent="0.3">
      <c r="A135" s="455" t="s">
        <v>249</v>
      </c>
      <c r="B135" s="456"/>
      <c r="C135" s="457"/>
      <c r="D135" s="17">
        <f>D134/(COUNT(B123:C133)*2)</f>
        <v>0.86363636363636365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ht="33" x14ac:dyDescent="0.3">
      <c r="A138" s="26" t="s">
        <v>229</v>
      </c>
      <c r="B138" s="70">
        <v>1</v>
      </c>
      <c r="C138" s="55"/>
      <c r="D138" s="486" t="s">
        <v>519</v>
      </c>
      <c r="E138" s="487" t="s">
        <v>517</v>
      </c>
      <c r="F138" s="55"/>
    </row>
    <row r="139" spans="1:6" ht="33" x14ac:dyDescent="0.3">
      <c r="A139" s="26" t="s">
        <v>226</v>
      </c>
      <c r="B139" s="70">
        <v>1</v>
      </c>
      <c r="C139" s="55"/>
      <c r="D139" s="486" t="s">
        <v>520</v>
      </c>
      <c r="E139" s="487" t="s">
        <v>517</v>
      </c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34.5" x14ac:dyDescent="0.4">
      <c r="A141" s="6" t="s">
        <v>204</v>
      </c>
      <c r="B141" s="70">
        <v>1</v>
      </c>
      <c r="C141" s="62"/>
      <c r="D141" s="56" t="s">
        <v>521</v>
      </c>
      <c r="E141" s="56" t="s">
        <v>499</v>
      </c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 t="s">
        <v>487</v>
      </c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5" t="s">
        <v>34</v>
      </c>
      <c r="B149" s="456"/>
      <c r="C149" s="457"/>
      <c r="D149" s="329">
        <f>SUM(B138:C148)</f>
        <v>19</v>
      </c>
    </row>
    <row r="150" spans="1:6" x14ac:dyDescent="0.3">
      <c r="A150" s="455" t="s">
        <v>249</v>
      </c>
      <c r="B150" s="456"/>
      <c r="C150" s="457"/>
      <c r="D150" s="16">
        <f>D149/(COUNT(B138:C148)*2)</f>
        <v>0.86363636363636365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0</v>
      </c>
    </row>
    <row r="166" spans="1:6" x14ac:dyDescent="0.3">
      <c r="A166" s="455" t="s">
        <v>249</v>
      </c>
      <c r="B166" s="456"/>
      <c r="C166" s="457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33.75" x14ac:dyDescent="0.35">
      <c r="A172" s="24" t="s">
        <v>261</v>
      </c>
      <c r="B172" s="55">
        <v>1</v>
      </c>
      <c r="C172" s="6" t="str">
        <f>IF(B172=0, -5, "0")</f>
        <v>0</v>
      </c>
      <c r="D172" s="56" t="s">
        <v>522</v>
      </c>
      <c r="E172" s="71" t="s">
        <v>523</v>
      </c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5" t="s">
        <v>34</v>
      </c>
      <c r="B177" s="466"/>
      <c r="C177" s="467"/>
      <c r="D177" s="330">
        <f>SUM(B169:C176)</f>
        <v>15</v>
      </c>
    </row>
    <row r="178" spans="1:6" x14ac:dyDescent="0.3">
      <c r="A178" s="455" t="s">
        <v>249</v>
      </c>
      <c r="B178" s="456"/>
      <c r="C178" s="457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ht="33" x14ac:dyDescent="0.3">
      <c r="A182" s="6" t="s">
        <v>241</v>
      </c>
      <c r="B182" s="55">
        <v>1</v>
      </c>
      <c r="C182" s="55"/>
      <c r="D182" s="56" t="s">
        <v>524</v>
      </c>
      <c r="E182" s="55" t="s">
        <v>525</v>
      </c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7</v>
      </c>
    </row>
    <row r="186" spans="1:6" x14ac:dyDescent="0.3">
      <c r="A186" s="455" t="s">
        <v>249</v>
      </c>
      <c r="B186" s="456"/>
      <c r="C186" s="457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ht="66" x14ac:dyDescent="0.3">
      <c r="A189" s="6" t="s">
        <v>150</v>
      </c>
      <c r="B189" s="55">
        <v>1</v>
      </c>
      <c r="C189" s="55"/>
      <c r="D189" s="56" t="s">
        <v>526</v>
      </c>
      <c r="E189" s="56" t="s">
        <v>527</v>
      </c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33" x14ac:dyDescent="0.3">
      <c r="A191" s="26" t="s">
        <v>165</v>
      </c>
      <c r="B191" s="55">
        <v>0</v>
      </c>
      <c r="C191" s="55"/>
      <c r="D191" s="56" t="s">
        <v>491</v>
      </c>
      <c r="E191" s="56" t="s">
        <v>492</v>
      </c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5</v>
      </c>
    </row>
    <row r="194" spans="1:7" x14ac:dyDescent="0.3">
      <c r="A194" s="455" t="s">
        <v>249</v>
      </c>
      <c r="B194" s="456"/>
      <c r="C194" s="457"/>
      <c r="D194" s="17">
        <f>D193/(COUNT(B189:C192)*2)</f>
        <v>0.625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ht="49.5" x14ac:dyDescent="0.3">
      <c r="A197" s="26" t="s">
        <v>268</v>
      </c>
      <c r="B197" s="55">
        <v>0</v>
      </c>
      <c r="C197" s="55"/>
      <c r="D197" s="56" t="s">
        <v>528</v>
      </c>
      <c r="E197" s="56" t="s">
        <v>529</v>
      </c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8</v>
      </c>
    </row>
    <row r="203" spans="1:7" x14ac:dyDescent="0.3">
      <c r="A203" s="455" t="s">
        <v>249</v>
      </c>
      <c r="B203" s="456"/>
      <c r="C203" s="457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ht="66" x14ac:dyDescent="0.3">
      <c r="A206" s="26" t="s">
        <v>302</v>
      </c>
      <c r="B206" s="55">
        <v>0</v>
      </c>
      <c r="C206" s="55"/>
      <c r="D206" s="486" t="s">
        <v>530</v>
      </c>
      <c r="E206" s="487" t="s">
        <v>531</v>
      </c>
      <c r="F206" s="55"/>
      <c r="G206" s="3"/>
    </row>
    <row r="207" spans="1:7" ht="18" x14ac:dyDescent="0.35">
      <c r="A207" s="83" t="s">
        <v>269</v>
      </c>
      <c r="B207" s="55">
        <v>2</v>
      </c>
      <c r="C207" s="6" t="str">
        <f>IF(B207=0, -5, "0")</f>
        <v>0</v>
      </c>
      <c r="D207" s="488"/>
      <c r="E207" s="489"/>
      <c r="F207" s="55"/>
    </row>
    <row r="208" spans="1:7" ht="99" x14ac:dyDescent="0.3">
      <c r="A208" s="6" t="s">
        <v>265</v>
      </c>
      <c r="B208" s="55">
        <v>1</v>
      </c>
      <c r="C208" s="55"/>
      <c r="D208" s="490" t="s">
        <v>533</v>
      </c>
      <c r="E208" s="491" t="s">
        <v>532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3</v>
      </c>
    </row>
    <row r="211" spans="1:6" x14ac:dyDescent="0.3">
      <c r="A211" s="455" t="s">
        <v>249</v>
      </c>
      <c r="B211" s="456"/>
      <c r="C211" s="457"/>
      <c r="D211" s="17">
        <f>D210/(COUNT(B206:C209)*2)</f>
        <v>0.5</v>
      </c>
    </row>
    <row r="213" spans="1:6" ht="18" x14ac:dyDescent="0.35">
      <c r="A213" s="37" t="s">
        <v>403</v>
      </c>
      <c r="B213" s="36"/>
      <c r="C213" s="36"/>
      <c r="D213" s="87">
        <v>0.1176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404</v>
      </c>
      <c r="B214" s="20"/>
      <c r="C214" s="21"/>
      <c r="D214" s="22">
        <f>SUM(D210,D202,D193,D185,D177,D79,D68,D33,D22,D134,D165,D149,D118,D100,D42,D58)</f>
        <v>150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0.69444444444444442</v>
      </c>
    </row>
  </sheetData>
  <sheetProtection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2"/>
      <c r="E1" s="362"/>
      <c r="F1" s="362"/>
      <c r="G1" s="362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3" t="s">
        <v>149</v>
      </c>
      <c r="B7" s="363"/>
      <c r="C7" s="363"/>
      <c r="D7" s="363"/>
      <c r="E7" s="363"/>
      <c r="F7" s="363"/>
      <c r="G7" s="93"/>
    </row>
    <row r="8" spans="1:7" ht="22.5" x14ac:dyDescent="0.45">
      <c r="A8" s="364" t="str">
        <f>'Page de garde'!D18</f>
        <v>UHD</v>
      </c>
      <c r="B8" s="364"/>
      <c r="C8" s="364"/>
      <c r="D8" s="364"/>
      <c r="E8" s="364"/>
      <c r="F8" s="364"/>
      <c r="G8" s="93"/>
    </row>
    <row r="9" spans="1:7" ht="22.5" x14ac:dyDescent="0.45">
      <c r="A9" s="94" t="s">
        <v>39</v>
      </c>
      <c r="B9" s="365"/>
      <c r="C9" s="365"/>
      <c r="D9" s="365"/>
      <c r="E9" s="365"/>
      <c r="F9" s="365"/>
      <c r="G9" s="93"/>
    </row>
    <row r="10" spans="1:7" ht="22.5" x14ac:dyDescent="0.45">
      <c r="A10" s="95" t="s">
        <v>41</v>
      </c>
      <c r="B10" s="366"/>
      <c r="C10" s="366"/>
      <c r="D10" s="366"/>
      <c r="E10" s="366"/>
      <c r="F10" s="366"/>
      <c r="G10" s="93"/>
    </row>
    <row r="11" spans="1:7" ht="22.5" x14ac:dyDescent="0.45">
      <c r="A11" s="94" t="s">
        <v>40</v>
      </c>
      <c r="B11" s="367"/>
      <c r="C11" s="367"/>
      <c r="D11" s="367"/>
      <c r="E11" s="367"/>
      <c r="F11" s="367"/>
      <c r="G11" s="93"/>
    </row>
    <row r="12" spans="1:7" ht="22.5" x14ac:dyDescent="0.45">
      <c r="A12" s="94" t="s">
        <v>198</v>
      </c>
      <c r="B12" s="372" t="e">
        <f>D719</f>
        <v>#DIV/0!</v>
      </c>
      <c r="C12" s="372"/>
      <c r="D12" s="372"/>
      <c r="E12" s="372"/>
      <c r="F12" s="372"/>
      <c r="G12" s="93"/>
    </row>
    <row r="13" spans="1:7" ht="22.5" x14ac:dyDescent="0.45">
      <c r="A13" s="92"/>
      <c r="B13" s="90"/>
      <c r="C13" s="90"/>
      <c r="D13" s="362"/>
      <c r="E13" s="362"/>
      <c r="F13" s="362"/>
      <c r="G13" s="36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412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413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455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403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68"/>
      <c r="B49" s="368"/>
      <c r="C49" s="368"/>
      <c r="D49" s="368"/>
      <c r="E49" s="368"/>
      <c r="F49" s="368"/>
      <c r="G49" s="36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0"/>
      <c r="B64" s="381"/>
      <c r="C64" s="381"/>
      <c r="D64" s="381"/>
      <c r="E64" s="381"/>
      <c r="F64" s="381"/>
      <c r="G64" s="381"/>
    </row>
    <row r="65" spans="1:7" ht="43.5" customHeight="1" x14ac:dyDescent="0.4">
      <c r="A65" s="376" t="s">
        <v>341</v>
      </c>
      <c r="B65" s="376"/>
      <c r="C65" s="376"/>
      <c r="D65" s="376"/>
      <c r="E65" s="376"/>
      <c r="F65" s="376"/>
      <c r="G65" s="96"/>
    </row>
    <row r="66" spans="1:7" ht="45" x14ac:dyDescent="0.4">
      <c r="A66" s="147" t="s">
        <v>421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414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415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416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83" t="s">
        <v>342</v>
      </c>
      <c r="B84" s="383"/>
      <c r="C84" s="383"/>
      <c r="D84" s="383"/>
      <c r="E84" s="383"/>
      <c r="F84" s="38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421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417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3"/>
      <c r="B101" s="374"/>
      <c r="C101" s="374"/>
      <c r="D101" s="374"/>
      <c r="E101" s="374"/>
      <c r="F101" s="375"/>
      <c r="G101" s="96"/>
    </row>
    <row r="102" spans="1:7" ht="46.5" customHeight="1" x14ac:dyDescent="0.4">
      <c r="A102" s="376" t="s">
        <v>343</v>
      </c>
      <c r="B102" s="376"/>
      <c r="C102" s="376"/>
      <c r="D102" s="376"/>
      <c r="E102" s="376"/>
      <c r="F102" s="37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456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3"/>
      <c r="B109" s="374"/>
      <c r="C109" s="374"/>
      <c r="D109" s="374"/>
      <c r="E109" s="374"/>
      <c r="F109" s="375"/>
      <c r="G109" s="96"/>
    </row>
    <row r="110" spans="1:7" ht="39.75" customHeight="1" x14ac:dyDescent="0.4">
      <c r="A110" s="376" t="s">
        <v>375</v>
      </c>
      <c r="B110" s="376"/>
      <c r="C110" s="376"/>
      <c r="D110" s="376"/>
      <c r="E110" s="376"/>
      <c r="F110" s="37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456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4"/>
      <c r="B118" s="374"/>
      <c r="C118" s="374"/>
      <c r="D118" s="374"/>
      <c r="E118" s="374"/>
      <c r="F118" s="374"/>
      <c r="G118" s="96"/>
    </row>
    <row r="119" spans="1:7" ht="22.5" x14ac:dyDescent="0.4">
      <c r="A119" s="376" t="s">
        <v>304</v>
      </c>
      <c r="B119" s="376"/>
      <c r="C119" s="376"/>
      <c r="D119" s="376"/>
      <c r="E119" s="376"/>
      <c r="F119" s="37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403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7"/>
      <c r="B130" s="377"/>
      <c r="C130" s="377"/>
      <c r="D130" s="377"/>
      <c r="E130" s="377"/>
      <c r="F130" s="377"/>
      <c r="G130" s="96"/>
    </row>
    <row r="131" spans="1:16384" ht="22.5" customHeight="1" x14ac:dyDescent="0.4">
      <c r="A131" s="378" t="s">
        <v>405</v>
      </c>
      <c r="B131" s="378"/>
      <c r="C131" s="378"/>
      <c r="D131" s="378"/>
      <c r="E131" s="378"/>
      <c r="F131" s="378"/>
      <c r="G131" s="96"/>
    </row>
    <row r="132" spans="1:16384" ht="22.5" customHeight="1" x14ac:dyDescent="0.4">
      <c r="A132" s="379"/>
      <c r="B132" s="379"/>
      <c r="C132" s="379"/>
      <c r="D132" s="379"/>
      <c r="E132" s="379"/>
      <c r="F132" s="379"/>
      <c r="G132" s="96"/>
    </row>
    <row r="133" spans="1:16384" s="258" customFormat="1" ht="22.5" customHeight="1" x14ac:dyDescent="0.25">
      <c r="A133" s="369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5" t="s">
        <v>442</v>
      </c>
      <c r="B137" s="385"/>
      <c r="C137" s="385"/>
      <c r="D137" s="385"/>
      <c r="E137" s="385"/>
      <c r="F137" s="385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4" t="s">
        <v>340</v>
      </c>
      <c r="B144" s="384"/>
      <c r="C144" s="384"/>
      <c r="D144" s="384"/>
      <c r="E144" s="384"/>
      <c r="F144" s="384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402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421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3"/>
      <c r="B161" s="374"/>
      <c r="C161" s="374"/>
      <c r="D161" s="374"/>
      <c r="E161" s="374"/>
      <c r="F161" s="374"/>
      <c r="G161" s="96"/>
    </row>
    <row r="162" spans="1:7" ht="32.25" customHeight="1" x14ac:dyDescent="0.4">
      <c r="A162" s="385" t="s">
        <v>443</v>
      </c>
      <c r="B162" s="385"/>
      <c r="C162" s="385"/>
      <c r="D162" s="385"/>
      <c r="E162" s="385"/>
      <c r="F162" s="385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86"/>
      <c r="B172" s="387"/>
      <c r="C172" s="387"/>
      <c r="D172" s="387"/>
      <c r="E172" s="387"/>
      <c r="F172" s="387"/>
      <c r="G172" s="96"/>
    </row>
    <row r="173" spans="1:7" ht="32.25" customHeight="1" x14ac:dyDescent="0.4">
      <c r="A173" s="385" t="s">
        <v>304</v>
      </c>
      <c r="B173" s="385"/>
      <c r="C173" s="385"/>
      <c r="D173" s="385"/>
      <c r="E173" s="385"/>
      <c r="F173" s="385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418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403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419</v>
      </c>
      <c r="B182" s="388"/>
      <c r="C182" s="389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420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396"/>
      <c r="B184" s="396"/>
      <c r="C184" s="396"/>
      <c r="D184" s="396"/>
      <c r="E184" s="396"/>
      <c r="F184" s="39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68"/>
      <c r="B201" s="368"/>
      <c r="C201" s="368"/>
      <c r="D201" s="368"/>
      <c r="E201" s="368"/>
      <c r="F201" s="36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421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407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68"/>
      <c r="B225" s="368"/>
      <c r="C225" s="368"/>
      <c r="D225" s="368"/>
      <c r="E225" s="368"/>
      <c r="F225" s="36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457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3" t="s">
        <v>304</v>
      </c>
      <c r="B232" s="394"/>
      <c r="C232" s="394"/>
      <c r="D232" s="395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403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422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423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68"/>
      <c r="B246" s="368"/>
      <c r="C246" s="368"/>
      <c r="D246" s="368"/>
      <c r="E246" s="368"/>
      <c r="F246" s="36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421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407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458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7"/>
      <c r="B286" s="397"/>
      <c r="C286" s="397"/>
      <c r="D286" s="397"/>
      <c r="E286" s="397"/>
      <c r="F286" s="397"/>
      <c r="G286" s="96"/>
    </row>
    <row r="287" spans="1:7" ht="31.5" customHeight="1" x14ac:dyDescent="0.4">
      <c r="A287" s="398" t="s">
        <v>304</v>
      </c>
      <c r="B287" s="398"/>
      <c r="C287" s="398"/>
      <c r="D287" s="398"/>
      <c r="E287" s="398"/>
      <c r="F287" s="398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403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424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425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421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407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1"/>
      <c r="B352" s="401"/>
      <c r="C352" s="401"/>
      <c r="D352" s="401"/>
      <c r="E352" s="401"/>
      <c r="F352" s="401"/>
      <c r="G352" s="401"/>
    </row>
    <row r="353" spans="1:7" ht="32.25" customHeight="1" x14ac:dyDescent="0.4">
      <c r="A353" s="402" t="s">
        <v>304</v>
      </c>
      <c r="B353" s="402"/>
      <c r="C353" s="402"/>
      <c r="D353" s="402"/>
      <c r="E353" s="402"/>
      <c r="F353" s="402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426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427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458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407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399"/>
      <c r="B410" s="382"/>
      <c r="C410" s="382"/>
      <c r="D410" s="382"/>
      <c r="E410" s="382"/>
      <c r="F410" s="382"/>
      <c r="G410" s="382"/>
    </row>
    <row r="411" spans="1:7" ht="24.75" x14ac:dyDescent="0.4">
      <c r="A411" s="400" t="s">
        <v>313</v>
      </c>
      <c r="B411" s="400"/>
      <c r="C411" s="400"/>
      <c r="D411" s="400"/>
      <c r="E411" s="400"/>
      <c r="F411" s="400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428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429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430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431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458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0" t="s">
        <v>304</v>
      </c>
      <c r="B459" s="400"/>
      <c r="C459" s="400"/>
      <c r="D459" s="400"/>
      <c r="E459" s="400"/>
      <c r="F459" s="400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403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432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433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6" t="s">
        <v>406</v>
      </c>
      <c r="B473" s="406"/>
      <c r="C473" s="406"/>
      <c r="D473" s="406"/>
      <c r="E473" s="406"/>
      <c r="F473" s="406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7" t="s">
        <v>52</v>
      </c>
      <c r="B478" s="477"/>
      <c r="C478" s="477"/>
      <c r="D478" s="477"/>
      <c r="E478" s="477"/>
      <c r="F478" s="477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78" t="s">
        <v>444</v>
      </c>
      <c r="B484" s="479"/>
      <c r="C484" s="479"/>
      <c r="D484" s="479"/>
      <c r="E484" s="479"/>
      <c r="F484" s="479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459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0" t="s">
        <v>23</v>
      </c>
      <c r="B495" s="481"/>
      <c r="C495" s="481"/>
      <c r="D495" s="481"/>
      <c r="E495" s="481"/>
      <c r="F495" s="482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04"/>
      <c r="C508" s="404"/>
      <c r="D508" s="404"/>
      <c r="E508" s="404"/>
      <c r="F508" s="40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403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434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435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05" t="s">
        <v>97</v>
      </c>
      <c r="B520" s="405"/>
      <c r="C520" s="405"/>
      <c r="D520" s="405"/>
      <c r="E520" s="405"/>
      <c r="F520" s="405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417" t="s">
        <v>29</v>
      </c>
      <c r="C522" s="418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68"/>
      <c r="B534" s="368"/>
      <c r="C534" s="368"/>
      <c r="D534" s="368"/>
      <c r="E534" s="368"/>
      <c r="F534" s="36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407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01"/>
      <c r="C546" s="401"/>
      <c r="D546" s="401"/>
      <c r="E546" s="401"/>
      <c r="F546" s="401"/>
      <c r="G546" s="401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403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3" t="s">
        <v>34</v>
      </c>
      <c r="B556" s="413"/>
      <c r="C556" s="414"/>
      <c r="D556" s="345">
        <f>SUM(B548:C555,B536:C545)</f>
        <v>0</v>
      </c>
      <c r="E556" s="90"/>
      <c r="F556" s="96"/>
      <c r="G556" s="96"/>
    </row>
    <row r="557" spans="1:7" ht="21" x14ac:dyDescent="0.4">
      <c r="A557" s="413" t="s">
        <v>33</v>
      </c>
      <c r="B557" s="413"/>
      <c r="C557" s="413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436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437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8"/>
      <c r="B562" s="368"/>
      <c r="C562" s="368"/>
      <c r="D562" s="368"/>
      <c r="E562" s="368"/>
      <c r="F562" s="368"/>
      <c r="G562" s="96"/>
    </row>
    <row r="563" spans="1:7" ht="22.5" x14ac:dyDescent="0.45">
      <c r="A563" s="429" t="s">
        <v>19</v>
      </c>
      <c r="B563" s="429"/>
      <c r="C563" s="429"/>
      <c r="D563" s="429"/>
      <c r="E563" s="429"/>
      <c r="F563" s="429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1" t="s">
        <v>10</v>
      </c>
      <c r="B568" s="422"/>
      <c r="C568" s="422"/>
      <c r="D568" s="422"/>
      <c r="E568" s="422"/>
      <c r="F568" s="423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3" t="s">
        <v>34</v>
      </c>
      <c r="B578" s="413"/>
      <c r="C578" s="414"/>
      <c r="D578" s="345">
        <f>SUM(B569:C577)</f>
        <v>0</v>
      </c>
      <c r="E578" s="90"/>
      <c r="F578" s="96"/>
      <c r="G578" s="96"/>
    </row>
    <row r="579" spans="1:7" ht="21" x14ac:dyDescent="0.4">
      <c r="A579" s="413" t="s">
        <v>33</v>
      </c>
      <c r="B579" s="413"/>
      <c r="C579" s="413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4" t="s">
        <v>23</v>
      </c>
      <c r="B581" s="425"/>
      <c r="C581" s="425"/>
      <c r="D581" s="425"/>
      <c r="E581" s="425"/>
      <c r="F581" s="426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7" t="s">
        <v>370</v>
      </c>
      <c r="B588" s="428"/>
      <c r="C588" s="428"/>
      <c r="D588" s="428"/>
      <c r="E588" s="428"/>
      <c r="F588" s="428"/>
      <c r="G588" s="428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428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13" t="s">
        <v>34</v>
      </c>
      <c r="B596" s="413"/>
      <c r="C596" s="414"/>
      <c r="D596" s="345">
        <f>SUM(B589:C595,B582:C587)</f>
        <v>0</v>
      </c>
      <c r="E596" s="90"/>
      <c r="F596" s="96"/>
      <c r="G596" s="96"/>
    </row>
    <row r="597" spans="1:7" ht="21" x14ac:dyDescent="0.4">
      <c r="A597" s="413" t="s">
        <v>33</v>
      </c>
      <c r="B597" s="413"/>
      <c r="C597" s="413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35" t="s">
        <v>168</v>
      </c>
      <c r="B600" s="436"/>
      <c r="C600" s="437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9" t="s">
        <v>8</v>
      </c>
      <c r="B602" s="429"/>
      <c r="C602" s="429"/>
      <c r="D602" s="429"/>
      <c r="E602" s="429"/>
      <c r="F602" s="429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0"/>
      <c r="D607" s="430"/>
      <c r="E607" s="430"/>
      <c r="F607" s="431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438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3" t="s">
        <v>34</v>
      </c>
      <c r="B616" s="413"/>
      <c r="C616" s="413"/>
      <c r="D616" s="345">
        <f>SUM(B608:C615)</f>
        <v>0</v>
      </c>
      <c r="E616" s="432"/>
      <c r="F616" s="397"/>
      <c r="G616" s="96"/>
    </row>
    <row r="617" spans="1:7" ht="21" x14ac:dyDescent="0.4">
      <c r="A617" s="413" t="s">
        <v>33</v>
      </c>
      <c r="B617" s="413"/>
      <c r="C617" s="413"/>
      <c r="D617" s="298" t="e">
        <f>D616/(COUNT(B608:C615)*2)</f>
        <v>#DIV/0!</v>
      </c>
      <c r="E617" s="433"/>
      <c r="F617" s="403"/>
      <c r="G617" s="96"/>
    </row>
    <row r="618" spans="1:7" ht="21" x14ac:dyDescent="0.4">
      <c r="A618" s="128"/>
      <c r="B618" s="96"/>
      <c r="C618" s="434"/>
      <c r="D618" s="434"/>
      <c r="E618" s="434"/>
      <c r="F618" s="434"/>
      <c r="G618" s="96"/>
    </row>
    <row r="619" spans="1:7" ht="18.75" customHeight="1" x14ac:dyDescent="0.4">
      <c r="A619" s="284" t="s">
        <v>460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438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0"/>
      <c r="D632" s="430"/>
      <c r="E632" s="430"/>
      <c r="F632" s="431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39"/>
      <c r="B641" s="439"/>
      <c r="C641" s="439"/>
      <c r="D641" s="439"/>
      <c r="E641" s="439"/>
      <c r="F641" s="439"/>
      <c r="G641" s="439"/>
    </row>
    <row r="642" spans="1:7" ht="24.75" x14ac:dyDescent="0.4">
      <c r="A642" s="284" t="s">
        <v>26</v>
      </c>
      <c r="B642" s="430"/>
      <c r="C642" s="430"/>
      <c r="D642" s="430"/>
      <c r="E642" s="430"/>
      <c r="F642" s="431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0" t="s">
        <v>304</v>
      </c>
      <c r="B650" s="441"/>
      <c r="C650" s="441"/>
      <c r="D650" s="441"/>
      <c r="E650" s="441"/>
      <c r="F650" s="442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403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9" t="s">
        <v>346</v>
      </c>
      <c r="B665" s="429"/>
      <c r="C665" s="429"/>
      <c r="D665" s="429"/>
      <c r="E665" s="429"/>
      <c r="F665" s="429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461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462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439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463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403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408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409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8" t="s">
        <v>440</v>
      </c>
      <c r="B693" s="438"/>
      <c r="C693" s="438"/>
      <c r="D693" s="438"/>
      <c r="E693" s="438"/>
      <c r="F693" s="438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48" t="s">
        <v>28</v>
      </c>
      <c r="B695" s="417" t="s">
        <v>29</v>
      </c>
      <c r="C695" s="417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45" t="s">
        <v>299</v>
      </c>
      <c r="B698" s="446"/>
      <c r="C698" s="446"/>
      <c r="D698" s="446"/>
      <c r="E698" s="446"/>
      <c r="F698" s="447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3"/>
      <c r="C704" s="444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3"/>
      <c r="C705" s="444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5" t="s">
        <v>300</v>
      </c>
      <c r="B707" s="446"/>
      <c r="C707" s="446"/>
      <c r="D707" s="446"/>
      <c r="E707" s="446"/>
      <c r="F707" s="447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403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410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411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403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404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0"/>
      <c r="E1" s="450"/>
      <c r="F1" s="450"/>
      <c r="G1" s="45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1" t="s">
        <v>46</v>
      </c>
      <c r="B6" s="451"/>
      <c r="C6" s="451"/>
      <c r="D6" s="451"/>
      <c r="E6" s="451"/>
      <c r="F6" s="451"/>
      <c r="G6" s="79"/>
    </row>
    <row r="7" spans="1:7" s="2" customFormat="1" ht="21.75" customHeight="1" x14ac:dyDescent="0.45">
      <c r="A7" s="452" t="str">
        <f>'Page de garde'!D18</f>
        <v>UHD</v>
      </c>
      <c r="B7" s="452"/>
      <c r="C7" s="452"/>
      <c r="D7" s="452"/>
      <c r="E7" s="452"/>
      <c r="F7" s="452"/>
      <c r="G7" s="79"/>
    </row>
    <row r="8" spans="1:7" s="2" customFormat="1" ht="24" x14ac:dyDescent="0.45">
      <c r="A8" s="4" t="s">
        <v>39</v>
      </c>
      <c r="B8" s="453">
        <f>'A4 Exploitation'!B9:F9</f>
        <v>0</v>
      </c>
      <c r="C8" s="453"/>
      <c r="D8" s="453"/>
      <c r="E8" s="453"/>
      <c r="F8" s="453"/>
      <c r="G8" s="79"/>
    </row>
    <row r="9" spans="1:7" s="2" customFormat="1" ht="24" x14ac:dyDescent="0.45">
      <c r="A9" s="5" t="s">
        <v>41</v>
      </c>
      <c r="B9" s="454">
        <f>'A4 Exploitation'!B10:F10</f>
        <v>0</v>
      </c>
      <c r="C9" s="454"/>
      <c r="D9" s="454"/>
      <c r="E9" s="454"/>
      <c r="F9" s="454"/>
      <c r="G9" s="79"/>
    </row>
    <row r="10" spans="1:7" s="2" customFormat="1" ht="24" x14ac:dyDescent="0.45">
      <c r="A10" s="4" t="s">
        <v>40</v>
      </c>
      <c r="B10" s="449">
        <f>'A4 Exploitation'!B11:F11</f>
        <v>0</v>
      </c>
      <c r="C10" s="449"/>
      <c r="D10" s="449"/>
      <c r="E10" s="449"/>
      <c r="F10" s="449"/>
      <c r="G10" s="79"/>
    </row>
    <row r="11" spans="1:7" s="2" customFormat="1" ht="24" x14ac:dyDescent="0.45">
      <c r="A11" s="4" t="s">
        <v>248</v>
      </c>
      <c r="B11" s="458" t="e">
        <f>D215</f>
        <v>#DIV/0!</v>
      </c>
      <c r="C11" s="458"/>
      <c r="D11" s="458"/>
      <c r="E11" s="458"/>
      <c r="F11" s="458"/>
      <c r="G11" s="79"/>
    </row>
    <row r="12" spans="1:7" s="2" customFormat="1" ht="22.5" x14ac:dyDescent="0.45">
      <c r="A12" s="1"/>
      <c r="D12" s="362"/>
      <c r="E12" s="362"/>
      <c r="F12" s="362"/>
      <c r="G12" s="362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158</v>
      </c>
      <c r="F13" s="460" t="s">
        <v>159</v>
      </c>
    </row>
    <row r="14" spans="1:7" s="2" customFormat="1" ht="12.75" customHeight="1" x14ac:dyDescent="0.3">
      <c r="A14" s="459"/>
      <c r="B14" s="18" t="s">
        <v>32</v>
      </c>
      <c r="C14" s="18" t="s">
        <v>31</v>
      </c>
      <c r="D14" s="460"/>
      <c r="E14" s="460"/>
      <c r="F14" s="460"/>
      <c r="G14" s="78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63" t="s">
        <v>0</v>
      </c>
      <c r="B16" s="464"/>
      <c r="C16" s="464"/>
      <c r="D16" s="464"/>
      <c r="E16" s="464"/>
      <c r="F16" s="464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441</v>
      </c>
      <c r="B21" s="55" t="s">
        <v>30</v>
      </c>
      <c r="C21" s="55"/>
      <c r="D21" s="58"/>
      <c r="E21" s="55"/>
      <c r="F21" s="55"/>
    </row>
    <row r="22" spans="1:7" x14ac:dyDescent="0.3">
      <c r="A22" s="465" t="s">
        <v>34</v>
      </c>
      <c r="B22" s="466"/>
      <c r="C22" s="467"/>
      <c r="D22" s="330">
        <f>SUM(B17:C21)</f>
        <v>0</v>
      </c>
    </row>
    <row r="23" spans="1:7" x14ac:dyDescent="0.3">
      <c r="A23" s="455" t="s">
        <v>249</v>
      </c>
      <c r="B23" s="456"/>
      <c r="C23" s="457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5" t="s">
        <v>34</v>
      </c>
      <c r="B33" s="456"/>
      <c r="C33" s="457"/>
      <c r="D33" s="329">
        <f>SUM(B26:C32)</f>
        <v>0</v>
      </c>
    </row>
    <row r="34" spans="1:6" x14ac:dyDescent="0.3">
      <c r="A34" s="455" t="s">
        <v>249</v>
      </c>
      <c r="B34" s="456"/>
      <c r="C34" s="457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0</v>
      </c>
    </row>
    <row r="43" spans="1:6" x14ac:dyDescent="0.3">
      <c r="A43" s="455" t="s">
        <v>249</v>
      </c>
      <c r="B43" s="456"/>
      <c r="C43" s="457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0" t="s">
        <v>406</v>
      </c>
      <c r="B45" s="471"/>
      <c r="C45" s="471"/>
      <c r="D45" s="471"/>
      <c r="E45" s="471"/>
      <c r="F45" s="472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465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3" t="s">
        <v>19</v>
      </c>
      <c r="B61" s="474"/>
      <c r="C61" s="474"/>
      <c r="D61" s="474"/>
      <c r="E61" s="474"/>
      <c r="F61" s="474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0</v>
      </c>
    </row>
    <row r="69" spans="1:6" x14ac:dyDescent="0.3">
      <c r="A69" s="455" t="s">
        <v>249</v>
      </c>
      <c r="B69" s="456"/>
      <c r="C69" s="457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5" t="s">
        <v>34</v>
      </c>
      <c r="B79" s="456"/>
      <c r="C79" s="457"/>
      <c r="D79" s="329">
        <f>SUM(B72:C78)</f>
        <v>0</v>
      </c>
    </row>
    <row r="80" spans="1:6" x14ac:dyDescent="0.3">
      <c r="A80" s="455" t="s">
        <v>249</v>
      </c>
      <c r="B80" s="456"/>
      <c r="C80" s="457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464</v>
      </c>
      <c r="B82" s="469"/>
      <c r="C82" s="469"/>
      <c r="D82" s="469"/>
      <c r="E82" s="469"/>
      <c r="F82" s="469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0</v>
      </c>
    </row>
    <row r="101" spans="1:6" x14ac:dyDescent="0.3">
      <c r="A101" s="455" t="s">
        <v>249</v>
      </c>
      <c r="B101" s="456"/>
      <c r="C101" s="457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5" t="s">
        <v>34</v>
      </c>
      <c r="B118" s="456"/>
      <c r="C118" s="457"/>
      <c r="D118" s="329">
        <f>SUM(B104:C117)</f>
        <v>0</v>
      </c>
    </row>
    <row r="119" spans="1:6" x14ac:dyDescent="0.3">
      <c r="A119" s="455" t="s">
        <v>249</v>
      </c>
      <c r="B119" s="456"/>
      <c r="C119" s="457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0</v>
      </c>
    </row>
    <row r="135" spans="1:6" x14ac:dyDescent="0.3">
      <c r="A135" s="455" t="s">
        <v>249</v>
      </c>
      <c r="B135" s="456"/>
      <c r="C135" s="457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5" t="s">
        <v>34</v>
      </c>
      <c r="B149" s="456"/>
      <c r="C149" s="457"/>
      <c r="D149" s="329">
        <f>SUM(B138:C148)</f>
        <v>0</v>
      </c>
    </row>
    <row r="150" spans="1:6" x14ac:dyDescent="0.3">
      <c r="A150" s="455" t="s">
        <v>249</v>
      </c>
      <c r="B150" s="456"/>
      <c r="C150" s="457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0</v>
      </c>
    </row>
    <row r="166" spans="1:6" x14ac:dyDescent="0.3">
      <c r="A166" s="455" t="s">
        <v>249</v>
      </c>
      <c r="B166" s="456"/>
      <c r="C166" s="457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5" t="s">
        <v>34</v>
      </c>
      <c r="B177" s="466"/>
      <c r="C177" s="467"/>
      <c r="D177" s="330">
        <f>SUM(B169:C176)</f>
        <v>0</v>
      </c>
    </row>
    <row r="178" spans="1:6" x14ac:dyDescent="0.3">
      <c r="A178" s="455" t="s">
        <v>249</v>
      </c>
      <c r="B178" s="456"/>
      <c r="C178" s="457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0</v>
      </c>
    </row>
    <row r="186" spans="1:6" x14ac:dyDescent="0.3">
      <c r="A186" s="455" t="s">
        <v>249</v>
      </c>
      <c r="B186" s="456"/>
      <c r="C186" s="457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0</v>
      </c>
    </row>
    <row r="194" spans="1:7" x14ac:dyDescent="0.3">
      <c r="A194" s="455" t="s">
        <v>249</v>
      </c>
      <c r="B194" s="456"/>
      <c r="C194" s="457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0</v>
      </c>
    </row>
    <row r="203" spans="1:7" x14ac:dyDescent="0.3">
      <c r="A203" s="455" t="s">
        <v>249</v>
      </c>
      <c r="B203" s="456"/>
      <c r="C203" s="457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0</v>
      </c>
    </row>
    <row r="211" spans="1:6" x14ac:dyDescent="0.3">
      <c r="A211" s="455" t="s">
        <v>249</v>
      </c>
      <c r="B211" s="456"/>
      <c r="C211" s="457"/>
      <c r="D211" s="17" t="e">
        <f>D210/(COUNT(B206:C209)*2)</f>
        <v>#DIV/0!</v>
      </c>
    </row>
    <row r="213" spans="1:6" ht="18" x14ac:dyDescent="0.35">
      <c r="A213" s="37" t="s">
        <v>403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404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2019-08-02T22:21:23Z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