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t gobain\2018\7\"/>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5" l="1"/>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D476" i="38"/>
  <c r="F543" i="38"/>
  <c r="D476" i="31" l="1"/>
  <c r="F543" i="31"/>
  <c r="F197" i="41" l="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F543" i="40"/>
  <c r="E543" i="40"/>
  <c r="C542" i="40"/>
  <c r="A537" i="40"/>
  <c r="F532" i="40"/>
  <c r="E532" i="40"/>
  <c r="D532" i="40" s="1"/>
  <c r="B532" i="40" s="1"/>
  <c r="C530" i="40"/>
  <c r="C528" i="40"/>
  <c r="A517" i="40"/>
  <c r="F512" i="40"/>
  <c r="E512" i="40"/>
  <c r="A506" i="40"/>
  <c r="F498" i="40"/>
  <c r="E498" i="40"/>
  <c r="D498" i="40" s="1"/>
  <c r="B498" i="40" s="1"/>
  <c r="D499" i="40" s="1"/>
  <c r="D493" i="40"/>
  <c r="D494" i="40" s="1"/>
  <c r="C490" i="40"/>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C405" i="40"/>
  <c r="C402" i="40"/>
  <c r="A394" i="40"/>
  <c r="F386" i="40"/>
  <c r="E386" i="40"/>
  <c r="D386" i="40" s="1"/>
  <c r="B386" i="40" s="1"/>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D117" i="40"/>
  <c r="D118" i="40" s="1"/>
  <c r="C115" i="40"/>
  <c r="A106" i="40"/>
  <c r="F99" i="40"/>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E543" i="38"/>
  <c r="C542" i="38"/>
  <c r="A537" i="38"/>
  <c r="F532" i="38"/>
  <c r="E532" i="38"/>
  <c r="C530" i="38"/>
  <c r="C528" i="38"/>
  <c r="A517" i="38"/>
  <c r="F512" i="38"/>
  <c r="E512" i="38"/>
  <c r="D512" i="38" s="1"/>
  <c r="D513" i="38" s="1"/>
  <c r="D514" i="38" s="1"/>
  <c r="A506" i="38"/>
  <c r="F498" i="38"/>
  <c r="E498" i="38"/>
  <c r="C490" i="38"/>
  <c r="D493" i="38" s="1"/>
  <c r="D494" i="38" s="1"/>
  <c r="A484" i="38"/>
  <c r="F476" i="38"/>
  <c r="E476" i="38"/>
  <c r="C469" i="38"/>
  <c r="C466" i="38"/>
  <c r="C465" i="38"/>
  <c r="C461" i="38"/>
  <c r="C455" i="38"/>
  <c r="D457" i="38" s="1"/>
  <c r="D458" i="38" s="1"/>
  <c r="A447" i="38"/>
  <c r="F439" i="38"/>
  <c r="E439" i="38"/>
  <c r="D439" i="38" s="1"/>
  <c r="C438" i="38"/>
  <c r="C432" i="38"/>
  <c r="C431" i="38"/>
  <c r="C425" i="38"/>
  <c r="C422" i="38"/>
  <c r="C415" i="38"/>
  <c r="C411" i="38"/>
  <c r="C405" i="38"/>
  <c r="C402" i="38"/>
  <c r="A394" i="38"/>
  <c r="F386" i="38"/>
  <c r="E386" i="38"/>
  <c r="D386" i="38" s="1"/>
  <c r="C381" i="38"/>
  <c r="C378" i="38"/>
  <c r="C371" i="38"/>
  <c r="C369" i="38"/>
  <c r="C368" i="38"/>
  <c r="A361" i="38"/>
  <c r="F353" i="38"/>
  <c r="E353" i="38"/>
  <c r="C348" i="38"/>
  <c r="C344" i="38"/>
  <c r="C342" i="38"/>
  <c r="C340" i="38"/>
  <c r="C331" i="38"/>
  <c r="D333" i="38" s="1"/>
  <c r="D334" i="38" s="1"/>
  <c r="A321" i="38"/>
  <c r="F313" i="38"/>
  <c r="E313" i="38"/>
  <c r="D313" i="38" s="1"/>
  <c r="C304" i="38"/>
  <c r="C302" i="38"/>
  <c r="C297" i="38"/>
  <c r="C295" i="38"/>
  <c r="C294" i="38"/>
  <c r="C291" i="38"/>
  <c r="C282" i="38"/>
  <c r="C278" i="38"/>
  <c r="A269" i="38"/>
  <c r="F261" i="38"/>
  <c r="E261" i="38"/>
  <c r="D261" i="38" s="1"/>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D99" i="38" s="1"/>
  <c r="E99" i="38"/>
  <c r="C91" i="38"/>
  <c r="C89" i="38"/>
  <c r="C82" i="38"/>
  <c r="C79" i="38"/>
  <c r="C74" i="38"/>
  <c r="C72" i="38"/>
  <c r="C69" i="38"/>
  <c r="C68" i="38"/>
  <c r="C65" i="38"/>
  <c r="C59" i="38"/>
  <c r="D61" i="38" s="1"/>
  <c r="D62" i="38" s="1"/>
  <c r="A49" i="38"/>
  <c r="F41" i="38"/>
  <c r="E41" i="38"/>
  <c r="D41" i="38" s="1"/>
  <c r="C35" i="38"/>
  <c r="C34" i="38"/>
  <c r="C30" i="38"/>
  <c r="D25" i="38"/>
  <c r="D26" i="38" s="1"/>
  <c r="A16" i="38"/>
  <c r="A8" i="38"/>
  <c r="A7" i="39" s="1"/>
  <c r="F197" i="32"/>
  <c r="E197" i="32"/>
  <c r="D197" i="32"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C542" i="31"/>
  <c r="A537" i="31"/>
  <c r="F532" i="31"/>
  <c r="E532" i="31"/>
  <c r="C530" i="31"/>
  <c r="C528" i="31"/>
  <c r="A517" i="31"/>
  <c r="F512" i="31"/>
  <c r="E512" i="31"/>
  <c r="D512" i="31" s="1"/>
  <c r="D513" i="31" s="1"/>
  <c r="D514" i="31" s="1"/>
  <c r="B154" i="29" s="1"/>
  <c r="A506" i="31"/>
  <c r="F498" i="31"/>
  <c r="E498" i="3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D417" i="31" s="1"/>
  <c r="D418" i="31" s="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95" i="25" s="1"/>
  <c r="D186" i="25"/>
  <c r="D187" i="25" s="1"/>
  <c r="D177" i="25"/>
  <c r="D178" i="25" s="1"/>
  <c r="C165" i="25"/>
  <c r="D169" i="25" s="1"/>
  <c r="D170" i="25" s="1"/>
  <c r="C157" i="25"/>
  <c r="C156" i="25"/>
  <c r="D161" i="25" s="1"/>
  <c r="D162" i="25" s="1"/>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C415" i="33"/>
  <c r="C411" i="33"/>
  <c r="D417" i="33" s="1"/>
  <c r="D418" i="33" s="1"/>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D222" i="33" s="1"/>
  <c r="D223" i="33" s="1"/>
  <c r="A208" i="33"/>
  <c r="F200" i="33"/>
  <c r="E200" i="33"/>
  <c r="C194" i="33"/>
  <c r="C190" i="33"/>
  <c r="C186" i="33"/>
  <c r="C184" i="33"/>
  <c r="C182" i="33"/>
  <c r="C181" i="33"/>
  <c r="C170" i="33"/>
  <c r="D172"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D513" i="43" s="1"/>
  <c r="D514" i="43" s="1"/>
  <c r="B152" i="29" s="1"/>
  <c r="A506" i="43"/>
  <c r="F498" i="43"/>
  <c r="E498" i="43"/>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B155" i="29"/>
  <c r="J150" i="29"/>
  <c r="J141" i="29"/>
  <c r="J132" i="29"/>
  <c r="J123" i="29"/>
  <c r="J114" i="29"/>
  <c r="J105" i="29"/>
  <c r="J96" i="29"/>
  <c r="J87" i="29"/>
  <c r="J78" i="29"/>
  <c r="J69" i="29"/>
  <c r="J60" i="29"/>
  <c r="J51" i="29"/>
  <c r="J42" i="29"/>
  <c r="J33" i="29"/>
  <c r="J23" i="29"/>
  <c r="D417" i="38" l="1"/>
  <c r="D418" i="38" s="1"/>
  <c r="D285" i="31"/>
  <c r="D286" i="31" s="1"/>
  <c r="D222" i="31"/>
  <c r="D223" i="31" s="1"/>
  <c r="D153" i="31"/>
  <c r="D373" i="40"/>
  <c r="D374" i="40" s="1"/>
  <c r="D387" i="40"/>
  <c r="D390" i="40" s="1"/>
  <c r="D391" i="40" s="1"/>
  <c r="B120" i="29" s="1"/>
  <c r="D406" i="40"/>
  <c r="D407" i="40" s="1"/>
  <c r="D426" i="40"/>
  <c r="D427" i="40" s="1"/>
  <c r="D440" i="40"/>
  <c r="D406" i="36"/>
  <c r="D407" i="36" s="1"/>
  <c r="D426" i="36"/>
  <c r="D427" i="36" s="1"/>
  <c r="D41" i="43"/>
  <c r="D406" i="43"/>
  <c r="D407" i="43" s="1"/>
  <c r="D406" i="33"/>
  <c r="D407" i="33" s="1"/>
  <c r="D426" i="33"/>
  <c r="D427" i="33" s="1"/>
  <c r="D197" i="25"/>
  <c r="D41" i="31"/>
  <c r="D261" i="40"/>
  <c r="B261" i="40" s="1"/>
  <c r="D197" i="41"/>
  <c r="D285" i="33"/>
  <c r="D286" i="33" s="1"/>
  <c r="D99" i="31"/>
  <c r="D244" i="38"/>
  <c r="D245" i="38" s="1"/>
  <c r="D285" i="38"/>
  <c r="D286" i="38" s="1"/>
  <c r="D63" i="41"/>
  <c r="D64" i="41" s="1"/>
  <c r="D161" i="41"/>
  <c r="D162" i="41" s="1"/>
  <c r="D118" i="25"/>
  <c r="D119" i="25" s="1"/>
  <c r="D373" i="33"/>
  <c r="D374" i="33" s="1"/>
  <c r="D477" i="38"/>
  <c r="D480" i="38" s="1"/>
  <c r="D481" i="38" s="1"/>
  <c r="B137" i="29" s="1"/>
  <c r="D313" i="43"/>
  <c r="D200" i="33"/>
  <c r="B200" i="33" s="1"/>
  <c r="D201" i="33" s="1"/>
  <c r="D202" i="33" s="1"/>
  <c r="D353" i="33"/>
  <c r="B353" i="33" s="1"/>
  <c r="D532" i="33"/>
  <c r="B532" i="33" s="1"/>
  <c r="D533" i="33" s="1"/>
  <c r="D534" i="33" s="1"/>
  <c r="B163" i="29" s="1"/>
  <c r="D543" i="33"/>
  <c r="B543" i="33" s="1"/>
  <c r="D544" i="33" s="1"/>
  <c r="D406" i="31"/>
  <c r="D407" i="31" s="1"/>
  <c r="D426" i="31"/>
  <c r="D427" i="31" s="1"/>
  <c r="D498" i="31"/>
  <c r="D499" i="31" s="1"/>
  <c r="D500" i="31" s="1"/>
  <c r="D353" i="38"/>
  <c r="D84" i="39"/>
  <c r="D85" i="39" s="1"/>
  <c r="D133" i="39"/>
  <c r="D134" i="39" s="1"/>
  <c r="D149" i="39"/>
  <c r="D150" i="39" s="1"/>
  <c r="D161" i="39"/>
  <c r="D162" i="39" s="1"/>
  <c r="D149" i="35"/>
  <c r="D150" i="35" s="1"/>
  <c r="D84" i="33"/>
  <c r="D85" i="33" s="1"/>
  <c r="D139" i="33"/>
  <c r="D140" i="33" s="1"/>
  <c r="D373" i="31"/>
  <c r="D374" i="31" s="1"/>
  <c r="D386" i="31"/>
  <c r="D387" i="31" s="1"/>
  <c r="D388" i="31" s="1"/>
  <c r="D63" i="32"/>
  <c r="D64" i="32" s="1"/>
  <c r="D84" i="32"/>
  <c r="D85" i="32" s="1"/>
  <c r="D102" i="32"/>
  <c r="D103" i="32" s="1"/>
  <c r="D149" i="32"/>
  <c r="D150" i="32" s="1"/>
  <c r="D498" i="38"/>
  <c r="D499" i="38" s="1"/>
  <c r="D502" i="38" s="1"/>
  <c r="D503" i="38" s="1"/>
  <c r="B146" i="29" s="1"/>
  <c r="D532" i="38"/>
  <c r="D543" i="38"/>
  <c r="D63" i="39"/>
  <c r="D64" i="39" s="1"/>
  <c r="D41" i="40"/>
  <c r="B41" i="40" s="1"/>
  <c r="D200" i="40"/>
  <c r="B200" i="40" s="1"/>
  <c r="D153" i="33"/>
  <c r="B153" i="33" s="1"/>
  <c r="D439" i="33"/>
  <c r="B439" i="33" s="1"/>
  <c r="D440" i="33" s="1"/>
  <c r="D443" i="33" s="1"/>
  <c r="D444" i="33" s="1"/>
  <c r="D544" i="43"/>
  <c r="D533" i="43"/>
  <c r="D534" i="43" s="1"/>
  <c r="B162" i="29" s="1"/>
  <c r="D63" i="35"/>
  <c r="D64" i="35" s="1"/>
  <c r="D244" i="43"/>
  <c r="D245" i="43" s="1"/>
  <c r="D102" i="35"/>
  <c r="D103" i="35" s="1"/>
  <c r="D314" i="43"/>
  <c r="D315" i="43" s="1"/>
  <c r="D386" i="43"/>
  <c r="D426" i="43"/>
  <c r="D427" i="43" s="1"/>
  <c r="D499" i="43"/>
  <c r="D500" i="43" s="1"/>
  <c r="D84" i="35"/>
  <c r="D85" i="35" s="1"/>
  <c r="D133" i="35"/>
  <c r="D134" i="35" s="1"/>
  <c r="D41" i="33"/>
  <c r="B41" i="33" s="1"/>
  <c r="D42" i="33" s="1"/>
  <c r="D244" i="33"/>
  <c r="D245" i="33" s="1"/>
  <c r="D261" i="33"/>
  <c r="B261" i="33" s="1"/>
  <c r="D262" i="33" s="1"/>
  <c r="D313" i="33"/>
  <c r="D314" i="33" s="1"/>
  <c r="D512" i="33"/>
  <c r="B512" i="33" s="1"/>
  <c r="D513" i="33" s="1"/>
  <c r="D514" i="33" s="1"/>
  <c r="B153" i="29" s="1"/>
  <c r="D84" i="31"/>
  <c r="D85" i="31" s="1"/>
  <c r="D139" i="31"/>
  <c r="D140" i="31" s="1"/>
  <c r="D200" i="31"/>
  <c r="D201" i="31" s="1"/>
  <c r="D353" i="31"/>
  <c r="D354" i="31" s="1"/>
  <c r="D133" i="32"/>
  <c r="D134" i="32" s="1"/>
  <c r="D139" i="38"/>
  <c r="D140" i="38" s="1"/>
  <c r="D153" i="38"/>
  <c r="D154" i="38" s="1"/>
  <c r="D200" i="38"/>
  <c r="D201" i="38" s="1"/>
  <c r="D84" i="40"/>
  <c r="D99" i="40"/>
  <c r="B99" i="40" s="1"/>
  <c r="D222" i="40"/>
  <c r="D223" i="40" s="1"/>
  <c r="D354" i="40"/>
  <c r="D357" i="40" s="1"/>
  <c r="D358" i="40" s="1"/>
  <c r="B111" i="29" s="1"/>
  <c r="D353" i="40"/>
  <c r="B353" i="40" s="1"/>
  <c r="D512" i="40"/>
  <c r="B512" i="40" s="1"/>
  <c r="D513" i="40" s="1"/>
  <c r="D514" i="40" s="1"/>
  <c r="B156" i="29" s="1"/>
  <c r="D84" i="41"/>
  <c r="D85" i="41" s="1"/>
  <c r="D102" i="41"/>
  <c r="D103" i="41" s="1"/>
  <c r="D118" i="41"/>
  <c r="D119" i="41" s="1"/>
  <c r="D84" i="43"/>
  <c r="D85" i="43" s="1"/>
  <c r="D262" i="43"/>
  <c r="D387" i="38"/>
  <c r="D388" i="38" s="1"/>
  <c r="D440" i="38"/>
  <c r="D443" i="38" s="1"/>
  <c r="D543" i="40"/>
  <c r="B543" i="40" s="1"/>
  <c r="D84" i="36"/>
  <c r="D85" i="36" s="1"/>
  <c r="D502" i="36"/>
  <c r="D503" i="36" s="1"/>
  <c r="B142" i="29" s="1"/>
  <c r="D133" i="37"/>
  <c r="D134" i="37" s="1"/>
  <c r="D149" i="37"/>
  <c r="D150" i="37" s="1"/>
  <c r="D100" i="43"/>
  <c r="D201" i="43"/>
  <c r="D202" i="43" s="1"/>
  <c r="D222" i="43"/>
  <c r="D223" i="43" s="1"/>
  <c r="D285" i="43"/>
  <c r="D286" i="43" s="1"/>
  <c r="D417" i="43"/>
  <c r="D418" i="43" s="1"/>
  <c r="D161" i="35"/>
  <c r="D162" i="35" s="1"/>
  <c r="D354" i="33"/>
  <c r="D355" i="33" s="1"/>
  <c r="D498" i="33"/>
  <c r="B498" i="33" s="1"/>
  <c r="D499" i="33" s="1"/>
  <c r="D502" i="33" s="1"/>
  <c r="D503" i="33" s="1"/>
  <c r="B144" i="29" s="1"/>
  <c r="D84" i="25"/>
  <c r="D85" i="25" s="1"/>
  <c r="D100" i="31"/>
  <c r="D101" i="31" s="1"/>
  <c r="D244" i="31"/>
  <c r="D245" i="31" s="1"/>
  <c r="D262" i="38"/>
  <c r="D354" i="38"/>
  <c r="D373" i="38"/>
  <c r="D374" i="38" s="1"/>
  <c r="D102" i="39"/>
  <c r="D103" i="39" s="1"/>
  <c r="D244" i="40"/>
  <c r="D245" i="40" s="1"/>
  <c r="D477" i="40"/>
  <c r="D100" i="36"/>
  <c r="D101" i="36" s="1"/>
  <c r="D387" i="36"/>
  <c r="D388" i="36" s="1"/>
  <c r="D139" i="43"/>
  <c r="D140" i="43" s="1"/>
  <c r="D354" i="43"/>
  <c r="D357" i="43" s="1"/>
  <c r="D358" i="43" s="1"/>
  <c r="B107" i="29" s="1"/>
  <c r="D373" i="43"/>
  <c r="D374" i="43" s="1"/>
  <c r="D118" i="35"/>
  <c r="D119" i="35" s="1"/>
  <c r="D99" i="33"/>
  <c r="B99" i="33" s="1"/>
  <c r="D100" i="33" s="1"/>
  <c r="D101" i="33" s="1"/>
  <c r="D386" i="33"/>
  <c r="B386" i="33" s="1"/>
  <c r="D387" i="33" s="1"/>
  <c r="D388" i="33" s="1"/>
  <c r="D477" i="33"/>
  <c r="D480" i="33" s="1"/>
  <c r="D481" i="33" s="1"/>
  <c r="B135" i="29" s="1"/>
  <c r="D63" i="25"/>
  <c r="D64" i="25" s="1"/>
  <c r="D102" i="25"/>
  <c r="D103" i="25" s="1"/>
  <c r="D133" i="25"/>
  <c r="D134" i="25" s="1"/>
  <c r="D149" i="25"/>
  <c r="D150" i="25" s="1"/>
  <c r="D261" i="31"/>
  <c r="D262" i="31" s="1"/>
  <c r="D313" i="31"/>
  <c r="D314" i="31" s="1"/>
  <c r="D439" i="31"/>
  <c r="D440" i="31" s="1"/>
  <c r="D532" i="31"/>
  <c r="D533" i="31" s="1"/>
  <c r="D534" i="31" s="1"/>
  <c r="B164" i="29" s="1"/>
  <c r="D543" i="31"/>
  <c r="D544" i="31" s="1"/>
  <c r="D545" i="31" s="1"/>
  <c r="B173" i="29" s="1"/>
  <c r="D222" i="38"/>
  <c r="D223" i="38" s="1"/>
  <c r="D406" i="38"/>
  <c r="D407" i="38" s="1"/>
  <c r="D426" i="38"/>
  <c r="D427" i="38" s="1"/>
  <c r="D118" i="39"/>
  <c r="D119" i="39" s="1"/>
  <c r="D197" i="39"/>
  <c r="D42" i="40"/>
  <c r="D139" i="40"/>
  <c r="D140" i="40" s="1"/>
  <c r="D153" i="40"/>
  <c r="B153" i="40" s="1"/>
  <c r="D154" i="40" s="1"/>
  <c r="D262" i="40"/>
  <c r="D263" i="40" s="1"/>
  <c r="D285" i="40"/>
  <c r="D286" i="40" s="1"/>
  <c r="D313" i="40"/>
  <c r="B313" i="40" s="1"/>
  <c r="D314" i="40" s="1"/>
  <c r="D417" i="40"/>
  <c r="D418" i="40" s="1"/>
  <c r="D133" i="41"/>
  <c r="D134" i="41" s="1"/>
  <c r="D149" i="41"/>
  <c r="D150" i="41" s="1"/>
  <c r="D42" i="43"/>
  <c r="D154" i="43"/>
  <c r="D440" i="43"/>
  <c r="D477" i="43"/>
  <c r="D285" i="36"/>
  <c r="D286" i="36" s="1"/>
  <c r="D417" i="36"/>
  <c r="D418" i="36" s="1"/>
  <c r="D440" i="36"/>
  <c r="D441" i="36" s="1"/>
  <c r="D42" i="31"/>
  <c r="D173" i="31"/>
  <c r="D477" i="36"/>
  <c r="D478" i="36" s="1"/>
  <c r="D102" i="37"/>
  <c r="D103" i="37" s="1"/>
  <c r="D547" i="43"/>
  <c r="D173" i="43"/>
  <c r="D387" i="43"/>
  <c r="D173" i="33"/>
  <c r="D154" i="31"/>
  <c r="D502" i="31"/>
  <c r="D503" i="31" s="1"/>
  <c r="B145" i="29" s="1"/>
  <c r="D314" i="36"/>
  <c r="D315" i="36" s="1"/>
  <c r="D63" i="37"/>
  <c r="D64" i="37" s="1"/>
  <c r="D118" i="37"/>
  <c r="D119" i="37" s="1"/>
  <c r="D545" i="43"/>
  <c r="B171" i="29" s="1"/>
  <c r="D154" i="33"/>
  <c r="D195" i="32"/>
  <c r="D42" i="38"/>
  <c r="D477" i="31"/>
  <c r="D161" i="32"/>
  <c r="D162" i="32" s="1"/>
  <c r="D84" i="38"/>
  <c r="D100" i="38"/>
  <c r="D101" i="38" s="1"/>
  <c r="D85" i="40"/>
  <c r="D544" i="40"/>
  <c r="D198" i="39"/>
  <c r="D199" i="39" s="1"/>
  <c r="D173" i="40"/>
  <c r="D388" i="40"/>
  <c r="D443" i="40"/>
  <c r="D444" i="40" s="1"/>
  <c r="B129" i="29" s="1"/>
  <c r="D441" i="40"/>
  <c r="D502" i="40"/>
  <c r="D503" i="40" s="1"/>
  <c r="B147" i="29" s="1"/>
  <c r="D500" i="40"/>
  <c r="D198" i="41"/>
  <c r="D199" i="41" s="1"/>
  <c r="D195" i="41"/>
  <c r="D118" i="32"/>
  <c r="D119" i="32" s="1"/>
  <c r="D173" i="38"/>
  <c r="D263" i="38"/>
  <c r="D357" i="38"/>
  <c r="D358" i="38" s="1"/>
  <c r="B110" i="29" s="1"/>
  <c r="D355" i="38"/>
  <c r="D533" i="38"/>
  <c r="D534" i="38" s="1"/>
  <c r="B165" i="29" s="1"/>
  <c r="D544" i="38"/>
  <c r="D100" i="40"/>
  <c r="D101" i="40" s="1"/>
  <c r="D201" i="40"/>
  <c r="D202" i="40" s="1"/>
  <c r="D480" i="40"/>
  <c r="D481" i="40" s="1"/>
  <c r="B138" i="29" s="1"/>
  <c r="D478" i="40"/>
  <c r="D314" i="38"/>
  <c r="D45" i="40"/>
  <c r="D46" i="40" s="1"/>
  <c r="B57" i="29" s="1"/>
  <c r="D43" i="40"/>
  <c r="D533" i="40"/>
  <c r="D534" i="40" s="1"/>
  <c r="B166" i="29" s="1"/>
  <c r="D547" i="40"/>
  <c r="B48" i="29" s="1"/>
  <c r="D195" i="39"/>
  <c r="D161" i="37"/>
  <c r="D162" i="37" s="1"/>
  <c r="D84" i="37"/>
  <c r="D85" i="37" s="1"/>
  <c r="D23" i="37"/>
  <c r="D533" i="36"/>
  <c r="D534" i="36" s="1"/>
  <c r="B161" i="29" s="1"/>
  <c r="D494" i="36"/>
  <c r="D480" i="36"/>
  <c r="D481" i="36" s="1"/>
  <c r="B133" i="29" s="1"/>
  <c r="D458" i="36"/>
  <c r="D443" i="36"/>
  <c r="D444" i="36" s="1"/>
  <c r="B124" i="29" s="1"/>
  <c r="D373" i="36"/>
  <c r="D354" i="36"/>
  <c r="D355" i="36" s="1"/>
  <c r="D334" i="36"/>
  <c r="D317" i="36"/>
  <c r="D318" i="36" s="1"/>
  <c r="B97" i="29" s="1"/>
  <c r="D262" i="36"/>
  <c r="D263" i="36" s="1"/>
  <c r="D244" i="36"/>
  <c r="D245" i="36" s="1"/>
  <c r="D222" i="36"/>
  <c r="D223" i="36" s="1"/>
  <c r="D201" i="36"/>
  <c r="D202" i="36" s="1"/>
  <c r="D173" i="36"/>
  <c r="D154" i="36"/>
  <c r="D155" i="36" s="1"/>
  <c r="D139" i="36"/>
  <c r="D140" i="36" s="1"/>
  <c r="D118" i="36"/>
  <c r="D62" i="36"/>
  <c r="D42" i="36"/>
  <c r="D43" i="36" s="1"/>
  <c r="D444" i="38" l="1"/>
  <c r="B128" i="29" s="1"/>
  <c r="D500" i="38"/>
  <c r="D478" i="38"/>
  <c r="D441" i="38"/>
  <c r="D547" i="38"/>
  <c r="B47" i="29" s="1"/>
  <c r="D202" i="38"/>
  <c r="D204" i="38"/>
  <c r="D205" i="38" s="1"/>
  <c r="B83" i="29" s="1"/>
  <c r="D265" i="31"/>
  <c r="D266" i="31" s="1"/>
  <c r="B91" i="29" s="1"/>
  <c r="D263" i="31"/>
  <c r="D390" i="31"/>
  <c r="D391" i="31" s="1"/>
  <c r="B118" i="29" s="1"/>
  <c r="D102" i="31"/>
  <c r="D103" i="31" s="1"/>
  <c r="B64" i="29" s="1"/>
  <c r="D265" i="38"/>
  <c r="D266" i="38" s="1"/>
  <c r="B92" i="29" s="1"/>
  <c r="B126" i="29"/>
  <c r="D390" i="38"/>
  <c r="D391" i="38" s="1"/>
  <c r="B119" i="29" s="1"/>
  <c r="D547" i="31"/>
  <c r="B46" i="29" s="1"/>
  <c r="D102" i="36"/>
  <c r="D103" i="36" s="1"/>
  <c r="B61" i="29" s="1"/>
  <c r="D265" i="40"/>
  <c r="D266" i="40" s="1"/>
  <c r="B93" i="29" s="1"/>
  <c r="D355" i="40"/>
  <c r="D198" i="25"/>
  <c r="D199" i="25" s="1"/>
  <c r="B181" i="29" s="1"/>
  <c r="D500" i="33"/>
  <c r="D478" i="33"/>
  <c r="D441" i="33"/>
  <c r="D390" i="33"/>
  <c r="D391" i="33" s="1"/>
  <c r="B117" i="29" s="1"/>
  <c r="D357" i="33"/>
  <c r="D358" i="33" s="1"/>
  <c r="B108" i="29" s="1"/>
  <c r="D204" i="33"/>
  <c r="D205" i="33" s="1"/>
  <c r="B81" i="29" s="1"/>
  <c r="D102" i="33"/>
  <c r="D103" i="33" s="1"/>
  <c r="B63" i="29" s="1"/>
  <c r="D547" i="33"/>
  <c r="D202" i="31"/>
  <c r="D204" i="31"/>
  <c r="D205" i="31" s="1"/>
  <c r="B82" i="29" s="1"/>
  <c r="D390" i="36"/>
  <c r="D391" i="36" s="1"/>
  <c r="B115" i="29" s="1"/>
  <c r="D502" i="43"/>
  <c r="D503" i="43" s="1"/>
  <c r="B143" i="29" s="1"/>
  <c r="D355" i="43"/>
  <c r="D317" i="43"/>
  <c r="D318" i="43" s="1"/>
  <c r="B98" i="29" s="1"/>
  <c r="D198" i="35"/>
  <c r="D199" i="35" s="1"/>
  <c r="B180" i="29" s="1"/>
  <c r="D265" i="43"/>
  <c r="D266" i="43" s="1"/>
  <c r="B89" i="29" s="1"/>
  <c r="D263" i="43"/>
  <c r="D204" i="43"/>
  <c r="D205" i="43" s="1"/>
  <c r="B80" i="29" s="1"/>
  <c r="D155" i="40"/>
  <c r="D157" i="40"/>
  <c r="D158" i="40" s="1"/>
  <c r="B75" i="29" s="1"/>
  <c r="D357" i="31"/>
  <c r="D358" i="31" s="1"/>
  <c r="B109" i="29" s="1"/>
  <c r="D355" i="31"/>
  <c r="D317" i="40"/>
  <c r="D318" i="40" s="1"/>
  <c r="B102" i="29" s="1"/>
  <c r="D315" i="40"/>
  <c r="D101" i="43"/>
  <c r="D102" i="43"/>
  <c r="D103" i="43" s="1"/>
  <c r="B62" i="29" s="1"/>
  <c r="D317" i="33"/>
  <c r="D318" i="33" s="1"/>
  <c r="B99" i="29" s="1"/>
  <c r="D315" i="33"/>
  <c r="D315" i="31"/>
  <c r="D317" i="31"/>
  <c r="D318" i="31" s="1"/>
  <c r="B100" i="29" s="1"/>
  <c r="D265" i="33"/>
  <c r="D266" i="33" s="1"/>
  <c r="B90" i="29" s="1"/>
  <c r="D263" i="33"/>
  <c r="D102" i="40"/>
  <c r="D103" i="40" s="1"/>
  <c r="B66" i="29" s="1"/>
  <c r="B11" i="41"/>
  <c r="B184" i="29"/>
  <c r="D478" i="31"/>
  <c r="D480" i="31"/>
  <c r="D481" i="31" s="1"/>
  <c r="B136" i="29" s="1"/>
  <c r="D478" i="43"/>
  <c r="D480" i="43"/>
  <c r="D481" i="43" s="1"/>
  <c r="B134" i="29" s="1"/>
  <c r="D157" i="43"/>
  <c r="D158" i="43" s="1"/>
  <c r="B71" i="29" s="1"/>
  <c r="D155" i="43"/>
  <c r="D317" i="38"/>
  <c r="D318" i="38" s="1"/>
  <c r="B101" i="29" s="1"/>
  <c r="D315" i="38"/>
  <c r="D102" i="38"/>
  <c r="D103" i="38" s="1"/>
  <c r="B65" i="29" s="1"/>
  <c r="D85" i="38"/>
  <c r="D45" i="38"/>
  <c r="D46" i="38" s="1"/>
  <c r="B56" i="29" s="1"/>
  <c r="D43" i="38"/>
  <c r="D157" i="33"/>
  <c r="D158" i="33" s="1"/>
  <c r="B72" i="29" s="1"/>
  <c r="D155" i="33"/>
  <c r="D45" i="33"/>
  <c r="D46" i="33" s="1"/>
  <c r="B54" i="29" s="1"/>
  <c r="D43" i="33"/>
  <c r="D545" i="33"/>
  <c r="B172" i="29" s="1"/>
  <c r="D441" i="43"/>
  <c r="D443" i="43"/>
  <c r="D155" i="38"/>
  <c r="D157" i="38"/>
  <c r="D158" i="38" s="1"/>
  <c r="B74" i="29" s="1"/>
  <c r="D443" i="31"/>
  <c r="D441" i="31"/>
  <c r="D204" i="40"/>
  <c r="D205" i="40" s="1"/>
  <c r="B84" i="29" s="1"/>
  <c r="D198" i="32"/>
  <c r="D199" i="32" s="1"/>
  <c r="D157" i="31"/>
  <c r="D158" i="31" s="1"/>
  <c r="B73" i="29" s="1"/>
  <c r="D155" i="31"/>
  <c r="D388" i="43"/>
  <c r="D390" i="43"/>
  <c r="D391" i="43" s="1"/>
  <c r="B116" i="29" s="1"/>
  <c r="D545" i="38"/>
  <c r="B174" i="29" s="1"/>
  <c r="B11" i="39"/>
  <c r="B183" i="29"/>
  <c r="D545" i="40"/>
  <c r="B175" i="29" s="1"/>
  <c r="D548" i="40"/>
  <c r="D549" i="40" s="1"/>
  <c r="D43" i="31"/>
  <c r="D45" i="31"/>
  <c r="D46" i="31" s="1"/>
  <c r="B55" i="29" s="1"/>
  <c r="D45" i="43"/>
  <c r="D46" i="43" s="1"/>
  <c r="B53" i="29" s="1"/>
  <c r="D43" i="43"/>
  <c r="D198" i="37"/>
  <c r="D199" i="37" s="1"/>
  <c r="B11" i="37" s="1"/>
  <c r="D374" i="36"/>
  <c r="D357" i="36"/>
  <c r="D358" i="36" s="1"/>
  <c r="B106" i="29" s="1"/>
  <c r="D265" i="36"/>
  <c r="D266" i="36" s="1"/>
  <c r="B88" i="29" s="1"/>
  <c r="D204" i="36"/>
  <c r="D205" i="36" s="1"/>
  <c r="B79" i="29" s="1"/>
  <c r="D157" i="36"/>
  <c r="D158" i="36" s="1"/>
  <c r="B70" i="29" s="1"/>
  <c r="D45" i="36"/>
  <c r="D444" i="31" l="1"/>
  <c r="B127" i="29" s="1"/>
  <c r="B11" i="25"/>
  <c r="D548" i="38"/>
  <c r="D549" i="38" s="1"/>
  <c r="B12" i="38" s="1"/>
  <c r="B11" i="35"/>
  <c r="B12" i="40"/>
  <c r="B29" i="29"/>
  <c r="B39" i="29"/>
  <c r="D548" i="31"/>
  <c r="D549" i="31" s="1"/>
  <c r="D548" i="33"/>
  <c r="D549" i="33" s="1"/>
  <c r="B11" i="32"/>
  <c r="B182" i="29"/>
  <c r="D444" i="43"/>
  <c r="B125" i="29" s="1"/>
  <c r="D548" i="43"/>
  <c r="D549" i="43" s="1"/>
  <c r="B179" i="29"/>
  <c r="D548" i="36"/>
  <c r="D549" i="36" s="1"/>
  <c r="B24" i="29" s="1"/>
  <c r="D46" i="36"/>
  <c r="B52" i="29" s="1"/>
  <c r="B38" i="29" l="1"/>
  <c r="B28" i="29"/>
  <c r="B12" i="33"/>
  <c r="B36" i="29"/>
  <c r="B26" i="29"/>
  <c r="B12" i="31"/>
  <c r="B37" i="29"/>
  <c r="B27" i="29"/>
  <c r="B25" i="29"/>
  <c r="B12" i="43"/>
  <c r="B35" i="29"/>
  <c r="B12" i="36"/>
  <c r="B34" i="29"/>
</calcChain>
</file>

<file path=xl/sharedStrings.xml><?xml version="1.0" encoding="utf-8"?>
<sst xmlns="http://schemas.openxmlformats.org/spreadsheetml/2006/main" count="5263" uniqueCount="518">
  <si>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</si>
  <si>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</si>
  <si>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</si>
  <si>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</si>
  <si>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</si>
  <si>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</si>
  <si>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</si>
  <si>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</si>
  <si>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</si>
  <si>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</si>
  <si>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</si>
  <si>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</si>
  <si>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</si>
  <si>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</si>
  <si>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</si>
  <si>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</si>
  <si>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</si>
  <si>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</si>
  <si>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</si>
  <si>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</si>
  <si>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</si>
  <si>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</si>
  <si>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</si>
  <si>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</si>
  <si>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</si>
  <si>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</si>
  <si>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</si>
  <si>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</si>
  <si>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</si>
  <si>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</si>
  <si>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</si>
  <si>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</si>
  <si>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</si>
  <si>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</si>
  <si>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</si>
  <si>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</si>
  <si>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</si>
  <si>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</si>
  <si>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</si>
  <si>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</si>
  <si>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</si>
  <si>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</si>
  <si>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</si>
  <si>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</si>
  <si>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</si>
  <si>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</si>
  <si>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</si>
  <si>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</si>
  <si>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</si>
  <si>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</si>
  <si>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</si>
  <si>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</si>
  <si>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</si>
  <si>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</si>
  <si>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</si>
  <si>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</si>
  <si>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</si>
  <si>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</si>
  <si>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</si>
  <si>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</si>
  <si>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</si>
  <si>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</si>
  <si>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</si>
  <si>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</si>
  <si>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</si>
  <si>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</si>
  <si>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</si>
  <si>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</si>
  <si>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</si>
  <si>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</si>
  <si>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</si>
  <si>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</si>
  <si>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</si>
  <si>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</si>
  <si>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</si>
  <si>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</si>
  <si>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</si>
  <si>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</si>
  <si>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</si>
  <si>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</si>
  <si>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</si>
  <si>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</si>
  <si>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</si>
  <si>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</si>
  <si>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</si>
  <si>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</si>
  <si>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</si>
  <si>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</si>
  <si>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</si>
  <si>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</si>
  <si>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</si>
  <si>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</si>
  <si>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</si>
  <si>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</si>
  <si>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</si>
  <si>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</si>
  <si>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</si>
  <si>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</si>
  <si>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</si>
  <si>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</si>
  <si>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</si>
  <si>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</si>
  <si>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</si>
  <si>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</si>
  <si>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</si>
  <si>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</si>
  <si>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</si>
  <si>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</si>
  <si>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</si>
  <si>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</si>
  <si>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</si>
  <si>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</si>
  <si>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</si>
  <si>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</si>
  <si>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</si>
  <si>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</si>
  <si>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</si>
  <si>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</si>
  <si>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</si>
  <si>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</si>
  <si>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</si>
  <si>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</si>
  <si>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</si>
  <si>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</si>
  <si>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</si>
  <si>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</si>
  <si>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</si>
  <si>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</si>
  <si>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</si>
  <si>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</si>
  <si>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</si>
  <si>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</si>
  <si>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</si>
  <si>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</si>
  <si>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</si>
  <si>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</si>
  <si>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</si>
  <si>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</si>
  <si>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</si>
  <si>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</si>
  <si>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</si>
  <si>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</si>
  <si>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</si>
  <si>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</si>
  <si>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</si>
  <si>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</si>
  <si>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</si>
  <si>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</si>
  <si>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</si>
  <si>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</si>
  <si>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</si>
  <si>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</si>
  <si>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</si>
  <si>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</si>
  <si>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</si>
  <si>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</si>
  <si>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</si>
  <si>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</si>
  <si>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</si>
  <si>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</si>
  <si>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</si>
  <si>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</si>
  <si>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</si>
  <si>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</si>
  <si>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</si>
  <si>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</si>
  <si>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</si>
  <si>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</si>
  <si>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</si>
  <si>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</si>
  <si>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</si>
  <si>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</si>
  <si>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</si>
  <si>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</si>
  <si>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</si>
  <si>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</si>
  <si>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</si>
  <si>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</si>
  <si>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</si>
  <si>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</si>
  <si>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</si>
  <si>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</si>
  <si>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</si>
  <si>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</si>
  <si>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</si>
  <si>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</si>
  <si>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</si>
  <si>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</si>
  <si>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</si>
  <si>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</si>
  <si>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</si>
  <si>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</si>
  <si>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</si>
  <si>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</si>
  <si>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</si>
  <si>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</si>
  <si>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</si>
  <si>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</si>
  <si>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</si>
  <si>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</si>
  <si>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</si>
  <si>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</si>
  <si>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</si>
  <si>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</si>
  <si>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</si>
  <si>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</si>
  <si>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</si>
  <si>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</si>
  <si>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</si>
  <si>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</si>
  <si>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</si>
  <si>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</si>
  <si>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</si>
  <si>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</si>
  <si>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</si>
  <si>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</si>
  <si>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</si>
  <si>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</si>
  <si>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</si>
  <si>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</si>
  <si>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</si>
  <si>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</si>
  <si>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</si>
  <si>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</si>
  <si>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</si>
  <si>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</si>
  <si>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</si>
  <si>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</si>
  <si>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</si>
  <si>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</si>
  <si>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</si>
  <si>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</si>
  <si>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</si>
  <si>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</si>
  <si>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</si>
  <si>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</si>
  <si>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</si>
  <si>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</si>
  <si>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</si>
  <si>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</si>
  <si>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</si>
  <si>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</si>
  <si>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</si>
  <si>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</si>
  <si>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</si>
  <si>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</si>
  <si>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</si>
  <si>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</si>
  <si>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</si>
  <si>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</si>
  <si>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</si>
  <si>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</si>
  <si>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</si>
  <si>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</si>
  <si>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</si>
  <si>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</si>
  <si>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</si>
  <si>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</si>
  <si>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</si>
  <si>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</si>
  <si>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</si>
  <si>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</si>
  <si>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</si>
  <si>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</si>
  <si>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</si>
  <si>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</si>
  <si>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</si>
  <si>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</si>
  <si>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</si>
  <si>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</si>
  <si>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</si>
  <si>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</si>
  <si>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</si>
  <si>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</si>
  <si>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</si>
  <si>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</si>
  <si>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</si>
  <si>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</si>
  <si>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</si>
  <si>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</si>
  <si>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</si>
  <si>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</si>
  <si>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</si>
  <si>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</si>
  <si>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</si>
  <si>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</si>
  <si>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</si>
  <si>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</si>
  <si>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</si>
  <si>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</si>
  <si>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</si>
  <si>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</si>
  <si>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</si>
  <si>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</si>
  <si>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</si>
  <si>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</si>
  <si>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</si>
  <si>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</si>
  <si>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</si>
  <si>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</si>
  <si>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</si>
  <si>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</si>
  <si>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</si>
  <si>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</si>
  <si>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</si>
  <si>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</si>
  <si>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</si>
  <si>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</si>
  <si>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</si>
  <si>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</si>
  <si>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</si>
  <si>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</si>
  <si>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</si>
  <si>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</si>
  <si>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</si>
  <si>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</si>
  <si>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</si>
  <si>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</si>
  <si>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</si>
  <si>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</si>
  <si>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</si>
  <si>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</si>
  <si>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</si>
  <si>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</si>
  <si>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</si>
  <si>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</si>
  <si>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</si>
  <si>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</si>
  <si>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</si>
  <si>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</si>
  <si>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</si>
  <si>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</si>
  <si>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</si>
  <si>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</si>
  <si>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</si>
  <si>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</si>
  <si>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</si>
  <si>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</si>
  <si>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</si>
  <si>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</si>
  <si>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</si>
  <si>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</si>
  <si>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</si>
  <si>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</si>
  <si>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</si>
  <si>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</si>
  <si>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</si>
  <si>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</si>
  <si>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</si>
  <si>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</si>
  <si>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</si>
  <si>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</si>
  <si>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</si>
  <si>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</si>
  <si>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</si>
  <si>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</si>
  <si>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</si>
  <si>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</si>
  <si>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</si>
  <si>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</si>
  <si>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</si>
  <si>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</si>
  <si>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</si>
  <si>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</si>
  <si>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</si>
  <si>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</si>
  <si>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</si>
  <si>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</si>
  <si>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</si>
  <si>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</si>
  <si>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</si>
  <si>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</si>
  <si>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</si>
  <si>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</si>
  <si>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</si>
  <si>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</si>
  <si>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</si>
  <si>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</si>
  <si>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</si>
  <si>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</si>
  <si>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</si>
  <si>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</si>
  <si>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</si>
  <si>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</si>
  <si>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</si>
  <si>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</si>
  <si>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</si>
  <si>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</si>
  <si>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</si>
  <si>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</si>
  <si>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</si>
  <si>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</si>
  <si>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</si>
  <si>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</si>
  <si>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</si>
  <si>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</si>
  <si>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</si>
  <si>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</si>
  <si>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</si>
  <si>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</si>
  <si>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</si>
  <si>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</si>
  <si>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</si>
  <si>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</si>
  <si>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</si>
  <si>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</si>
  <si>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</si>
  <si>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</si>
  <si>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</si>
  <si>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Mr Khairi Belouafa et chefs rayons</t>
  </si>
  <si>
    <t>Correct</t>
  </si>
  <si>
    <t>Vérification du poids des pains par rapport au poids affiché dans les étiquettes :200g                                                                                                                                                                                                                                                                                                                  -Pain de campagne: 212g                                                                                                                                                                                                                                                                                                                          -Pain au son : 232 g                                                                                                                                                                                                                                                                                                                                   -Pain sans sel : 218 g.</t>
  </si>
  <si>
    <t>Enregistrements corrects</t>
  </si>
  <si>
    <t>Pas de fabrication dans le magasin.</t>
  </si>
  <si>
    <t xml:space="preserve">Deux paquets de dattes "Deglet Nour" de la marque Ghanja ,contenaient des dattes qui présentaient des signes d'altération . Les deux paquets ont été retirés du rayon après vérification </t>
  </si>
  <si>
    <t>Absence de produits en attente ,à température ambiante.</t>
  </si>
  <si>
    <t>Propre.</t>
  </si>
  <si>
    <t>Le dernier passage de la société prestataire était effectué à la fin du mois de février .</t>
  </si>
  <si>
    <t>Résultats d'analyse et certifcats d'aptitudes disponibles.</t>
  </si>
  <si>
    <t>Les emballages étaient entreposés dans leurs cartons d'origine ,il est recommandé de les transférer dans des bacs en plastique protégés par des couvercles et ainsi faire sortir les cartons du laboratoire.</t>
  </si>
  <si>
    <t>Le quai de récéption n'était pas protégé par un préau.</t>
  </si>
  <si>
    <t>Taux d'hygrométrie :43% :Correct.</t>
  </si>
  <si>
    <t>Tube néon de la chambre froide réparé.</t>
  </si>
  <si>
    <t>Température affichée : 5°C                                                                                                                                                                                                                                                                                                                  Température mesurée  meuble yaourts: 3,9°C</t>
  </si>
  <si>
    <t>Revêtement du sol écaillé.</t>
  </si>
  <si>
    <t>Température du meuble affichée : 3,9°C                                                                                                                                                                                                                                                                                     Température du meuble mesurée : 5°C</t>
  </si>
  <si>
    <t>Présence de traces de moisissures au niveau des évapoarteurs du laboratoire.</t>
  </si>
  <si>
    <t>Température affichée: 11,9°C</t>
  </si>
  <si>
    <t xml:space="preserve">Température mesurée: 6,9°C </t>
  </si>
  <si>
    <t>Absence de distributeurs de papier essuie-tout au niveau des sanitaires;</t>
  </si>
  <si>
    <t>Prévoir des distributeurs de papier pour les vestiaires.</t>
  </si>
  <si>
    <t>Le revêtement de la partie basse de la porte de la chambre froide négative est écaillé .</t>
  </si>
  <si>
    <t>Les poubelles des sanitaires et de la salle de pause étaient à ouverture manuelle .</t>
  </si>
  <si>
    <t>Présence de traces de rouille au niveau du laboratoire Boucherie-volaillerie: jointures murs-sols.</t>
  </si>
  <si>
    <t>l'égouttoir de la friteuse était dans un état d'usure avancée avec accumulation de gras ,ce qui rend son nettoyage difficil .</t>
  </si>
  <si>
    <t>Durée d'exposition de 4 heures respectée et enregistrée.</t>
  </si>
  <si>
    <t>Harrissa et pâte d'ail correctement protégés.</t>
  </si>
  <si>
    <t>Le revêtement du sol de la chambre froide était écaillé.</t>
  </si>
  <si>
    <t>Entreposage dans la même chambre froide destinée aux  FLEG  et dont le revêtement du sol est écaillé.</t>
  </si>
  <si>
    <t>Quelques carreaux du carrelage étaient abîmés .</t>
  </si>
  <si>
    <t>Le local poubelle était partiellement protégé et dépourvu de toit.</t>
  </si>
  <si>
    <t>Présence de givre au niveau de la gaine de canalisation de la chambre froide des charcuteries et fromages.</t>
  </si>
  <si>
    <t>Le fournisseur "Captain Sindbad"présente  désormais les certificats de salubrité.</t>
  </si>
  <si>
    <t>La zone derrière le meuble réfrigéré n'était pas dans un état de propreté satisfaisant. Renforcer le nettoyage à ce niveau.</t>
  </si>
  <si>
    <t>Des morceaux de potirons découpés et emballés n'étaient pas étiquetés. Il est nécessaire d'étiqueter tous les produits emballés.</t>
  </si>
  <si>
    <t>Un des luminaires supendus au dessus du meuble d'exposition des produits de charcuteries était non fonctionnel.</t>
  </si>
  <si>
    <t>L'éclairage au dessus de la plonge était non fonctionnel.</t>
  </si>
  <si>
    <t>Prévoir un nouvel égouttoir pour la friteuse.</t>
  </si>
  <si>
    <r>
      <t xml:space="preserve">Un sachet de steaks de dinde ,était non identifié par une étiquette </t>
    </r>
    <r>
      <rPr>
        <sz val="11"/>
        <rFont val="Comic Sans MS"/>
        <family val="4"/>
      </rPr>
      <t>,il est nécessaire d'dentifier tous les produits présents en chambre froide.</t>
    </r>
  </si>
  <si>
    <t>Pas de boucherie TRAD ,les produits sont exposés en LS dans les meubles froids.</t>
  </si>
  <si>
    <t>Saint Gobain</t>
  </si>
  <si>
    <t>Dr Hend KAMOUN</t>
  </si>
  <si>
    <t>Directeur du magasin et chefs rayons</t>
  </si>
  <si>
    <t>manque d'enregistrement du contrôle à la réception des poissons livrés par l'entrepot</t>
  </si>
  <si>
    <t>assurer un meilleur classement des fiches de tracabilité</t>
  </si>
  <si>
    <t>poids du pain complet non conforme :poids indiqué sur l'étiquette 200g et poifs verifié 187,5g</t>
  </si>
  <si>
    <t>température affichée au meuble réfrigérée 1°C et celle mesurée 2,4°C</t>
  </si>
  <si>
    <t>revetement écaillé au niveau de la chambre froide positive</t>
  </si>
  <si>
    <t>la zone casse n'est pas identifiée dans la chambre froide négative</t>
  </si>
  <si>
    <t>la friteuse est très sale. Assurer son nettoyage à chaque changement de l’huile</t>
  </si>
  <si>
    <t>enregistrement de la température de la vitrine réfrigérée alors qu'elle est en panne depuis une dizaine de jours et elle est en cors de réparation en dehors du magasin</t>
  </si>
  <si>
    <t>quelques carreaux de carrelage étaient bimés</t>
  </si>
  <si>
    <t>sol de la chambre froide est écaillé</t>
  </si>
  <si>
    <t>température à cœur de kammounia est 4,2°C</t>
  </si>
  <si>
    <t>Enregistrement de la tracabilité des fromages blancs et ricotte seulement le jour de leur réception</t>
  </si>
  <si>
    <t>stagnation d'eau sous les meubles d'exposition des charcuteries</t>
  </si>
  <si>
    <t>Température du meuble affichée : 4,2°C                                                                                                                                                                                                                                                                                     Température du meuble mesurée : 1,7°C</t>
  </si>
  <si>
    <t>Assurer l'enregistrement de DLC et DF des produits emballés par le magasin</t>
  </si>
  <si>
    <t>manque de conservation des certificats de salubrité</t>
  </si>
  <si>
    <t>balance ne fonctionne pas en boucherie à cause d'un dysfonctionnement du courant électrique</t>
  </si>
  <si>
    <t>emballage des produits au niveau du rayon fromages charcuterie à cause d'un dysfonctionnement de la balance de la boucherie</t>
  </si>
  <si>
    <t>En patisserie et boucherie  la douchette est cassée</t>
  </si>
  <si>
    <t>il n' y a que des daurades exposés sur un bac</t>
  </si>
  <si>
    <t>absence d'un thermomètre à sonde</t>
  </si>
  <si>
    <t>pas d'enregistrement des températures a cœur des poissons exposées</t>
  </si>
  <si>
    <t>traces de moisissures au niveau de l'évaporateur de la chambre froide</t>
  </si>
  <si>
    <t>un pot de danino dont la DLC est 18/05/18 non retiré</t>
  </si>
  <si>
    <t>Température affichée : -18°C                                                                                                                                                                                                                                                                                                             Température mesurée : -19,4°C</t>
  </si>
  <si>
    <t xml:space="preserve">Sol écaillé de la chambre froide </t>
  </si>
  <si>
    <t>manque distributeur papier essuie mains au traiteur</t>
  </si>
  <si>
    <t>présence d'ouverture sous la porte de l'issue de secours de la cave à vin</t>
  </si>
  <si>
    <t>M Souheil DRAOUI</t>
  </si>
  <si>
    <t>Directeur magasin et chef rayons ( Mme Amira chaouachi)</t>
  </si>
  <si>
    <t>Le plan d'action n'était pas présent.</t>
  </si>
  <si>
    <t>L'autocontrôle du nettoyage n'était pas quotidien.</t>
  </si>
  <si>
    <t>Renforcer le nettoyage du four.</t>
  </si>
  <si>
    <t>La DLC magasin pour le produit "x3 noisettes" dépasse celle du fournisseur de j+1. Le produit a été emballé le 04/07/18 et sa DLC le 09/07/18 (6 jours) alors que le fournisseur indique 5 jours.</t>
  </si>
  <si>
    <t>Le suivi des températures n'a pas était réalisé et enregistré du 28 au 30 juin 2018.</t>
  </si>
  <si>
    <t>Absence de papier essuie mains.</t>
  </si>
  <si>
    <t>La durée d'exposition des produits était enregistrée 4 heures pas défaut.</t>
  </si>
  <si>
    <t>Veuillez assurer l'identification des produits entamés.</t>
  </si>
  <si>
    <t>Assurer l'enregistrement de la traçabilité à chaque opération de coupe.</t>
  </si>
  <si>
    <t>Utilisation du thermomètre du rayon traiteur.</t>
  </si>
  <si>
    <t>Absence de savon liquide.</t>
  </si>
  <si>
    <t>Le suivi des température n'a pas était réalisé et enregistré du 28 au 30 juin 2018.</t>
  </si>
  <si>
    <t>La conservation des certificats de salubrités  sur 2 ans n'était pas réalisée au niveau du rayon.</t>
  </si>
  <si>
    <t>L'emballage des produits était toujours réalisé au niveau du rayon fromages charcuterie en raison du non fonctionnement de la filmeuse dans la boucherie</t>
  </si>
  <si>
    <t>Renforcer le nettoyage des linéaires des pates et farines.</t>
  </si>
  <si>
    <t>Présence de produits stockés directement au sol.</t>
  </si>
  <si>
    <t>Présence de certains récipients dépourvus de louches.</t>
  </si>
  <si>
    <t>T° affichée: 13,2°C
T° mesurée: 12°C</t>
  </si>
  <si>
    <t>La températures des produits était élevés T°= 12°C</t>
  </si>
  <si>
    <t>Absence de distributeur papier au niveau des vestiaires et traiteur.</t>
  </si>
  <si>
    <t>Absence de poubelles a ouvertures non manuelles au niveau vestiaires hommes et femmes ainsi que dans la salle de pause.</t>
  </si>
  <si>
    <t>Présence de rouille au niveau cornières de la porte dans la chambre froide positive du rayon fruits et légumes.</t>
  </si>
  <si>
    <t>La traçabilité du produit x24 mini gâteau était défaillante. Pièces tracés 5 et 3 en stock alors que le carton contiens 6 pièces au départ.</t>
  </si>
  <si>
    <t>Présence des bulletins d'analyse et plans d'action</t>
  </si>
  <si>
    <t>Enregistrements des autocontrôles de nettoyage et de désinfection</t>
  </si>
  <si>
    <t xml:space="preserve">Utilisation correcte des cadenciers de cuisson et de fabrication </t>
  </si>
  <si>
    <t>Les dates d'ouvertures des produits de la charcuterie étaient inscrites seulement le jour de l'entame.
L'enregistrement de la traçabilité du 02 et 03 juillet 2018 n'étaient pas réalisé suite a une panne au niveau de l'imprimante.</t>
  </si>
  <si>
    <t>Présence des boites de hrouss dont les ingrédients étaient effacés.
Présence de sacs de sucre n'étaient pas identifiés.
Présence certains boites de conserves qui étaient cabossés.</t>
  </si>
  <si>
    <t>Présence de mini jambon de dinde dont les DF, DLC, et N°Lot étaient illisibles.</t>
  </si>
  <si>
    <t>Dernière analyse réalisée le 12/05/18</t>
  </si>
  <si>
    <t>Taux de réalisation du plan d'action précédent</t>
  </si>
  <si>
    <t>Enregistrer la durée telle que vécue par le produit</t>
  </si>
  <si>
    <t>Présence d'un morceau de fromage "affumicato" emballé le 03/07/2018 et dont la DLC n'était pas présente.
Présence d'un seau de fromage rapé, 5 morceaux de fromage blanc et3 boudins de charcuterie entamés et qui n'étaient pas identifiés (dates d'ouvertures des produits.</t>
  </si>
  <si>
    <t>Présence de givre au niveau du réfrigérateur de la salle de pause et dans la CF(-) du rayon boul/pât.</t>
  </si>
  <si>
    <t>L'étanchéité de la porte de réception n'était pas satisfaisante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</si>
</sst>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7" fillId="12" borderId="1" xfId="0" applyFont="1" applyFill="1" applyBorder="1" applyAlignment="1"/>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1" xfId="0" applyFont="1" applyBorder="1" applyAlignment="1" applyProtection="1">
      <alignment horizontal="left" vertical="top" wrapText="1"/>
      <protection locked="0"/>
    </xf>
    <xf numFmtId="0" fontId="14" fillId="2" borderId="1" xfId="0" applyFont="1" applyFill="1" applyBorder="1" applyAlignment="1" applyProtection="1">
      <alignment vertical="top" wrapText="1"/>
      <protection locked="0"/>
    </xf>
    <xf numFmtId="0" fontId="14" fillId="2" borderId="1" xfId="0" applyFont="1" applyFill="1" applyBorder="1" applyAlignment="1" applyProtection="1">
      <alignment vertical="center" wrapText="1"/>
      <protection locked="0"/>
    </xf>
    <xf numFmtId="0" fontId="22" fillId="2" borderId="1" xfId="0" applyFont="1" applyFill="1" applyBorder="1" applyProtection="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34671232"/>
        <c:axId val="-734674496"/>
      </c:barChart>
      <c:catAx>
        <c:axId val="-73467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74496"/>
        <c:crosses val="autoZero"/>
        <c:auto val="1"/>
        <c:lblAlgn val="ctr"/>
        <c:lblOffset val="100"/>
        <c:noMultiLvlLbl val="0"/>
      </c:catAx>
      <c:valAx>
        <c:axId val="-73467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467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0.95238095238095233</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95774000"/>
        <c:axId val="-795776176"/>
      </c:barChart>
      <c:catAx>
        <c:axId val="-79577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5776176"/>
        <c:crosses val="autoZero"/>
        <c:auto val="1"/>
        <c:lblAlgn val="ctr"/>
        <c:lblOffset val="100"/>
        <c:noMultiLvlLbl val="0"/>
      </c:catAx>
      <c:valAx>
        <c:axId val="-79577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577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95784880"/>
        <c:axId val="-795772368"/>
      </c:barChart>
      <c:catAx>
        <c:axId val="-79578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5772368"/>
        <c:crosses val="autoZero"/>
        <c:auto val="1"/>
        <c:lblAlgn val="ctr"/>
        <c:lblOffset val="100"/>
        <c:noMultiLvlLbl val="0"/>
      </c:catAx>
      <c:valAx>
        <c:axId val="-79577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578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95780528"/>
        <c:axId val="-795779984"/>
      </c:barChart>
      <c:catAx>
        <c:axId val="-79578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5779984"/>
        <c:crosses val="autoZero"/>
        <c:auto val="1"/>
        <c:lblAlgn val="ctr"/>
        <c:lblOffset val="100"/>
        <c:noMultiLvlLbl val="0"/>
      </c:catAx>
      <c:valAx>
        <c:axId val="-79577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578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36300464"/>
        <c:axId val="-836301008"/>
      </c:barChart>
      <c:catAx>
        <c:axId val="-83630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6301008"/>
        <c:crosses val="autoZero"/>
        <c:auto val="1"/>
        <c:lblAlgn val="ctr"/>
        <c:lblOffset val="100"/>
        <c:noMultiLvlLbl val="0"/>
      </c:catAx>
      <c:valAx>
        <c:axId val="-83630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630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36312432"/>
        <c:axId val="-836311888"/>
      </c:barChart>
      <c:catAx>
        <c:axId val="-83631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6311888"/>
        <c:crosses val="autoZero"/>
        <c:auto val="1"/>
        <c:lblAlgn val="ctr"/>
        <c:lblOffset val="100"/>
        <c:noMultiLvlLbl val="0"/>
      </c:catAx>
      <c:valAx>
        <c:axId val="-83631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631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0.87254901960784315</c:v>
                </c:pt>
                <c:pt idx="1">
                  <c:v>0.88571428571428568</c:v>
                </c:pt>
                <c:pt idx="2">
                  <c:v>0.96568627450980393</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24618480"/>
        <c:axId val="-1024617936"/>
      </c:barChart>
      <c:catAx>
        <c:axId val="-102461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24617936"/>
        <c:crosses val="autoZero"/>
        <c:auto val="1"/>
        <c:lblAlgn val="ctr"/>
        <c:lblOffset val="100"/>
        <c:noMultiLvlLbl val="0"/>
      </c:catAx>
      <c:valAx>
        <c:axId val="-102461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2461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0.98327137546468402</c:v>
                </c:pt>
                <c:pt idx="1">
                  <c:v>0.97153024911032027</c:v>
                </c:pt>
                <c:pt idx="2">
                  <c:v>0.88191881918819193</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39069024"/>
        <c:axId val="-639075008"/>
      </c:barChart>
      <c:catAx>
        <c:axId val="-639069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75008"/>
        <c:crosses val="autoZero"/>
        <c:auto val="1"/>
        <c:lblAlgn val="ctr"/>
        <c:lblOffset val="100"/>
        <c:noMultiLvlLbl val="0"/>
      </c:catAx>
      <c:valAx>
        <c:axId val="-63907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9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0.92791019753626358</c:v>
                </c:pt>
                <c:pt idx="1">
                  <c:v>0.92862226741230303</c:v>
                </c:pt>
                <c:pt idx="2">
                  <c:v>0.92380254684899787</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39075552"/>
        <c:axId val="-639073920"/>
        <c:extLst xmlns:c16r2="http://schemas.microsoft.com/office/drawing/2015/06/chart"/>
      </c:barChart>
      <c:catAx>
        <c:axId val="-6390755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73920"/>
        <c:crosses val="autoZero"/>
        <c:auto val="1"/>
        <c:lblAlgn val="ctr"/>
        <c:lblOffset val="100"/>
        <c:noMultiLvlLbl val="0"/>
      </c:catAx>
      <c:valAx>
        <c:axId val="-6390739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907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0.625</c:v>
                </c:pt>
                <c:pt idx="1">
                  <c:v>1</c:v>
                </c:pt>
                <c:pt idx="2">
                  <c:v>0.79500000000000004</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39068480"/>
        <c:axId val="-639074464"/>
        <c:extLst xmlns:c16r2="http://schemas.microsoft.com/office/drawing/2015/06/chart"/>
      </c:barChart>
      <c:catAx>
        <c:axId val="-63906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74464"/>
        <c:crosses val="autoZero"/>
        <c:auto val="1"/>
        <c:lblAlgn val="ctr"/>
        <c:lblOffset val="100"/>
        <c:noMultiLvlLbl val="0"/>
      </c:catAx>
      <c:valAx>
        <c:axId val="-63907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906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0.94117647058823528</c:v>
                </c:pt>
                <c:pt idx="1">
                  <c:v>0.98529411764705888</c:v>
                </c:pt>
                <c:pt idx="2">
                  <c:v>0.79411764705882348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34673952"/>
        <c:axId val="-734680480"/>
      </c:barChart>
      <c:catAx>
        <c:axId val="-73467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80480"/>
        <c:crosses val="autoZero"/>
        <c:auto val="1"/>
        <c:lblAlgn val="ctr"/>
        <c:lblOffset val="100"/>
        <c:noMultiLvlLbl val="0"/>
      </c:catAx>
      <c:valAx>
        <c:axId val="-73468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467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0.95714285714285718</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34678848"/>
        <c:axId val="-734678304"/>
      </c:barChart>
      <c:catAx>
        <c:axId val="-73467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78304"/>
        <c:crosses val="autoZero"/>
        <c:auto val="1"/>
        <c:lblAlgn val="ctr"/>
        <c:lblOffset val="100"/>
        <c:noMultiLvlLbl val="0"/>
      </c:catAx>
      <c:valAx>
        <c:axId val="-73467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467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0.9838709677419355</c:v>
                </c:pt>
                <c:pt idx="2">
                  <c:v>0.67741935483870963</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34677760"/>
        <c:axId val="-734677216"/>
      </c:barChart>
      <c:catAx>
        <c:axId val="-73467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77216"/>
        <c:crosses val="autoZero"/>
        <c:auto val="1"/>
        <c:lblAlgn val="ctr"/>
        <c:lblOffset val="100"/>
        <c:noMultiLvlLbl val="0"/>
      </c:catAx>
      <c:valAx>
        <c:axId val="-73467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467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0.97499999999999998</c:v>
                </c:pt>
                <c:pt idx="2">
                  <c:v>0.90789473684210531</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92692928"/>
        <c:axId val="-792701632"/>
      </c:barChart>
      <c:catAx>
        <c:axId val="-79269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701632"/>
        <c:crosses val="autoZero"/>
        <c:auto val="1"/>
        <c:lblAlgn val="ctr"/>
        <c:lblOffset val="100"/>
        <c:noMultiLvlLbl val="0"/>
      </c:catAx>
      <c:valAx>
        <c:axId val="-79270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0.72727272727272729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92696192"/>
        <c:axId val="-792697280"/>
      </c:barChart>
      <c:catAx>
        <c:axId val="-79269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97280"/>
        <c:crosses val="autoZero"/>
        <c:auto val="1"/>
        <c:lblAlgn val="ctr"/>
        <c:lblOffset val="100"/>
        <c:noMultiLvlLbl val="0"/>
      </c:catAx>
      <c:valAx>
        <c:axId val="-79269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1</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92691296"/>
        <c:axId val="-792698912"/>
      </c:barChart>
      <c:catAx>
        <c:axId val="-79269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98912"/>
        <c:crosses val="autoZero"/>
        <c:auto val="1"/>
        <c:lblAlgn val="ctr"/>
        <c:lblOffset val="100"/>
        <c:noMultiLvlLbl val="0"/>
      </c:catAx>
      <c:valAx>
        <c:axId val="-79269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92688032"/>
        <c:axId val="-792689664"/>
      </c:barChart>
      <c:catAx>
        <c:axId val="-79268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89664"/>
        <c:crosses val="autoZero"/>
        <c:auto val="1"/>
        <c:lblAlgn val="ctr"/>
        <c:lblOffset val="100"/>
        <c:noMultiLvlLbl val="0"/>
      </c:catAx>
      <c:valAx>
        <c:axId val="-79268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8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92695104"/>
        <c:axId val="-792694560"/>
      </c:barChart>
      <c:catAx>
        <c:axId val="-79269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94560"/>
        <c:crosses val="autoZero"/>
        <c:auto val="1"/>
        <c:lblAlgn val="ctr"/>
        <c:lblOffset val="100"/>
        <c:noMultiLvlLbl val="0"/>
      </c:catAx>
      <c:valAx>
        <c:axId val="-79269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450</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Saint Gobain</v>
      </c>
    </row>
    <row r="24" spans="1:11" ht="33" customHeight="1" x14ac:dyDescent="0.25">
      <c r="A24" s="86" t="s">
        <v>328</v>
      </c>
      <c r="B24" s="307">
        <f>AVERAGE('A1 Exploitation'!D549,'A1 Technique'!D199)</f>
        <v>0.92791019753626358</v>
      </c>
      <c r="C24" s="307"/>
      <c r="D24" s="78"/>
      <c r="E24" s="78"/>
      <c r="F24" s="78"/>
      <c r="G24" s="78"/>
      <c r="H24" s="78"/>
      <c r="I24" s="78"/>
    </row>
    <row r="25" spans="1:11" ht="33" customHeight="1" x14ac:dyDescent="0.25">
      <c r="A25" s="85" t="s">
        <v>329</v>
      </c>
      <c r="B25" s="307">
        <f>AVERAGE('A2 Exploitation'!D549,'A2 Technique'!D199)</f>
        <v>0.92862226741230303</v>
      </c>
      <c r="C25" s="307"/>
      <c r="D25" s="78"/>
      <c r="E25" s="78"/>
      <c r="F25" s="78"/>
      <c r="G25" s="78"/>
      <c r="H25" s="78"/>
      <c r="I25" s="78"/>
    </row>
    <row r="26" spans="1:11" ht="33" customHeight="1" x14ac:dyDescent="0.25">
      <c r="A26" s="86" t="s">
        <v>330</v>
      </c>
      <c r="B26" s="307">
        <f>AVERAGE('A3 Exploitation'!D549,'A3 Technique'!D199)</f>
        <v>0.92380254684899787</v>
      </c>
      <c r="C26" s="307"/>
      <c r="D26" s="78"/>
      <c r="E26" s="78"/>
      <c r="F26" s="78"/>
      <c r="G26" s="78"/>
      <c r="H26" s="78"/>
      <c r="I26" s="78"/>
    </row>
    <row r="27" spans="1:11" ht="33" customHeight="1" x14ac:dyDescent="0.25">
      <c r="A27" s="86" t="s">
        <v>331</v>
      </c>
      <c r="B27" s="307">
        <f>AVERAGE('A4 Exploitation'!D549,'A4 Technique'!D199)</f>
        <v>0</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Saint Gobain</v>
      </c>
    </row>
    <row r="34" spans="1:10" ht="33" customHeight="1" x14ac:dyDescent="0.25">
      <c r="A34" s="86" t="s">
        <v>328</v>
      </c>
      <c r="B34" s="307">
        <f>'A1 Exploitation'!D549</f>
        <v>0.98327137546468402</v>
      </c>
      <c r="C34" s="307"/>
      <c r="D34" s="78"/>
      <c r="E34" s="78"/>
      <c r="F34" s="78"/>
      <c r="G34" s="78"/>
      <c r="H34" s="78"/>
      <c r="I34" s="78"/>
    </row>
    <row r="35" spans="1:10" ht="33" customHeight="1" x14ac:dyDescent="0.25">
      <c r="A35" s="85" t="s">
        <v>329</v>
      </c>
      <c r="B35" s="307">
        <f>'A2 Exploitation'!D549</f>
        <v>0.97153024911032027</v>
      </c>
      <c r="C35" s="307"/>
      <c r="D35" s="78"/>
      <c r="E35" s="78"/>
      <c r="F35" s="78"/>
      <c r="G35" s="78"/>
      <c r="H35" s="78"/>
      <c r="I35" s="78"/>
    </row>
    <row r="36" spans="1:10" ht="33" customHeight="1" x14ac:dyDescent="0.25">
      <c r="A36" s="86" t="s">
        <v>330</v>
      </c>
      <c r="B36" s="307">
        <f>'A3 Exploitation'!D549</f>
        <v>0.88191881918819193</v>
      </c>
      <c r="C36" s="307"/>
      <c r="D36" s="78"/>
      <c r="E36" s="78"/>
      <c r="F36" s="78"/>
      <c r="G36" s="78"/>
      <c r="H36" s="78"/>
      <c r="I36" s="78"/>
    </row>
    <row r="37" spans="1:10" ht="33" customHeight="1" x14ac:dyDescent="0.25">
      <c r="A37" s="86" t="s">
        <v>331</v>
      </c>
      <c r="B37" s="307">
        <f>'A4 Exploitation'!D549</f>
        <v>0</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1" t="s">
        <v>335</v>
      </c>
      <c r="C42" s="311"/>
      <c r="D42" s="78"/>
      <c r="E42" s="78"/>
      <c r="F42" s="78"/>
      <c r="G42" s="78"/>
      <c r="H42" s="78"/>
      <c r="I42" s="78"/>
      <c r="J42" s="77" t="str">
        <f>D18</f>
        <v>Saint Gobain</v>
      </c>
    </row>
    <row r="43" spans="1:10" ht="33" customHeight="1" x14ac:dyDescent="0.25">
      <c r="A43" s="86" t="s">
        <v>328</v>
      </c>
      <c r="B43" s="307">
        <f>AVERAGE('A1 Exploitation'!D547, 'A1 Technique'!D197)</f>
        <v>0.625</v>
      </c>
      <c r="C43" s="307"/>
      <c r="D43" s="78"/>
      <c r="E43" s="78"/>
      <c r="F43" s="78"/>
      <c r="G43" s="78"/>
      <c r="H43" s="78"/>
      <c r="I43" s="78"/>
    </row>
    <row r="44" spans="1:10" ht="33" customHeight="1" x14ac:dyDescent="0.25">
      <c r="A44" s="85" t="s">
        <v>329</v>
      </c>
      <c r="B44" s="307">
        <v>1</v>
      </c>
      <c r="C44" s="307"/>
      <c r="D44" s="78"/>
      <c r="E44" s="78"/>
      <c r="F44" s="78"/>
      <c r="G44" s="78"/>
      <c r="H44" s="78"/>
      <c r="I44" s="78"/>
    </row>
    <row r="45" spans="1:10" ht="33" customHeight="1" x14ac:dyDescent="0.25">
      <c r="A45" s="86" t="s">
        <v>330</v>
      </c>
      <c r="B45" s="307">
        <v>0.79500000000000004</v>
      </c>
      <c r="C45" s="307"/>
      <c r="D45" s="78"/>
      <c r="E45" s="78"/>
      <c r="F45" s="78"/>
      <c r="G45" s="78"/>
      <c r="H45" s="78"/>
      <c r="I45" s="78"/>
    </row>
    <row r="46" spans="1:10" ht="33" customHeight="1" x14ac:dyDescent="0.25">
      <c r="A46" s="86" t="s">
        <v>331</v>
      </c>
      <c r="B46" s="307" t="e">
        <f>AVERAGE('A4 Exploitation'!D547, 'A4 Technique'!D197)</f>
        <v>#DIV/0!</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Saint Gobain</v>
      </c>
    </row>
    <row r="52" spans="1:10" ht="33" customHeight="1" x14ac:dyDescent="0.25">
      <c r="A52" s="86" t="s">
        <v>328</v>
      </c>
      <c r="B52" s="310">
        <f>'A1 Exploitation'!D46</f>
        <v>1</v>
      </c>
      <c r="C52" s="310"/>
      <c r="D52" s="78"/>
      <c r="E52" s="78"/>
      <c r="F52" s="78"/>
      <c r="G52" s="78"/>
      <c r="H52" s="78"/>
      <c r="I52" s="78"/>
    </row>
    <row r="53" spans="1:10" ht="33" customHeight="1" x14ac:dyDescent="0.25">
      <c r="A53" s="85" t="s">
        <v>329</v>
      </c>
      <c r="B53" s="310">
        <f>'A2 Exploitation'!D46</f>
        <v>0.96875</v>
      </c>
      <c r="C53" s="310"/>
      <c r="D53" s="78"/>
      <c r="E53" s="78"/>
      <c r="F53" s="78"/>
      <c r="G53" s="78"/>
      <c r="H53" s="78"/>
      <c r="I53" s="78"/>
    </row>
    <row r="54" spans="1:10" ht="33" customHeight="1" x14ac:dyDescent="0.25">
      <c r="A54" s="86" t="s">
        <v>330</v>
      </c>
      <c r="B54" s="310">
        <f>'A3 Exploitation'!D46</f>
        <v>0.9375</v>
      </c>
      <c r="C54" s="310"/>
      <c r="D54" s="78"/>
      <c r="E54" s="78"/>
      <c r="F54" s="78"/>
      <c r="G54" s="78"/>
      <c r="H54" s="78"/>
      <c r="I54" s="78"/>
    </row>
    <row r="55" spans="1:10" ht="33" customHeight="1" x14ac:dyDescent="0.25">
      <c r="A55" s="86" t="s">
        <v>331</v>
      </c>
      <c r="B55" s="310">
        <f>'A4 Exploitation'!D46</f>
        <v>0</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Saint Gobain</v>
      </c>
    </row>
    <row r="61" spans="1:10" ht="33" customHeight="1" x14ac:dyDescent="0.25">
      <c r="A61" s="86" t="s">
        <v>328</v>
      </c>
      <c r="B61" s="307">
        <f>'A1 Exploitation'!D103</f>
        <v>0.94117647058823528</v>
      </c>
      <c r="C61" s="307"/>
      <c r="D61" s="78"/>
      <c r="E61" s="78"/>
      <c r="F61" s="78"/>
      <c r="G61" s="78"/>
      <c r="H61" s="78"/>
      <c r="I61" s="78"/>
    </row>
    <row r="62" spans="1:10" ht="33" customHeight="1" x14ac:dyDescent="0.25">
      <c r="A62" s="85" t="s">
        <v>329</v>
      </c>
      <c r="B62" s="307">
        <f>'A2 Exploitation'!D103</f>
        <v>0.98529411764705888</v>
      </c>
      <c r="C62" s="307"/>
      <c r="D62" s="78"/>
      <c r="E62" s="78"/>
      <c r="F62" s="78"/>
      <c r="G62" s="78"/>
      <c r="H62" s="78"/>
      <c r="I62" s="78"/>
    </row>
    <row r="63" spans="1:10" ht="33" customHeight="1" x14ac:dyDescent="0.25">
      <c r="A63" s="86" t="s">
        <v>330</v>
      </c>
      <c r="B63" s="307">
        <f>'A3 Exploitation'!D103</f>
        <v>0.79411764705882348</v>
      </c>
      <c r="C63" s="307"/>
      <c r="D63" s="78"/>
      <c r="E63" s="78"/>
      <c r="F63" s="78"/>
      <c r="G63" s="78"/>
      <c r="H63" s="78"/>
      <c r="I63" s="78"/>
    </row>
    <row r="64" spans="1:10" ht="33" customHeight="1" x14ac:dyDescent="0.25">
      <c r="A64" s="86" t="s">
        <v>331</v>
      </c>
      <c r="B64" s="307">
        <f>'A4 Exploitation'!D103</f>
        <v>0</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Saint Gobain</v>
      </c>
    </row>
    <row r="70" spans="1:10" ht="33" customHeight="1" x14ac:dyDescent="0.25">
      <c r="A70" s="86" t="s">
        <v>328</v>
      </c>
      <c r="B70" s="307">
        <f>'A1 Exploitation'!D158</f>
        <v>0.97142857142857142</v>
      </c>
      <c r="C70" s="307"/>
      <c r="D70" s="78"/>
      <c r="E70" s="78"/>
      <c r="F70" s="78"/>
      <c r="G70" s="78"/>
      <c r="H70" s="78"/>
      <c r="I70" s="78"/>
    </row>
    <row r="71" spans="1:10" ht="33" customHeight="1" x14ac:dyDescent="0.25">
      <c r="A71" s="85" t="s">
        <v>329</v>
      </c>
      <c r="B71" s="307">
        <f>'A2 Exploitation'!D158</f>
        <v>0.95714285714285718</v>
      </c>
      <c r="C71" s="307"/>
      <c r="D71" s="78"/>
      <c r="E71" s="78"/>
      <c r="F71" s="78"/>
      <c r="G71" s="78"/>
      <c r="H71" s="78"/>
      <c r="I71" s="78"/>
    </row>
    <row r="72" spans="1:10" ht="33" customHeight="1" x14ac:dyDescent="0.25">
      <c r="A72" s="86" t="s">
        <v>330</v>
      </c>
      <c r="B72" s="307">
        <f>'A3 Exploitation'!D158</f>
        <v>0.83333333333333337</v>
      </c>
      <c r="C72" s="307"/>
      <c r="D72" s="78"/>
      <c r="E72" s="78"/>
      <c r="F72" s="78"/>
      <c r="G72" s="78"/>
      <c r="H72" s="78"/>
      <c r="I72" s="78"/>
    </row>
    <row r="73" spans="1:10" ht="33" customHeight="1" x14ac:dyDescent="0.25">
      <c r="A73" s="86" t="s">
        <v>331</v>
      </c>
      <c r="B73" s="307">
        <f>'A4 Exploitation'!D158</f>
        <v>0</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Saint Gobain</v>
      </c>
    </row>
    <row r="79" spans="1:10" ht="33" customHeight="1" x14ac:dyDescent="0.25">
      <c r="A79" s="86" t="s">
        <v>328</v>
      </c>
      <c r="B79" s="307">
        <f>'A1 Exploitation'!D205</f>
        <v>1</v>
      </c>
      <c r="C79" s="307"/>
      <c r="D79" s="78"/>
      <c r="E79" s="78"/>
      <c r="F79" s="78"/>
      <c r="G79" s="78"/>
      <c r="H79" s="78"/>
      <c r="I79" s="78"/>
    </row>
    <row r="80" spans="1:10" ht="33" customHeight="1" x14ac:dyDescent="0.25">
      <c r="A80" s="85" t="s">
        <v>329</v>
      </c>
      <c r="B80" s="307">
        <f>'A2 Exploitation'!D205</f>
        <v>0.9838709677419355</v>
      </c>
      <c r="C80" s="307"/>
      <c r="D80" s="78"/>
      <c r="E80" s="78"/>
      <c r="F80" s="78"/>
      <c r="G80" s="78"/>
      <c r="H80" s="78"/>
      <c r="I80" s="78"/>
    </row>
    <row r="81" spans="1:10" ht="33" customHeight="1" x14ac:dyDescent="0.25">
      <c r="A81" s="86" t="s">
        <v>330</v>
      </c>
      <c r="B81" s="307">
        <f>'A3 Exploitation'!D205</f>
        <v>0.67741935483870963</v>
      </c>
      <c r="C81" s="307"/>
      <c r="D81" s="78"/>
      <c r="E81" s="78"/>
      <c r="F81" s="78"/>
      <c r="G81" s="78"/>
      <c r="H81" s="78"/>
      <c r="I81" s="78"/>
    </row>
    <row r="82" spans="1:10" ht="33" customHeight="1" x14ac:dyDescent="0.25">
      <c r="A82" s="86" t="s">
        <v>331</v>
      </c>
      <c r="B82" s="307">
        <f>'A4 Exploitation'!D205</f>
        <v>0</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Saint Gobain</v>
      </c>
    </row>
    <row r="88" spans="1:10" ht="33" customHeight="1" x14ac:dyDescent="0.25">
      <c r="A88" s="86" t="s">
        <v>328</v>
      </c>
      <c r="B88" s="307">
        <f>'A1 Exploitation'!D266</f>
        <v>0.98648648648648651</v>
      </c>
      <c r="C88" s="307"/>
      <c r="D88" s="78"/>
      <c r="E88" s="78"/>
      <c r="F88" s="78"/>
      <c r="G88" s="78"/>
      <c r="H88" s="78"/>
      <c r="I88" s="78"/>
    </row>
    <row r="89" spans="1:10" ht="33" customHeight="1" x14ac:dyDescent="0.25">
      <c r="A89" s="85" t="s">
        <v>329</v>
      </c>
      <c r="B89" s="307">
        <f>'A2 Exploitation'!D266</f>
        <v>0.97499999999999998</v>
      </c>
      <c r="C89" s="307"/>
      <c r="D89" s="78"/>
      <c r="E89" s="78"/>
      <c r="F89" s="78"/>
      <c r="G89" s="78"/>
      <c r="H89" s="78"/>
      <c r="I89" s="78"/>
    </row>
    <row r="90" spans="1:10" ht="33" customHeight="1" x14ac:dyDescent="0.25">
      <c r="A90" s="86" t="s">
        <v>330</v>
      </c>
      <c r="B90" s="307">
        <f>'A3 Exploitation'!D266</f>
        <v>0.90789473684210531</v>
      </c>
      <c r="C90" s="307"/>
      <c r="D90" s="78"/>
      <c r="E90" s="78"/>
      <c r="F90" s="78"/>
      <c r="G90" s="78"/>
      <c r="H90" s="78"/>
      <c r="I90" s="78"/>
    </row>
    <row r="91" spans="1:10" ht="33" customHeight="1" x14ac:dyDescent="0.25">
      <c r="A91" s="86" t="s">
        <v>331</v>
      </c>
      <c r="B91" s="307">
        <f>'A4 Exploitation'!D266</f>
        <v>0</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Saint Gobain</v>
      </c>
    </row>
    <row r="97" spans="1:10" ht="33" customHeight="1" x14ac:dyDescent="0.25">
      <c r="A97" s="86" t="s">
        <v>328</v>
      </c>
      <c r="B97" s="307" t="e">
        <f>'A1 Exploitation'!D318</f>
        <v>#DIV/0!</v>
      </c>
      <c r="C97" s="307"/>
      <c r="D97" s="78"/>
      <c r="E97" s="78"/>
      <c r="F97" s="78"/>
      <c r="G97" s="78"/>
      <c r="H97" s="78"/>
      <c r="I97" s="78"/>
    </row>
    <row r="98" spans="1:10" ht="33" customHeight="1" x14ac:dyDescent="0.25">
      <c r="A98" s="85" t="s">
        <v>329</v>
      </c>
      <c r="B98" s="307">
        <f>'A2 Exploitation'!D318</f>
        <v>0.72727272727272729</v>
      </c>
      <c r="C98" s="307"/>
      <c r="D98" s="78"/>
      <c r="E98" s="78"/>
      <c r="F98" s="78"/>
      <c r="G98" s="78"/>
      <c r="H98" s="78"/>
      <c r="I98" s="78"/>
    </row>
    <row r="99" spans="1:10" ht="33" customHeight="1" x14ac:dyDescent="0.25">
      <c r="A99" s="86" t="s">
        <v>330</v>
      </c>
      <c r="B99" s="307" t="e">
        <f>'A3 Exploitation'!D318</f>
        <v>#DIV/0!</v>
      </c>
      <c r="C99" s="307"/>
      <c r="D99" s="78"/>
      <c r="E99" s="78"/>
      <c r="F99" s="78"/>
      <c r="G99" s="78"/>
      <c r="H99" s="78"/>
      <c r="I99" s="78"/>
    </row>
    <row r="100" spans="1:10" ht="33" customHeight="1" x14ac:dyDescent="0.25">
      <c r="A100" s="86" t="s">
        <v>331</v>
      </c>
      <c r="B100" s="307">
        <f>'A4 Exploitation'!D318</f>
        <v>0</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Saint Gobain</v>
      </c>
    </row>
    <row r="106" spans="1:10" ht="33" customHeight="1" x14ac:dyDescent="0.25">
      <c r="A106" s="86" t="s">
        <v>328</v>
      </c>
      <c r="B106" s="307">
        <f>'A1 Exploitation'!D358</f>
        <v>0.95833333333333337</v>
      </c>
      <c r="C106" s="307"/>
      <c r="D106" s="78"/>
      <c r="E106" s="78"/>
      <c r="F106" s="78"/>
      <c r="G106" s="78"/>
      <c r="H106" s="78"/>
      <c r="I106" s="78"/>
    </row>
    <row r="107" spans="1:10" ht="33" customHeight="1" x14ac:dyDescent="0.25">
      <c r="A107" s="85" t="s">
        <v>329</v>
      </c>
      <c r="B107" s="307">
        <f>'A2 Exploitation'!D358</f>
        <v>1</v>
      </c>
      <c r="C107" s="307"/>
      <c r="D107" s="78"/>
      <c r="E107" s="78"/>
      <c r="F107" s="78"/>
      <c r="G107" s="78"/>
      <c r="H107" s="78"/>
      <c r="I107" s="78"/>
    </row>
    <row r="108" spans="1:10" ht="33" customHeight="1" x14ac:dyDescent="0.25">
      <c r="A108" s="86" t="s">
        <v>330</v>
      </c>
      <c r="B108" s="307">
        <f>'A3 Exploitation'!D358</f>
        <v>0.97916666666666663</v>
      </c>
      <c r="C108" s="307"/>
      <c r="D108" s="78"/>
      <c r="E108" s="78"/>
      <c r="F108" s="78"/>
      <c r="G108" s="78"/>
      <c r="H108" s="78"/>
      <c r="I108" s="78"/>
    </row>
    <row r="109" spans="1:10" ht="33" customHeight="1" x14ac:dyDescent="0.25">
      <c r="A109" s="86" t="s">
        <v>331</v>
      </c>
      <c r="B109" s="307">
        <f>'A4 Exploitation'!D358</f>
        <v>0</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Saint Gobain</v>
      </c>
    </row>
    <row r="115" spans="1:10" ht="33" customHeight="1" x14ac:dyDescent="0.25">
      <c r="A115" s="86" t="s">
        <v>328</v>
      </c>
      <c r="B115" s="307">
        <f>'A1 Exploitation'!D391</f>
        <v>1</v>
      </c>
      <c r="C115" s="307"/>
      <c r="D115" s="78"/>
      <c r="E115" s="78"/>
      <c r="F115" s="78"/>
      <c r="G115" s="78"/>
      <c r="H115" s="78"/>
      <c r="I115" s="78"/>
    </row>
    <row r="116" spans="1:10" ht="33" customHeight="1" x14ac:dyDescent="0.25">
      <c r="A116" s="85" t="s">
        <v>329</v>
      </c>
      <c r="B116" s="307">
        <f>'A2 Exploitation'!D391</f>
        <v>1</v>
      </c>
      <c r="C116" s="307"/>
      <c r="D116" s="78"/>
      <c r="E116" s="78"/>
      <c r="F116" s="78"/>
      <c r="G116" s="78"/>
      <c r="H116" s="78"/>
      <c r="I116" s="78"/>
    </row>
    <row r="117" spans="1:10" ht="33" customHeight="1" x14ac:dyDescent="0.25">
      <c r="A117" s="86" t="s">
        <v>330</v>
      </c>
      <c r="B117" s="307">
        <f>'A3 Exploitation'!D391</f>
        <v>0.94117647058823528</v>
      </c>
      <c r="C117" s="307"/>
      <c r="D117" s="78"/>
      <c r="E117" s="78"/>
      <c r="F117" s="78"/>
      <c r="G117" s="78"/>
      <c r="H117" s="78"/>
      <c r="I117" s="78"/>
    </row>
    <row r="118" spans="1:10" ht="33" customHeight="1" x14ac:dyDescent="0.25">
      <c r="A118" s="86" t="s">
        <v>331</v>
      </c>
      <c r="B118" s="307">
        <f>'A4 Exploitation'!D391</f>
        <v>0</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Saint Gobain</v>
      </c>
    </row>
    <row r="124" spans="1:10" ht="33" customHeight="1" x14ac:dyDescent="0.25">
      <c r="A124" s="86" t="s">
        <v>328</v>
      </c>
      <c r="B124" s="307">
        <f>'A1 Exploitation'!D444</f>
        <v>1</v>
      </c>
      <c r="C124" s="307"/>
      <c r="D124" s="78"/>
      <c r="E124" s="78"/>
      <c r="F124" s="78"/>
      <c r="G124" s="78"/>
      <c r="H124" s="78"/>
      <c r="I124" s="78"/>
    </row>
    <row r="125" spans="1:10" ht="33" customHeight="1" x14ac:dyDescent="0.25">
      <c r="A125" s="85" t="s">
        <v>329</v>
      </c>
      <c r="B125" s="307">
        <f>'A2 Exploitation'!D444</f>
        <v>1</v>
      </c>
      <c r="C125" s="307"/>
      <c r="D125" s="78"/>
      <c r="E125" s="78"/>
      <c r="F125" s="78"/>
      <c r="G125" s="78"/>
      <c r="H125" s="78"/>
      <c r="I125" s="78"/>
    </row>
    <row r="126" spans="1:10" ht="33" customHeight="1" x14ac:dyDescent="0.25">
      <c r="A126" s="86" t="s">
        <v>330</v>
      </c>
      <c r="B126" s="307">
        <f>'A3 Exploitation'!D444</f>
        <v>0.94827586206896552</v>
      </c>
      <c r="C126" s="307"/>
      <c r="D126" s="78"/>
      <c r="E126" s="78"/>
      <c r="F126" s="78"/>
      <c r="G126" s="78"/>
      <c r="H126" s="78"/>
      <c r="I126" s="78"/>
    </row>
    <row r="127" spans="1:10" ht="33" customHeight="1" x14ac:dyDescent="0.25">
      <c r="A127" s="86" t="s">
        <v>331</v>
      </c>
      <c r="B127" s="307">
        <f>'A4 Exploitation'!D444</f>
        <v>0</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Saint Gobain</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1</v>
      </c>
      <c r="C134" s="307"/>
      <c r="D134" s="78"/>
      <c r="E134" s="78"/>
      <c r="F134" s="78"/>
      <c r="G134" s="78"/>
      <c r="H134" s="78"/>
      <c r="I134" s="78"/>
    </row>
    <row r="135" spans="1:10" ht="33" customHeight="1" x14ac:dyDescent="0.25">
      <c r="A135" s="86" t="s">
        <v>330</v>
      </c>
      <c r="B135" s="307">
        <f>'A3 Exploitation'!D481</f>
        <v>0.95238095238095233</v>
      </c>
      <c r="C135" s="307"/>
      <c r="D135" s="78"/>
      <c r="E135" s="78"/>
      <c r="F135" s="78"/>
      <c r="G135" s="78"/>
      <c r="H135" s="78"/>
      <c r="I135" s="78"/>
    </row>
    <row r="136" spans="1:10" ht="33" customHeight="1" x14ac:dyDescent="0.25">
      <c r="A136" s="86" t="s">
        <v>331</v>
      </c>
      <c r="B136" s="307">
        <f>'A4 Exploitation'!D481</f>
        <v>0</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Saint Gobain</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0.9375</v>
      </c>
      <c r="C144" s="307"/>
      <c r="D144" s="78"/>
      <c r="E144" s="78"/>
      <c r="F144" s="78"/>
      <c r="G144" s="78"/>
      <c r="H144" s="78"/>
      <c r="I144" s="78"/>
    </row>
    <row r="145" spans="1:10" ht="33" customHeight="1" x14ac:dyDescent="0.25">
      <c r="A145" s="86" t="s">
        <v>331</v>
      </c>
      <c r="B145" s="307">
        <f>'A4 Exploitation'!D503</f>
        <v>0</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Saint Gobain</v>
      </c>
    </row>
    <row r="151" spans="1:10" ht="33" customHeight="1" x14ac:dyDescent="0.25">
      <c r="A151" s="86" t="s">
        <v>328</v>
      </c>
      <c r="B151" s="307">
        <f>'A1 Exploitation'!D514</f>
        <v>1</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1</v>
      </c>
      <c r="C153" s="307"/>
      <c r="D153" s="78"/>
      <c r="E153" s="78"/>
      <c r="F153" s="78"/>
      <c r="G153" s="78"/>
      <c r="H153" s="78"/>
      <c r="I153" s="78"/>
    </row>
    <row r="154" spans="1:10" ht="33" customHeight="1" x14ac:dyDescent="0.25">
      <c r="A154" s="86" t="s">
        <v>331</v>
      </c>
      <c r="B154" s="307">
        <f>'A4 Exploitation'!D514</f>
        <v>0</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Saint Gobain</v>
      </c>
    </row>
    <row r="161" spans="1:10" ht="33" customHeight="1" x14ac:dyDescent="0.25">
      <c r="A161" s="86" t="s">
        <v>328</v>
      </c>
      <c r="B161" s="307">
        <f>'A1 Exploitation'!D534</f>
        <v>1</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1</v>
      </c>
      <c r="C163" s="307"/>
      <c r="D163" s="78"/>
      <c r="E163" s="78"/>
      <c r="F163" s="78"/>
      <c r="G163" s="78"/>
      <c r="H163" s="78"/>
      <c r="I163" s="78"/>
    </row>
    <row r="164" spans="1:10" ht="33" customHeight="1" x14ac:dyDescent="0.25">
      <c r="A164" s="86" t="s">
        <v>331</v>
      </c>
      <c r="B164" s="307">
        <f>'A4 Exploitation'!D534</f>
        <v>0</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Saint Gobain</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0</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Saint Gobain</v>
      </c>
    </row>
    <row r="179" spans="1:10" ht="33" customHeight="1" x14ac:dyDescent="0.25">
      <c r="A179" s="86" t="s">
        <v>328</v>
      </c>
      <c r="B179" s="307">
        <f>'A1 Technique'!D199</f>
        <v>0.87254901960784315</v>
      </c>
      <c r="C179" s="307"/>
    </row>
    <row r="180" spans="1:10" ht="33" customHeight="1" x14ac:dyDescent="0.25">
      <c r="A180" s="85" t="s">
        <v>329</v>
      </c>
      <c r="B180" s="307">
        <f>'A2 Technique'!D199</f>
        <v>0.88571428571428568</v>
      </c>
      <c r="C180" s="307"/>
    </row>
    <row r="181" spans="1:10" ht="33" customHeight="1" x14ac:dyDescent="0.25">
      <c r="A181" s="86" t="s">
        <v>330</v>
      </c>
      <c r="B181" s="307">
        <f>'A3 Technique'!D199</f>
        <v>0.96568627450980393</v>
      </c>
      <c r="C181" s="307"/>
    </row>
    <row r="182" spans="1:10" ht="33" customHeight="1" x14ac:dyDescent="0.25">
      <c r="A182" s="86" t="s">
        <v>331</v>
      </c>
      <c r="B182" s="307">
        <f>'A4 Technique'!D199</f>
        <v>0</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PrtwqS4p4FfcwZ/DsJCy05J5z7tJcNCtd4rbO6erYpriR1KNYg1vddMFFWpEIFuay3a6BchzFhcAH7dLW82T8Q==" saltValue="BCEISvdtANWm2DnM34NVL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41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6"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fxWHg8ZpFQKRz9YUEhDWLTpX1JPQamnAxabkgVrrONoWoCOX0zojIDbavpPOXVaXpde6Tky0MX6JNEhgyTEMTA==" saltValue="MP/MLPp82/v52Aa0JqYKs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'A5 Exploitation'!A8:F8</f>
        <v>Saint Gobain</v>
      </c>
      <c r="B7" s="336"/>
      <c r="C7" s="336"/>
      <c r="D7" s="336"/>
      <c r="E7" s="336"/>
      <c r="F7" s="336"/>
      <c r="G7" s="125"/>
    </row>
    <row r="8" spans="1:7" s="12" customFormat="1" ht="24" x14ac:dyDescent="0.45">
      <c r="A8" s="14" t="s">
        <v>42</v>
      </c>
      <c r="B8" s="356">
        <f>'A5 Exploitation'!B9:F9</f>
        <v>0</v>
      </c>
      <c r="C8" s="356"/>
      <c r="D8" s="356"/>
      <c r="E8" s="356"/>
      <c r="F8" s="356"/>
      <c r="G8" s="125"/>
    </row>
    <row r="9" spans="1:7" s="12" customFormat="1" ht="24" x14ac:dyDescent="0.45">
      <c r="A9" s="15" t="s">
        <v>44</v>
      </c>
      <c r="B9" s="357">
        <f>'A5 Exploitation'!B10:F10</f>
        <v>0</v>
      </c>
      <c r="C9" s="357"/>
      <c r="D9" s="357"/>
      <c r="E9" s="357"/>
      <c r="F9" s="357"/>
      <c r="G9" s="125"/>
    </row>
    <row r="10" spans="1:7" s="12" customFormat="1" ht="24" x14ac:dyDescent="0.45">
      <c r="A10" s="14" t="s">
        <v>43</v>
      </c>
      <c r="B10" s="354">
        <f>'A5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'A6 Exploitation'!A8:F8</f>
        <v>Saint Gobain</v>
      </c>
      <c r="B7" s="336"/>
      <c r="C7" s="336"/>
      <c r="D7" s="336"/>
      <c r="E7" s="336"/>
      <c r="F7" s="336"/>
      <c r="G7" s="125"/>
    </row>
    <row r="8" spans="1:7" s="12" customFormat="1" ht="24" x14ac:dyDescent="0.45">
      <c r="A8" s="14" t="s">
        <v>42</v>
      </c>
      <c r="B8" s="356">
        <f>'A6 Exploitation'!B9:F9</f>
        <v>0</v>
      </c>
      <c r="C8" s="356"/>
      <c r="D8" s="356"/>
      <c r="E8" s="356"/>
      <c r="F8" s="356"/>
      <c r="G8" s="125"/>
    </row>
    <row r="9" spans="1:7" s="12" customFormat="1" ht="24" x14ac:dyDescent="0.45">
      <c r="A9" s="15" t="s">
        <v>44</v>
      </c>
      <c r="B9" s="357">
        <f>'A6 Exploitation'!B10:F10</f>
        <v>0</v>
      </c>
      <c r="C9" s="357"/>
      <c r="D9" s="357"/>
      <c r="E9" s="357"/>
      <c r="F9" s="357"/>
      <c r="G9" s="125"/>
    </row>
    <row r="10" spans="1:7" s="12" customFormat="1" ht="24" x14ac:dyDescent="0.45">
      <c r="A10" s="14" t="s">
        <v>43</v>
      </c>
      <c r="B10" s="354">
        <f>'A6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SheetLayoutView="100" workbookViewId="0">
      <selection activeCell="F551" sqref="F5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t="s">
        <v>408</v>
      </c>
      <c r="C9" s="337"/>
      <c r="D9" s="337"/>
      <c r="E9" s="337"/>
      <c r="F9" s="337"/>
      <c r="G9" s="125"/>
    </row>
    <row r="10" spans="1:7" ht="24" x14ac:dyDescent="0.45">
      <c r="A10" s="15" t="s">
        <v>44</v>
      </c>
      <c r="B10" s="338" t="s">
        <v>409</v>
      </c>
      <c r="C10" s="338"/>
      <c r="D10" s="338"/>
      <c r="E10" s="338"/>
      <c r="F10" s="338"/>
      <c r="G10" s="125"/>
    </row>
    <row r="11" spans="1:7" ht="24" x14ac:dyDescent="0.45">
      <c r="A11" s="14" t="s">
        <v>43</v>
      </c>
      <c r="B11" s="333">
        <v>43161</v>
      </c>
      <c r="C11" s="333"/>
      <c r="D11" s="333"/>
      <c r="E11" s="333"/>
      <c r="F11" s="333"/>
      <c r="G11" s="125"/>
    </row>
    <row r="12" spans="1:7" ht="24" x14ac:dyDescent="0.45">
      <c r="A12" s="14" t="s">
        <v>239</v>
      </c>
      <c r="B12" s="331">
        <f>D549</f>
        <v>0.98327137546468402</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410</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156" t="s">
        <v>442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0</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t="s">
        <v>410</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82.5" x14ac:dyDescent="0.3">
      <c r="A75" s="70" t="s">
        <v>251</v>
      </c>
      <c r="B75" s="130">
        <v>1</v>
      </c>
      <c r="C75" s="131"/>
      <c r="D75" s="151" t="s">
        <v>419</v>
      </c>
      <c r="E75" s="106"/>
      <c r="F75" s="204" t="s">
        <v>356</v>
      </c>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443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t="s">
        <v>410</v>
      </c>
      <c r="E92" s="106"/>
      <c r="F92" s="204"/>
    </row>
    <row r="93" spans="1:7"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t="s">
        <v>412</v>
      </c>
      <c r="E129" s="116"/>
      <c r="F129" s="204"/>
      <c r="G129" s="127"/>
    </row>
    <row r="130" spans="1:7" ht="49.5" x14ac:dyDescent="0.3">
      <c r="A130" s="8" t="s">
        <v>240</v>
      </c>
      <c r="B130" s="130">
        <v>0</v>
      </c>
      <c r="C130" s="131"/>
      <c r="D130" s="138" t="s">
        <v>434</v>
      </c>
      <c r="E130" s="299" t="s">
        <v>447</v>
      </c>
      <c r="F130" s="204" t="s">
        <v>356</v>
      </c>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2</v>
      </c>
      <c r="C147" s="150" t="str">
        <f>IF(B147=0, -5, "0")</f>
        <v>0</v>
      </c>
      <c r="D147" s="116" t="s">
        <v>435</v>
      </c>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66" x14ac:dyDescent="0.3">
      <c r="A218" s="10" t="s">
        <v>142</v>
      </c>
      <c r="B218" s="130">
        <v>1</v>
      </c>
      <c r="C218" s="130"/>
      <c r="D218" s="300" t="s">
        <v>448</v>
      </c>
      <c r="E218" s="115"/>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t="s">
        <v>413</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2</v>
      </c>
      <c r="C248" s="130"/>
      <c r="D248" s="137" t="s">
        <v>449</v>
      </c>
      <c r="E248" s="115"/>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53.25" customHeight="1" x14ac:dyDescent="0.3">
      <c r="A339" s="4" t="s">
        <v>5</v>
      </c>
      <c r="B339" s="130">
        <v>1</v>
      </c>
      <c r="C339" s="130"/>
      <c r="D339" s="298" t="s">
        <v>444</v>
      </c>
      <c r="E339" s="94"/>
      <c r="F339" s="204" t="s">
        <v>356</v>
      </c>
    </row>
    <row r="340" spans="1:7" ht="18" x14ac:dyDescent="0.35">
      <c r="A340" s="210" t="s">
        <v>318</v>
      </c>
      <c r="B340" s="130">
        <v>2</v>
      </c>
      <c r="C340" s="150" t="str">
        <f>IF(B340=0, -5, "0")</f>
        <v>0</v>
      </c>
      <c r="D340" s="167"/>
      <c r="E340" s="94"/>
      <c r="F340" s="204"/>
    </row>
    <row r="341" spans="1:7" ht="82.5" x14ac:dyDescent="0.3">
      <c r="A341" s="70" t="s">
        <v>98</v>
      </c>
      <c r="B341" s="130">
        <v>1</v>
      </c>
      <c r="C341" s="131"/>
      <c r="D341" s="138" t="s">
        <v>414</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D366" s="12" t="s">
        <v>410</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22.5" customHeight="1" x14ac:dyDescent="0.3">
      <c r="A398" s="18" t="s">
        <v>102</v>
      </c>
      <c r="B398" s="130">
        <v>2</v>
      </c>
      <c r="C398" s="130"/>
      <c r="D398" s="95"/>
      <c r="E398" s="94"/>
      <c r="F398" s="204"/>
      <c r="G398" s="127"/>
    </row>
    <row r="399" spans="1:7" ht="24" customHeight="1"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415</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t="s">
        <v>436</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43161</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416</v>
      </c>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ht="33" x14ac:dyDescent="0.3">
      <c r="A509" s="6" t="s">
        <v>15</v>
      </c>
      <c r="B509" s="130">
        <v>2</v>
      </c>
      <c r="C509" s="130"/>
      <c r="D509" s="95" t="s">
        <v>417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418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301"/>
      <c r="F525" s="204"/>
    </row>
    <row r="526" spans="1:7" ht="30" x14ac:dyDescent="0.3">
      <c r="A526" s="70" t="s">
        <v>187</v>
      </c>
      <c r="B526" s="130">
        <v>2</v>
      </c>
      <c r="C526" s="130"/>
      <c r="D526" s="95"/>
      <c r="E526" s="301"/>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301"/>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301"/>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0.98327137546468402</v>
      </c>
    </row>
  </sheetData>
  <sheetProtection algorithmName="SHA-512" hashValue="s5fzP4BCAk4OBsSyfCde6uzC4zWSFORreAz4RKGpAU3u/yirmtRevNxK2ibUglNf1+h9//gZYcF4Vw8ZJWLCpQ==" saltValue="0UaEdUg+0/XdE8TdF0MIJ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309:B313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5" manualBreakCount="5">
    <brk id="85" max="6" man="1"/>
    <brk id="174" max="6" man="1"/>
    <brk id="267" max="6" man="1"/>
    <brk id="361"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9" zoomScale="93" zoomScaleNormal="90" zoomScaleSheetLayoutView="93" workbookViewId="0">
      <selection activeCell="D192" sqref="D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'A1 Exploitation'!A8:F8</f>
        <v>Saint Gobain</v>
      </c>
      <c r="B7" s="336"/>
      <c r="C7" s="336"/>
      <c r="D7" s="336"/>
      <c r="E7" s="336"/>
      <c r="F7" s="336"/>
      <c r="G7" s="125"/>
    </row>
    <row r="8" spans="1:7" s="12" customFormat="1" ht="24" x14ac:dyDescent="0.45">
      <c r="A8" s="14" t="s">
        <v>42</v>
      </c>
      <c r="B8" s="356" t="str">
        <f>'A1 Exploitation'!B9:F9</f>
        <v>Dr Raja Bouhalfaya</v>
      </c>
      <c r="C8" s="356"/>
      <c r="D8" s="356"/>
      <c r="E8" s="356"/>
      <c r="F8" s="356"/>
      <c r="G8" s="125"/>
    </row>
    <row r="9" spans="1:7" s="12" customFormat="1" ht="24" x14ac:dyDescent="0.45">
      <c r="A9" s="15" t="s">
        <v>44</v>
      </c>
      <c r="B9" s="357" t="str">
        <f>'A1 Exploitation'!B10:F10</f>
        <v>Directeur du magasin Mr Khairi Belouafa et chefs rayons</v>
      </c>
      <c r="C9" s="357"/>
      <c r="D9" s="357"/>
      <c r="E9" s="357"/>
      <c r="F9" s="357"/>
      <c r="G9" s="125"/>
    </row>
    <row r="10" spans="1:7" s="12" customFormat="1" ht="24" x14ac:dyDescent="0.45">
      <c r="A10" s="14" t="s">
        <v>43</v>
      </c>
      <c r="B10" s="354">
        <f>'A1 Exploitation'!B11:F11</f>
        <v>43161</v>
      </c>
      <c r="C10" s="354"/>
      <c r="D10" s="354"/>
      <c r="E10" s="354"/>
      <c r="F10" s="354"/>
      <c r="G10" s="125"/>
    </row>
    <row r="11" spans="1:7" s="12" customFormat="1" ht="24" x14ac:dyDescent="0.45">
      <c r="A11" s="14" t="s">
        <v>294</v>
      </c>
      <c r="B11" s="353">
        <f>D199</f>
        <v>0.87254901960784315</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33.75" x14ac:dyDescent="0.35">
      <c r="A26" s="40" t="s">
        <v>97</v>
      </c>
      <c r="B26" s="94">
        <v>1</v>
      </c>
      <c r="C26" s="120" t="str">
        <f>IF(B26=0, -5, "0")</f>
        <v>0</v>
      </c>
      <c r="D26" s="95" t="s">
        <v>437</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13</v>
      </c>
    </row>
    <row r="34" spans="1:7" x14ac:dyDescent="0.3">
      <c r="A34" s="341" t="s">
        <v>295</v>
      </c>
      <c r="B34" s="342"/>
      <c r="C34" s="343"/>
      <c r="D34" s="33">
        <f>D33/(COUNT(B26:C32)*2)</f>
        <v>0.9285714285714286</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51.75" customHeight="1" x14ac:dyDescent="0.35">
      <c r="A37" s="40" t="s">
        <v>97</v>
      </c>
      <c r="B37" s="94">
        <v>1</v>
      </c>
      <c r="C37" s="120" t="str">
        <f>IF(B37=0, -5, "0")</f>
        <v>0</v>
      </c>
      <c r="D37" s="123" t="s">
        <v>438</v>
      </c>
      <c r="E37" s="94"/>
      <c r="F37" s="94"/>
      <c r="G37" s="126"/>
    </row>
    <row r="38" spans="1:7" s="22" customFormat="1" ht="27.75" customHeigh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9</v>
      </c>
      <c r="E42" s="13"/>
      <c r="F42" s="13"/>
      <c r="G42" s="126"/>
    </row>
    <row r="43" spans="1:7" s="22" customFormat="1" x14ac:dyDescent="0.3">
      <c r="A43" s="341" t="s">
        <v>295</v>
      </c>
      <c r="B43" s="342"/>
      <c r="C43" s="343"/>
      <c r="D43" s="33">
        <f>D42/(COUNT(B37:C41)*2)</f>
        <v>0.9</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421</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423</v>
      </c>
      <c r="E60" s="94"/>
      <c r="F60" s="94"/>
    </row>
    <row r="61" spans="1:7" ht="18" x14ac:dyDescent="0.35">
      <c r="A61" s="40" t="s">
        <v>297</v>
      </c>
      <c r="B61" s="94">
        <v>2</v>
      </c>
      <c r="C61" s="120" t="str">
        <f>IF(B61=0, -5, "0")</f>
        <v>0</v>
      </c>
      <c r="D61" s="95" t="s">
        <v>410</v>
      </c>
      <c r="E61" s="94"/>
      <c r="F61" s="94"/>
    </row>
    <row r="62" spans="1:7" x14ac:dyDescent="0.3">
      <c r="A62" s="17" t="s">
        <v>293</v>
      </c>
      <c r="B62" s="94">
        <v>2</v>
      </c>
      <c r="C62" s="94"/>
      <c r="D62" s="95" t="s">
        <v>422</v>
      </c>
      <c r="E62" s="94"/>
      <c r="F62" s="94"/>
    </row>
    <row r="63" spans="1:7" x14ac:dyDescent="0.3">
      <c r="A63" s="341" t="s">
        <v>36</v>
      </c>
      <c r="B63" s="342"/>
      <c r="C63" s="343"/>
      <c r="D63" s="248">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49.5" x14ac:dyDescent="0.4">
      <c r="A67" s="17" t="s">
        <v>271</v>
      </c>
      <c r="B67" s="100">
        <v>2</v>
      </c>
      <c r="C67" s="101"/>
      <c r="D67" s="296" t="s">
        <v>431</v>
      </c>
      <c r="E67" s="102"/>
      <c r="F67" s="94"/>
    </row>
    <row r="68" spans="1:7" ht="19.5" x14ac:dyDescent="0.4">
      <c r="A68" s="17" t="s">
        <v>272</v>
      </c>
      <c r="B68" s="100">
        <v>2</v>
      </c>
      <c r="C68" s="101"/>
      <c r="D68" s="95" t="s">
        <v>424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30</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34.5" x14ac:dyDescent="0.4">
      <c r="A89" s="17" t="s">
        <v>272</v>
      </c>
      <c r="B89" s="110">
        <v>1</v>
      </c>
      <c r="C89" s="101"/>
      <c r="D89" s="95" t="s">
        <v>439</v>
      </c>
      <c r="E89" s="94"/>
      <c r="F89" s="94"/>
    </row>
    <row r="90" spans="1:7" ht="19.5" x14ac:dyDescent="0.4">
      <c r="A90" s="17" t="s">
        <v>300</v>
      </c>
      <c r="B90" s="110">
        <v>2</v>
      </c>
      <c r="C90" s="101"/>
      <c r="D90" s="107"/>
      <c r="E90" s="94"/>
      <c r="F90" s="94"/>
    </row>
    <row r="91" spans="1:7" ht="34.5" x14ac:dyDescent="0.4">
      <c r="A91" s="23" t="s">
        <v>301</v>
      </c>
      <c r="B91" s="110">
        <v>2</v>
      </c>
      <c r="C91" s="101"/>
      <c r="D91" s="29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1</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20</v>
      </c>
    </row>
    <row r="103" spans="1:7" x14ac:dyDescent="0.3">
      <c r="A103" s="341" t="s">
        <v>295</v>
      </c>
      <c r="B103" s="342"/>
      <c r="C103" s="343"/>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3.75" customHeight="1" x14ac:dyDescent="0.35">
      <c r="A112" s="46" t="s">
        <v>230</v>
      </c>
      <c r="B112" s="110" t="s">
        <v>32</v>
      </c>
      <c r="C112" s="120" t="str">
        <f>IF(B112=0, -5, "0")</f>
        <v>0</v>
      </c>
      <c r="D112" s="127"/>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295" t="s">
        <v>312</v>
      </c>
      <c r="B115" s="110">
        <v>2</v>
      </c>
      <c r="C115" s="120" t="str">
        <f>IF(B115=0, -5, "0")</f>
        <v>0</v>
      </c>
      <c r="D115" s="95" t="s">
        <v>425</v>
      </c>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1</v>
      </c>
      <c r="C117" s="94"/>
      <c r="D117" s="297" t="s">
        <v>445</v>
      </c>
      <c r="E117" s="94"/>
      <c r="F117" s="94"/>
      <c r="G117" s="126"/>
    </row>
    <row r="118" spans="1:7" s="22" customFormat="1" x14ac:dyDescent="0.3">
      <c r="A118" s="341" t="s">
        <v>36</v>
      </c>
      <c r="B118" s="342"/>
      <c r="C118" s="343"/>
      <c r="D118" s="248">
        <f>SUM(B107:C117)</f>
        <v>19</v>
      </c>
      <c r="E118" s="13"/>
      <c r="F118" s="13"/>
      <c r="G118" s="126"/>
    </row>
    <row r="119" spans="1:7" s="22" customFormat="1" x14ac:dyDescent="0.3">
      <c r="A119" s="341" t="s">
        <v>295</v>
      </c>
      <c r="B119" s="342"/>
      <c r="C119" s="343"/>
      <c r="D119" s="33">
        <f>D118/(COUNT(B107:C117)*2)</f>
        <v>0.95</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34.5" x14ac:dyDescent="0.4">
      <c r="A124" s="17" t="s">
        <v>293</v>
      </c>
      <c r="B124" s="111">
        <v>1</v>
      </c>
      <c r="C124" s="101"/>
      <c r="D124" s="95" t="s">
        <v>446</v>
      </c>
      <c r="E124" s="95"/>
      <c r="F124" s="94"/>
    </row>
    <row r="125" spans="1:7" ht="34.5" x14ac:dyDescent="0.4">
      <c r="A125" s="20" t="s">
        <v>247</v>
      </c>
      <c r="B125" s="111">
        <v>1</v>
      </c>
      <c r="C125" s="101"/>
      <c r="D125" s="95" t="s">
        <v>426</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427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428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19</v>
      </c>
    </row>
    <row r="134" spans="1:7" x14ac:dyDescent="0.3">
      <c r="A134" s="341" t="s">
        <v>295</v>
      </c>
      <c r="B134" s="342"/>
      <c r="C134" s="343"/>
      <c r="D134" s="32">
        <f>D133/(COUNT(B122:C132)*2)</f>
        <v>0.86363636363636365</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113" t="s">
        <v>429</v>
      </c>
      <c r="E156" s="95" t="s">
        <v>430</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9</v>
      </c>
    </row>
    <row r="162" spans="1:7" x14ac:dyDescent="0.3">
      <c r="A162" s="341" t="s">
        <v>295</v>
      </c>
      <c r="B162" s="342"/>
      <c r="C162" s="343"/>
      <c r="D162" s="33">
        <f>D161/(COUNT(B153:C160)*2)</f>
        <v>0.5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433</v>
      </c>
      <c r="E167" s="94"/>
      <c r="F167" s="94"/>
    </row>
    <row r="168" spans="1:7" x14ac:dyDescent="0.3">
      <c r="A168" s="17" t="s">
        <v>86</v>
      </c>
      <c r="B168" s="94">
        <v>0</v>
      </c>
      <c r="C168" s="94"/>
      <c r="D168" s="94"/>
      <c r="E168" s="95"/>
      <c r="F168" s="94"/>
    </row>
    <row r="169" spans="1:7" x14ac:dyDescent="0.3">
      <c r="A169" s="341" t="s">
        <v>36</v>
      </c>
      <c r="B169" s="342"/>
      <c r="C169" s="343"/>
      <c r="D169" s="248">
        <f>SUM(B165:C168)</f>
        <v>5</v>
      </c>
    </row>
    <row r="170" spans="1:7" x14ac:dyDescent="0.3">
      <c r="A170" s="341" t="s">
        <v>295</v>
      </c>
      <c r="B170" s="342"/>
      <c r="C170" s="343"/>
      <c r="D170" s="33">
        <f>D169/(COUNT(B165:C168)*2)</f>
        <v>0.625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ht="33" x14ac:dyDescent="0.3">
      <c r="A181" s="44" t="s">
        <v>315</v>
      </c>
      <c r="B181" s="94">
        <v>1</v>
      </c>
      <c r="C181" s="94"/>
      <c r="D181" s="95" t="s">
        <v>440</v>
      </c>
      <c r="E181" s="95"/>
      <c r="F181" s="94"/>
    </row>
    <row r="182" spans="1:7" ht="49.5" x14ac:dyDescent="0.3">
      <c r="A182" s="52" t="s">
        <v>220</v>
      </c>
      <c r="B182" s="94">
        <v>1</v>
      </c>
      <c r="C182" s="94"/>
      <c r="D182" s="95" t="s">
        <v>432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1" t="s">
        <v>36</v>
      </c>
      <c r="B194" s="342"/>
      <c r="C194" s="343"/>
      <c r="D194" s="54">
        <f>SUM(B190:C193)</f>
        <v>3</v>
      </c>
    </row>
    <row r="195" spans="1:6" x14ac:dyDescent="0.3">
      <c r="A195" s="341" t="s">
        <v>295</v>
      </c>
      <c r="B195" s="342"/>
      <c r="C195" s="343"/>
      <c r="D195" s="33">
        <f>D194/(COUNT(B190:C193)*2)</f>
        <v>0.5</v>
      </c>
    </row>
    <row r="197" spans="1:6" ht="18" x14ac:dyDescent="0.35">
      <c r="A197" s="64" t="s">
        <v>246</v>
      </c>
      <c r="B197" s="63"/>
      <c r="C197" s="63"/>
      <c r="D197" s="293">
        <v>0.25</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0.87254901960784315</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8"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39" zoomScale="65" zoomScaleSheetLayoutView="65" workbookViewId="0">
      <selection activeCell="D162" sqref="D162:D16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t="s">
        <v>451</v>
      </c>
      <c r="C9" s="337"/>
      <c r="D9" s="337"/>
      <c r="E9" s="337"/>
      <c r="F9" s="337"/>
      <c r="G9" s="125"/>
    </row>
    <row r="10" spans="1:7" ht="24" x14ac:dyDescent="0.45">
      <c r="A10" s="15" t="s">
        <v>44</v>
      </c>
      <c r="B10" s="338" t="s">
        <v>452</v>
      </c>
      <c r="C10" s="338"/>
      <c r="D10" s="338"/>
      <c r="E10" s="338"/>
      <c r="F10" s="338"/>
      <c r="G10" s="125"/>
    </row>
    <row r="11" spans="1:7" ht="24" x14ac:dyDescent="0.45">
      <c r="A11" s="14" t="s">
        <v>43</v>
      </c>
      <c r="B11" s="333">
        <v>43237</v>
      </c>
      <c r="C11" s="333"/>
      <c r="D11" s="333"/>
      <c r="E11" s="333"/>
      <c r="F11" s="333"/>
      <c r="G11" s="125"/>
    </row>
    <row r="12" spans="1:7" ht="24" x14ac:dyDescent="0.45">
      <c r="A12" s="14" t="s">
        <v>239</v>
      </c>
      <c r="B12" s="331">
        <f>D549</f>
        <v>0.97153024911032027</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43237</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453</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43237</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41" t="s">
        <v>454</v>
      </c>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455</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43237</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33" x14ac:dyDescent="0.3">
      <c r="A113" s="10" t="s">
        <v>27</v>
      </c>
      <c r="B113" s="130">
        <v>1</v>
      </c>
      <c r="C113" s="130"/>
      <c r="D113" s="138" t="s">
        <v>458</v>
      </c>
      <c r="E113" s="94"/>
      <c r="F113" s="204" t="s">
        <v>356</v>
      </c>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33" x14ac:dyDescent="0.3">
      <c r="A130" s="70" t="s">
        <v>240</v>
      </c>
      <c r="B130" s="130">
        <v>1</v>
      </c>
      <c r="C130" s="131"/>
      <c r="D130" s="157" t="s">
        <v>459</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66" x14ac:dyDescent="0.3">
      <c r="A152" s="219" t="s">
        <v>392</v>
      </c>
      <c r="B152" s="130">
        <v>1</v>
      </c>
      <c r="C152" s="150"/>
      <c r="D152" s="116" t="s">
        <v>460</v>
      </c>
      <c r="E152" s="116"/>
      <c r="F152" s="204" t="s">
        <v>356</v>
      </c>
      <c r="G152" s="127"/>
    </row>
    <row r="153" spans="1:7" ht="45" x14ac:dyDescent="0.3">
      <c r="A153" s="55" t="s">
        <v>249</v>
      </c>
      <c r="B153" s="280">
        <v>2</v>
      </c>
      <c r="C153" s="140"/>
      <c r="D153" s="281">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43237</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4" customHeight="1" x14ac:dyDescent="0.35">
      <c r="A186" s="268" t="s">
        <v>186</v>
      </c>
      <c r="B186" s="130">
        <v>1</v>
      </c>
      <c r="C186" s="136" t="str">
        <f>IF(B186=0, -10, "0")</f>
        <v>0</v>
      </c>
      <c r="D186" s="302" t="s">
        <v>464</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v>1</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43237</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468</v>
      </c>
      <c r="E226" s="106"/>
      <c r="F226" s="204" t="s">
        <v>357</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470</v>
      </c>
      <c r="E232" s="95"/>
      <c r="F232" s="204" t="s">
        <v>357</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42" t="s">
        <v>467</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43237</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468</v>
      </c>
      <c r="E273" s="106"/>
      <c r="F273" s="204"/>
      <c r="G273" s="127"/>
    </row>
    <row r="274" spans="1:7" s="16" customFormat="1" x14ac:dyDescent="0.3">
      <c r="A274" s="7" t="s">
        <v>135</v>
      </c>
      <c r="B274" s="130" t="s">
        <v>32</v>
      </c>
      <c r="C274" s="130"/>
      <c r="D274" s="138" t="s">
        <v>472</v>
      </c>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0</v>
      </c>
      <c r="C299" s="130"/>
      <c r="D299" s="156" t="s">
        <v>473</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ht="33" x14ac:dyDescent="0.3">
      <c r="A312" s="219" t="s">
        <v>392</v>
      </c>
      <c r="B312" s="130">
        <v>0</v>
      </c>
      <c r="C312" s="213"/>
      <c r="D312" s="165" t="s">
        <v>474</v>
      </c>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16</v>
      </c>
      <c r="F314" s="206"/>
      <c r="G314" s="214"/>
    </row>
    <row r="315" spans="1:7" s="16" customFormat="1" x14ac:dyDescent="0.3">
      <c r="A315" s="5" t="s">
        <v>35</v>
      </c>
      <c r="B315" s="132"/>
      <c r="C315" s="133"/>
      <c r="D315" s="134">
        <f>D314/(COUNT(B289:C307,B309:C313)*2)</f>
        <v>0.8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0.72727272727272729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43237</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t="s">
        <v>356</v>
      </c>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v>1</v>
      </c>
      <c r="E353" s="282">
        <f>COUNTIF('A1 Exploitation'!F325:F352,"ok")</f>
        <v>2</v>
      </c>
      <c r="F353" s="283">
        <f>COUNTA('A1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43237</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t="s">
        <v>32</v>
      </c>
      <c r="C385" s="130"/>
      <c r="D385" s="113"/>
      <c r="E385" s="94"/>
      <c r="F385" s="204"/>
      <c r="G385" s="127"/>
    </row>
    <row r="386" spans="1:7" ht="45" x14ac:dyDescent="0.3">
      <c r="A386" s="8" t="s">
        <v>249</v>
      </c>
      <c r="B386" s="280">
        <v>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43237</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458</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129" t="s">
        <v>476</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43237</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v>1</v>
      </c>
      <c r="E476" s="282">
        <f>COUNTIF('A1 Exploitation'!F451:F475,"ok")</f>
        <v>0</v>
      </c>
      <c r="F476" s="283">
        <f>COUNTA('A1 Exploitation'!F451:F475)</f>
        <v>0</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43237</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43237</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8"/>
      <c r="E508" s="317"/>
      <c r="F508" s="317"/>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v>1</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43237</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8"/>
      <c r="E519" s="317"/>
      <c r="F519" s="317"/>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v>1</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43237</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8"/>
      <c r="E539" s="317"/>
      <c r="F539" s="317"/>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v>1</v>
      </c>
      <c r="E543" s="282">
        <f>COUNTIF('A1 Exploitation'!F540:F542,"ok")</f>
        <v>0</v>
      </c>
      <c r="F543" s="283">
        <f>COUNTA('A2 Technique'!F540:F542)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0.97153024911032027</v>
      </c>
    </row>
  </sheetData>
  <sheetProtection algorithmName="SHA-512" hashValue="dzIvi8VodgkkuK6IpY2JuhDGd2pPtcmkrDiGnqs7ZF+0VAjmcFqWI+QQS3ZSw196D42ckyfEvPzxGcOGkjZCTA==" saltValue="M2MfNjRxBeSY61HBuPHfu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3" manualBreakCount="3">
    <brk id="85" max="6" man="1"/>
    <brk id="267" max="6" man="1"/>
    <brk id="45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71" zoomScaleNormal="90" zoomScaleSheetLayoutView="71" workbookViewId="0">
      <selection activeCell="E191" sqref="E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'A2 Exploitation'!A8:F8</f>
        <v>Saint Gobain</v>
      </c>
      <c r="B7" s="336"/>
      <c r="C7" s="336"/>
      <c r="D7" s="336"/>
      <c r="E7" s="336"/>
      <c r="F7" s="336"/>
      <c r="G7" s="125"/>
    </row>
    <row r="8" spans="1:7" s="12" customFormat="1" ht="24" x14ac:dyDescent="0.45">
      <c r="A8" s="14" t="s">
        <v>42</v>
      </c>
      <c r="B8" s="356" t="str">
        <f>'A2 Exploitation'!B9:F9</f>
        <v>Dr Hend KAMOUN</v>
      </c>
      <c r="C8" s="356"/>
      <c r="D8" s="356"/>
      <c r="E8" s="356"/>
      <c r="F8" s="356"/>
      <c r="G8" s="125"/>
    </row>
    <row r="9" spans="1:7" s="12" customFormat="1" ht="24" x14ac:dyDescent="0.45">
      <c r="A9" s="15" t="s">
        <v>44</v>
      </c>
      <c r="B9" s="357" t="str">
        <f>'A2 Exploitation'!B10:F10</f>
        <v>Directeur du magasin et chefs rayons</v>
      </c>
      <c r="C9" s="357"/>
      <c r="D9" s="357"/>
      <c r="E9" s="357"/>
      <c r="F9" s="357"/>
      <c r="G9" s="125"/>
    </row>
    <row r="10" spans="1:7" s="12" customFormat="1" ht="24" x14ac:dyDescent="0.45">
      <c r="A10" s="14" t="s">
        <v>43</v>
      </c>
      <c r="B10" s="354">
        <f>'A2 Exploitation'!B11:F11</f>
        <v>43237</v>
      </c>
      <c r="C10" s="354"/>
      <c r="D10" s="354"/>
      <c r="E10" s="354"/>
      <c r="F10" s="354"/>
      <c r="G10" s="125"/>
    </row>
    <row r="11" spans="1:7" s="12" customFormat="1" ht="24" x14ac:dyDescent="0.45">
      <c r="A11" s="14" t="s">
        <v>294</v>
      </c>
      <c r="B11" s="353">
        <f>D199</f>
        <v>0.88571428571428568</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2</v>
      </c>
      <c r="C26" s="120" t="str">
        <f>IF(B26=0, -5, "0")</f>
        <v>0</v>
      </c>
      <c r="D26" s="95" t="s">
        <v>478</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30.75" x14ac:dyDescent="0.3">
      <c r="A30" s="17" t="s">
        <v>288</v>
      </c>
      <c r="B30" s="94">
        <v>1</v>
      </c>
      <c r="C30" s="94"/>
      <c r="D30" s="98" t="s">
        <v>475</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13</v>
      </c>
    </row>
    <row r="34" spans="1:7" x14ac:dyDescent="0.3">
      <c r="A34" s="341" t="s">
        <v>295</v>
      </c>
      <c r="B34" s="342"/>
      <c r="C34" s="343"/>
      <c r="D34" s="33">
        <f>D33/(COUNT(B26:C32)*2)</f>
        <v>0.9285714285714286</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478</v>
      </c>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8">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1</v>
      </c>
      <c r="C56" s="120" t="str">
        <f>IF(B56=0, -5, "0")</f>
        <v>0</v>
      </c>
      <c r="D56" s="98" t="s">
        <v>478</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477</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13</v>
      </c>
    </row>
    <row r="64" spans="1:7" x14ac:dyDescent="0.3">
      <c r="A64" s="341" t="s">
        <v>295</v>
      </c>
      <c r="B64" s="342"/>
      <c r="C64" s="343"/>
      <c r="D64" s="33">
        <f>D63/(COUNT(B56:C62)*2)</f>
        <v>0.9285714285714286</v>
      </c>
    </row>
    <row r="65" spans="1:7" s="22" customFormat="1" x14ac:dyDescent="0.3">
      <c r="A65" s="26"/>
      <c r="B65" s="27"/>
      <c r="C65" s="27"/>
      <c r="D65" s="28"/>
      <c r="G65" s="126"/>
    </row>
    <row r="66" spans="1:7" ht="19.5" x14ac:dyDescent="0.4">
      <c r="A66" s="339" t="s">
        <v>130</v>
      </c>
      <c r="B66" s="340"/>
      <c r="C66" s="340"/>
      <c r="D66" s="340"/>
      <c r="E66" s="340"/>
      <c r="F66" s="340"/>
    </row>
    <row r="67" spans="1:7" ht="30" x14ac:dyDescent="0.4">
      <c r="A67" s="17" t="s">
        <v>271</v>
      </c>
      <c r="B67" s="100">
        <v>1</v>
      </c>
      <c r="C67" s="101"/>
      <c r="D67" s="102" t="s">
        <v>457</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27</v>
      </c>
    </row>
    <row r="85" spans="1:7" x14ac:dyDescent="0.3">
      <c r="A85" s="341" t="s">
        <v>295</v>
      </c>
      <c r="B85" s="342"/>
      <c r="C85" s="343"/>
      <c r="D85" s="33">
        <f>D84/(COUNT(B67:C83)*2)</f>
        <v>0.9642857142857143</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1</v>
      </c>
      <c r="C88" s="101"/>
      <c r="D88" s="95" t="s">
        <v>462</v>
      </c>
      <c r="E88" s="95"/>
      <c r="F88" s="94"/>
    </row>
    <row r="89" spans="1:7" ht="34.5" x14ac:dyDescent="0.4">
      <c r="A89" s="17" t="s">
        <v>272</v>
      </c>
      <c r="B89" s="110">
        <v>1</v>
      </c>
      <c r="C89" s="101"/>
      <c r="D89" s="95" t="s">
        <v>461</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33.75" x14ac:dyDescent="0.35">
      <c r="A100" s="45" t="s">
        <v>297</v>
      </c>
      <c r="B100" s="110">
        <v>2</v>
      </c>
      <c r="C100" s="120" t="str">
        <f>IF(B100=0, -5, "0")</f>
        <v>0</v>
      </c>
      <c r="D100" s="95" t="s">
        <v>463</v>
      </c>
      <c r="E100" s="94"/>
      <c r="F100" s="94"/>
    </row>
    <row r="101" spans="1:7" x14ac:dyDescent="0.3">
      <c r="A101" s="51" t="s">
        <v>232</v>
      </c>
      <c r="B101" s="110">
        <v>2</v>
      </c>
      <c r="C101" s="94"/>
      <c r="D101" s="95"/>
      <c r="E101" s="94"/>
      <c r="F101" s="94"/>
    </row>
    <row r="102" spans="1:7" x14ac:dyDescent="0.3">
      <c r="A102" s="341" t="s">
        <v>36</v>
      </c>
      <c r="B102" s="342"/>
      <c r="C102" s="343"/>
      <c r="D102" s="248">
        <f>SUM(B88:C101)</f>
        <v>26</v>
      </c>
    </row>
    <row r="103" spans="1:7" x14ac:dyDescent="0.3">
      <c r="A103" s="341" t="s">
        <v>295</v>
      </c>
      <c r="B103" s="342"/>
      <c r="C103" s="343"/>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465</v>
      </c>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ht="45.75" x14ac:dyDescent="0.3">
      <c r="A117" s="51" t="s">
        <v>232</v>
      </c>
      <c r="B117" s="110">
        <v>1</v>
      </c>
      <c r="C117" s="94"/>
      <c r="D117" s="107" t="s">
        <v>445</v>
      </c>
      <c r="E117" s="94"/>
      <c r="F117" s="94"/>
      <c r="G117" s="126"/>
    </row>
    <row r="118" spans="1:7" s="22" customFormat="1" x14ac:dyDescent="0.3">
      <c r="A118" s="341" t="s">
        <v>36</v>
      </c>
      <c r="B118" s="342"/>
      <c r="C118" s="343"/>
      <c r="D118" s="248">
        <f>SUM(B107:C117)</f>
        <v>20</v>
      </c>
      <c r="E118" s="13"/>
      <c r="F118" s="13"/>
      <c r="G118" s="126"/>
    </row>
    <row r="119" spans="1:7" s="22" customFormat="1" x14ac:dyDescent="0.3">
      <c r="A119" s="341" t="s">
        <v>295</v>
      </c>
      <c r="B119" s="342"/>
      <c r="C119" s="343"/>
      <c r="D119" s="33">
        <f>D118/(COUNT(B107:C117)*2)</f>
        <v>0.90909090909090906</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19.5" x14ac:dyDescent="0.4">
      <c r="A124" s="17" t="s">
        <v>293</v>
      </c>
      <c r="B124" s="111">
        <v>2</v>
      </c>
      <c r="C124" s="101"/>
      <c r="D124" s="95"/>
      <c r="E124" s="95"/>
      <c r="F124" s="94"/>
    </row>
    <row r="125" spans="1:7" ht="34.5" x14ac:dyDescent="0.4">
      <c r="A125" s="20" t="s">
        <v>247</v>
      </c>
      <c r="B125" s="111">
        <v>1</v>
      </c>
      <c r="C125" s="101"/>
      <c r="D125" s="95" t="s">
        <v>426</v>
      </c>
      <c r="E125" s="95"/>
      <c r="F125" s="94"/>
    </row>
    <row r="126" spans="1:7" ht="47.25" x14ac:dyDescent="0.4">
      <c r="A126" s="17" t="s">
        <v>292</v>
      </c>
      <c r="B126" s="111">
        <v>1</v>
      </c>
      <c r="C126" s="101"/>
      <c r="D126" s="107" t="s">
        <v>469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19</v>
      </c>
    </row>
    <row r="134" spans="1:7" x14ac:dyDescent="0.3">
      <c r="A134" s="341" t="s">
        <v>295</v>
      </c>
      <c r="B134" s="342"/>
      <c r="C134" s="343"/>
      <c r="D134" s="32">
        <f>D133/(COUNT(B122:C132)*2)</f>
        <v>0.86363636363636365</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2</v>
      </c>
    </row>
    <row r="150" spans="1:7" x14ac:dyDescent="0.3">
      <c r="A150" s="341" t="s">
        <v>295</v>
      </c>
      <c r="B150" s="342"/>
      <c r="C150" s="343"/>
      <c r="D150" s="33">
        <f>D149/(COUNT(B137:C148)*2)</f>
        <v>1</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479</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ht="33" x14ac:dyDescent="0.3">
      <c r="A166" s="17" t="s">
        <v>287</v>
      </c>
      <c r="B166" s="94">
        <v>1</v>
      </c>
      <c r="C166" s="94"/>
      <c r="D166" s="95" t="s">
        <v>471</v>
      </c>
      <c r="E166" s="94"/>
      <c r="F166" s="94"/>
    </row>
    <row r="167" spans="1:7" ht="49.5" x14ac:dyDescent="0.3">
      <c r="A167" s="44" t="s">
        <v>215</v>
      </c>
      <c r="B167" s="94">
        <v>1</v>
      </c>
      <c r="C167" s="94"/>
      <c r="D167" s="95" t="s">
        <v>433</v>
      </c>
      <c r="E167" s="94"/>
      <c r="F167" s="94"/>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ht="30.75" x14ac:dyDescent="0.3">
      <c r="A174" s="17" t="s">
        <v>87</v>
      </c>
      <c r="B174" s="94">
        <v>1</v>
      </c>
      <c r="C174" s="94"/>
      <c r="D174" s="119" t="s">
        <v>480</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7</v>
      </c>
    </row>
    <row r="178" spans="1:7" x14ac:dyDescent="0.3">
      <c r="A178" s="341" t="s">
        <v>295</v>
      </c>
      <c r="B178" s="342"/>
      <c r="C178" s="343"/>
      <c r="D178" s="33">
        <f>D177/(COUNT(B173:C176)*2)</f>
        <v>0.875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10</v>
      </c>
    </row>
    <row r="187" spans="1:7" x14ac:dyDescent="0.3">
      <c r="A187" s="341" t="s">
        <v>295</v>
      </c>
      <c r="B187" s="342"/>
      <c r="C187" s="343"/>
      <c r="D187" s="33">
        <f>D186/(COUNT(B181:C185)*2)</f>
        <v>1</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1" t="s">
        <v>36</v>
      </c>
      <c r="B194" s="342"/>
      <c r="C194" s="343"/>
      <c r="D194" s="54">
        <f>SUM(B190:C193)</f>
        <v>7</v>
      </c>
    </row>
    <row r="195" spans="1:6" x14ac:dyDescent="0.3">
      <c r="A195" s="341" t="s">
        <v>295</v>
      </c>
      <c r="B195" s="342"/>
      <c r="C195" s="343"/>
      <c r="D195" s="33">
        <f>D194/(COUNT(B190:C193)*2)</f>
        <v>0.875</v>
      </c>
    </row>
    <row r="197" spans="1:6" ht="18" x14ac:dyDescent="0.35">
      <c r="A197" s="64" t="s">
        <v>246</v>
      </c>
      <c r="B197" s="63"/>
      <c r="C197" s="63"/>
      <c r="D197" s="294" t="e">
        <f>E197/F197</f>
        <v>#DIV/0!</v>
      </c>
      <c r="E197" s="305">
        <f>COUNTIF('A1 Technique'!F17:F193,"ok")</f>
        <v>0</v>
      </c>
      <c r="F197" s="305">
        <f>COUNTA('A1 Technique'!F17:F193)</f>
        <v>0</v>
      </c>
    </row>
    <row r="198" spans="1:6" ht="22.5" x14ac:dyDescent="0.3">
      <c r="A198" s="35" t="s">
        <v>322</v>
      </c>
      <c r="B198" s="36"/>
      <c r="C198" s="37"/>
      <c r="D198" s="38">
        <f>SUM(D194,D186,D177,D169,D161,D63,D52,D33,D22,D118,D149,D133,D102,D84,D42)</f>
        <v>186</v>
      </c>
    </row>
    <row r="199" spans="1:6" ht="22.5" x14ac:dyDescent="0.3">
      <c r="A199" s="35" t="s">
        <v>323</v>
      </c>
      <c r="B199" s="36"/>
      <c r="C199" s="37"/>
      <c r="D199" s="39">
        <f>D198/(COUNT(B190:C193,B181:C185,B173:C176,B165:C168,B153:C160,B56:C62,B46:C51,B26:C32,B17:C21,B107:C117,B137:C148,B122:C132,B88:C101,B67:C83,B37:C41)*2)</f>
        <v>0.88571428571428568</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 zoomScale="70" zoomScaleSheetLayoutView="7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t="s">
        <v>481</v>
      </c>
      <c r="C9" s="337"/>
      <c r="D9" s="337"/>
      <c r="E9" s="337"/>
      <c r="F9" s="337"/>
      <c r="G9" s="125"/>
    </row>
    <row r="10" spans="1:7" ht="24" x14ac:dyDescent="0.45">
      <c r="A10" s="15" t="s">
        <v>44</v>
      </c>
      <c r="B10" s="338" t="s">
        <v>482</v>
      </c>
      <c r="C10" s="338"/>
      <c r="D10" s="338"/>
      <c r="E10" s="338"/>
      <c r="F10" s="338"/>
      <c r="G10" s="125"/>
    </row>
    <row r="11" spans="1:7" ht="24" x14ac:dyDescent="0.45">
      <c r="A11" s="14" t="s">
        <v>43</v>
      </c>
      <c r="B11" s="333">
        <v>43285</v>
      </c>
      <c r="C11" s="333"/>
      <c r="D11" s="333"/>
      <c r="E11" s="333"/>
      <c r="F11" s="333"/>
      <c r="G11" s="125"/>
    </row>
    <row r="12" spans="1:7" ht="24" x14ac:dyDescent="0.45">
      <c r="A12" s="14" t="s">
        <v>239</v>
      </c>
      <c r="B12" s="331">
        <f>D549</f>
        <v>0.88191881918819193</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43285</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1</v>
      </c>
      <c r="C39" s="130"/>
      <c r="D39" s="95" t="s">
        <v>483</v>
      </c>
      <c r="E39" s="94"/>
      <c r="F39" s="204"/>
    </row>
    <row r="40" spans="1:7" ht="30.75" customHeight="1" x14ac:dyDescent="0.3">
      <c r="A40" s="70" t="s">
        <v>381</v>
      </c>
      <c r="B40" s="130">
        <v>1</v>
      </c>
      <c r="C40" s="130"/>
      <c r="D40" s="95" t="s">
        <v>484</v>
      </c>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43285</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485</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4" t="s">
        <v>505</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69.75" customHeight="1" x14ac:dyDescent="0.35">
      <c r="A89" s="261" t="s">
        <v>55</v>
      </c>
      <c r="B89" s="130">
        <v>1</v>
      </c>
      <c r="C89" s="136">
        <f>IF(B89=0, -10, IF(B89=1, -5, "0"))</f>
        <v>-5</v>
      </c>
      <c r="D89" s="129" t="s">
        <v>486</v>
      </c>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1</v>
      </c>
      <c r="C95" s="230"/>
      <c r="D95" s="231" t="s">
        <v>483</v>
      </c>
      <c r="E95" s="106"/>
      <c r="F95" s="204"/>
    </row>
    <row r="96" spans="1:7" s="112" customFormat="1" ht="31.5" customHeight="1" x14ac:dyDescent="0.3">
      <c r="A96" s="55" t="s">
        <v>506</v>
      </c>
      <c r="B96" s="130">
        <v>2</v>
      </c>
      <c r="C96" s="213"/>
      <c r="D96" s="223"/>
      <c r="E96" s="106"/>
      <c r="F96" s="204"/>
      <c r="G96" s="127"/>
    </row>
    <row r="97" spans="1:7" s="112" customFormat="1" ht="31.5" customHeight="1" x14ac:dyDescent="0.3">
      <c r="A97" s="219" t="s">
        <v>507</v>
      </c>
      <c r="B97" s="130">
        <v>2</v>
      </c>
      <c r="C97" s="213"/>
      <c r="D97" s="223"/>
      <c r="E97" s="106"/>
      <c r="F97" s="204"/>
      <c r="G97" s="127"/>
    </row>
    <row r="98" spans="1:7" s="112" customFormat="1" ht="35.25" customHeight="1" x14ac:dyDescent="0.3">
      <c r="A98" s="219" t="s">
        <v>392</v>
      </c>
      <c r="B98" s="130">
        <v>1</v>
      </c>
      <c r="C98" s="213"/>
      <c r="D98" s="223" t="s">
        <v>487</v>
      </c>
      <c r="E98" s="106"/>
      <c r="F98" s="204"/>
      <c r="G98" s="127"/>
    </row>
    <row r="99" spans="1:7" s="112" customFormat="1" ht="42.75" customHeight="1" x14ac:dyDescent="0.3">
      <c r="A99" s="219" t="s">
        <v>249</v>
      </c>
      <c r="B99" s="280" t="str">
        <f>IF(D99=1, 2, IF(AND(D99&lt;1,D99&gt;0), 1, "0"))</f>
        <v>0</v>
      </c>
      <c r="C99" s="213"/>
      <c r="D99" s="281">
        <f>IFERROR(E99/F99,"N.A")</f>
        <v>0</v>
      </c>
      <c r="E99" s="282">
        <f>COUNTIF('A2 Exploitation'!F53:F98,"ok")</f>
        <v>0</v>
      </c>
      <c r="F99" s="283">
        <f>COUNTA('A2 Exploitation'!F53:F98)</f>
        <v>1</v>
      </c>
      <c r="G99" s="127"/>
    </row>
    <row r="100" spans="1:7" x14ac:dyDescent="0.3">
      <c r="A100" s="5" t="s">
        <v>36</v>
      </c>
      <c r="B100" s="5"/>
      <c r="C100" s="5"/>
      <c r="D100" s="5">
        <f>SUM(B88:C93,B95:C99)</f>
        <v>10</v>
      </c>
    </row>
    <row r="101" spans="1:7" x14ac:dyDescent="0.3">
      <c r="A101" s="5" t="s">
        <v>35</v>
      </c>
      <c r="B101" s="132"/>
      <c r="C101" s="133"/>
      <c r="D101" s="134">
        <f>D100/(COUNT(B88:C93,B95:C99)*2)</f>
        <v>0.45454545454545453</v>
      </c>
    </row>
    <row r="102" spans="1:7" ht="18" x14ac:dyDescent="0.35">
      <c r="A102" s="42" t="s">
        <v>61</v>
      </c>
      <c r="B102" s="152"/>
      <c r="C102" s="153"/>
      <c r="D102" s="143">
        <f>SUM(D84,D100,D61)</f>
        <v>54</v>
      </c>
    </row>
    <row r="103" spans="1:7" ht="18" x14ac:dyDescent="0.35">
      <c r="A103" s="42" t="s">
        <v>199</v>
      </c>
      <c r="B103" s="152"/>
      <c r="C103" s="153"/>
      <c r="D103" s="144">
        <f>D102/(COUNT(B88:C93,B53:C60,B65:C83,B95:C99)*2)</f>
        <v>0.79411764705882348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43285</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508</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488</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49.5" x14ac:dyDescent="0.3">
      <c r="A147" s="237" t="s">
        <v>404</v>
      </c>
      <c r="B147" s="130">
        <v>0</v>
      </c>
      <c r="C147" s="150">
        <f>IF(B147=0, -5, "0")</f>
        <v>-5</v>
      </c>
      <c r="D147" s="116" t="s">
        <v>489</v>
      </c>
      <c r="E147" s="116" t="s">
        <v>514</v>
      </c>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1</v>
      </c>
      <c r="C149" s="225"/>
      <c r="D149" s="116" t="s">
        <v>483</v>
      </c>
      <c r="E149" s="116"/>
      <c r="F149" s="204"/>
      <c r="G149" s="127"/>
    </row>
    <row r="150" spans="1:7" s="112" customFormat="1" x14ac:dyDescent="0.3">
      <c r="A150" s="55" t="s">
        <v>506</v>
      </c>
      <c r="B150" s="130">
        <v>2</v>
      </c>
      <c r="C150" s="225"/>
      <c r="D150" s="116"/>
      <c r="E150" s="116"/>
      <c r="F150" s="204"/>
      <c r="G150" s="127"/>
    </row>
    <row r="151" spans="1:7" s="112" customFormat="1" ht="30" x14ac:dyDescent="0.3">
      <c r="A151" s="219" t="s">
        <v>507</v>
      </c>
      <c r="B151" s="130">
        <v>2</v>
      </c>
      <c r="C151" s="225"/>
      <c r="D151" s="116"/>
      <c r="E151" s="116"/>
      <c r="F151" s="204"/>
      <c r="G151" s="127"/>
    </row>
    <row r="152" spans="1:7" s="112" customFormat="1" ht="33" x14ac:dyDescent="0.3">
      <c r="A152" s="219" t="s">
        <v>392</v>
      </c>
      <c r="B152" s="130">
        <v>1</v>
      </c>
      <c r="C152" s="150"/>
      <c r="D152" s="116" t="s">
        <v>487</v>
      </c>
      <c r="E152" s="116"/>
      <c r="F152" s="204"/>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11</v>
      </c>
    </row>
    <row r="155" spans="1:7" x14ac:dyDescent="0.3">
      <c r="A155" s="5" t="s">
        <v>35</v>
      </c>
      <c r="B155" s="132"/>
      <c r="C155" s="133"/>
      <c r="D155" s="134">
        <f>D154/(COUNT(B143:C147,B149:C153)*2)</f>
        <v>0.5</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0.83333333333333337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43285</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47" t="s">
        <v>515</v>
      </c>
      <c r="E185" s="95" t="s">
        <v>490</v>
      </c>
      <c r="F185" s="204"/>
    </row>
    <row r="186" spans="1:7" ht="102" customHeight="1" x14ac:dyDescent="0.35">
      <c r="A186" s="276" t="s">
        <v>186</v>
      </c>
      <c r="B186" s="130">
        <v>0</v>
      </c>
      <c r="C186" s="136">
        <f>IF(B186=0, -10, "0")</f>
        <v>-10</v>
      </c>
      <c r="D186" s="302" t="s">
        <v>509</v>
      </c>
      <c r="E186" s="95" t="s">
        <v>491</v>
      </c>
      <c r="F186" s="204"/>
    </row>
    <row r="187" spans="1:7" x14ac:dyDescent="0.3">
      <c r="A187" s="70" t="s">
        <v>251</v>
      </c>
      <c r="B187" s="130">
        <v>2</v>
      </c>
      <c r="C187" s="130"/>
      <c r="D187" s="116"/>
      <c r="E187" s="94"/>
      <c r="F187" s="204"/>
    </row>
    <row r="188" spans="1:7" ht="21" customHeight="1" x14ac:dyDescent="0.3">
      <c r="A188" s="70" t="s">
        <v>170</v>
      </c>
      <c r="B188" s="130">
        <v>1</v>
      </c>
      <c r="C188" s="130"/>
      <c r="D188" s="116" t="s">
        <v>492</v>
      </c>
      <c r="E188" s="95"/>
      <c r="F188" s="204"/>
      <c r="G188" s="127"/>
    </row>
    <row r="189" spans="1:7" ht="21" customHeight="1" x14ac:dyDescent="0.35">
      <c r="A189" s="191" t="s">
        <v>399</v>
      </c>
      <c r="B189" s="130">
        <v>1</v>
      </c>
      <c r="C189" s="130"/>
      <c r="D189" s="116" t="s">
        <v>493</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5.75" customHeight="1" x14ac:dyDescent="0.3">
      <c r="A194" s="269"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1</v>
      </c>
      <c r="C196" s="131"/>
      <c r="D196" s="116" t="s">
        <v>483</v>
      </c>
      <c r="E196" s="106"/>
      <c r="F196" s="204"/>
      <c r="G196" s="127"/>
    </row>
    <row r="197" spans="1:7" s="112" customFormat="1" ht="25.5" customHeight="1" x14ac:dyDescent="0.3">
      <c r="A197" s="70" t="s">
        <v>506</v>
      </c>
      <c r="B197" s="130">
        <v>2</v>
      </c>
      <c r="C197" s="131"/>
      <c r="D197" s="116"/>
      <c r="E197" s="106"/>
      <c r="F197" s="204"/>
      <c r="G197" s="127"/>
    </row>
    <row r="198" spans="1:7" s="112" customFormat="1" ht="33" customHeight="1" x14ac:dyDescent="0.3">
      <c r="A198" s="10" t="s">
        <v>507</v>
      </c>
      <c r="B198" s="130">
        <v>2</v>
      </c>
      <c r="C198" s="131"/>
      <c r="D198" s="116"/>
      <c r="E198" s="106"/>
      <c r="F198" s="204"/>
      <c r="G198" s="127"/>
    </row>
    <row r="199" spans="1:7" s="112" customFormat="1" ht="33" customHeight="1" x14ac:dyDescent="0.3">
      <c r="A199" s="10" t="s">
        <v>392</v>
      </c>
      <c r="B199" s="130">
        <v>1</v>
      </c>
      <c r="C199" s="150"/>
      <c r="D199" s="116" t="s">
        <v>494</v>
      </c>
      <c r="E199" s="106"/>
      <c r="F199" s="204"/>
      <c r="G199" s="127"/>
    </row>
    <row r="200" spans="1:7" ht="45" x14ac:dyDescent="0.3">
      <c r="A200" s="8" t="s">
        <v>249</v>
      </c>
      <c r="B200" s="280" t="str">
        <f>IF(D200=1, 2, IF(AND(D200&lt;1,D200&gt;0), 1, "0"))</f>
        <v>0</v>
      </c>
      <c r="C200" s="130"/>
      <c r="D200" s="281">
        <f>IFERROR(E200/F200,"N.A")</f>
        <v>0</v>
      </c>
      <c r="E200" s="282">
        <f>COUNTIF('A2 Exploitation'!F165:F199,"ok")</f>
        <v>0</v>
      </c>
      <c r="F200" s="283">
        <f>COUNTA('A2 Exploitation'!F165:F199)</f>
        <v>1</v>
      </c>
      <c r="G200" s="127"/>
    </row>
    <row r="201" spans="1:7" x14ac:dyDescent="0.3">
      <c r="A201" s="59" t="s">
        <v>36</v>
      </c>
      <c r="B201" s="59"/>
      <c r="C201" s="59"/>
      <c r="D201" s="59">
        <f>SUM(B176:C194,B196:C200)</f>
        <v>28</v>
      </c>
    </row>
    <row r="202" spans="1:7" x14ac:dyDescent="0.3">
      <c r="A202" s="5" t="s">
        <v>35</v>
      </c>
      <c r="B202" s="132"/>
      <c r="C202" s="133"/>
      <c r="D202" s="134">
        <f>D201/(COUNT(B176:C194,B196:C200)*2)</f>
        <v>0.58333333333333337</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0.67741935483870963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43285</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495</v>
      </c>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67.5" customHeight="1" x14ac:dyDescent="0.3">
      <c r="A232" s="4" t="s">
        <v>64</v>
      </c>
      <c r="B232" s="130">
        <v>1</v>
      </c>
      <c r="C232" s="131"/>
      <c r="D232" s="157" t="s">
        <v>496</v>
      </c>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0.8666666666666667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1</v>
      </c>
      <c r="C257" s="227"/>
      <c r="D257" s="303" t="s">
        <v>483</v>
      </c>
      <c r="E257" s="227"/>
      <c r="F257" s="204"/>
      <c r="G257" s="127"/>
    </row>
    <row r="258" spans="1:7" x14ac:dyDescent="0.3">
      <c r="A258" s="55" t="s">
        <v>506</v>
      </c>
      <c r="B258" s="130">
        <v>2</v>
      </c>
      <c r="C258" s="131"/>
      <c r="D258" s="147"/>
      <c r="E258" s="106"/>
      <c r="F258" s="204"/>
      <c r="G258" s="127"/>
    </row>
    <row r="259" spans="1:7" ht="30" x14ac:dyDescent="0.3">
      <c r="A259" s="219" t="s">
        <v>507</v>
      </c>
      <c r="B259" s="130">
        <v>2</v>
      </c>
      <c r="C259" s="131"/>
      <c r="D259" s="147"/>
      <c r="E259" s="106"/>
      <c r="F259" s="204"/>
      <c r="G259" s="127"/>
    </row>
    <row r="260" spans="1:7" ht="33" x14ac:dyDescent="0.3">
      <c r="A260" s="219" t="s">
        <v>392</v>
      </c>
      <c r="B260" s="130">
        <v>1</v>
      </c>
      <c r="C260" s="131"/>
      <c r="D260" s="147" t="s">
        <v>487</v>
      </c>
      <c r="E260" s="106"/>
      <c r="F260" s="204"/>
      <c r="G260" s="127"/>
    </row>
    <row r="261" spans="1:7" ht="45" x14ac:dyDescent="0.3">
      <c r="A261" s="55" t="s">
        <v>249</v>
      </c>
      <c r="B261" s="280">
        <f>IF(D261=1, 2, IF(AND(D261&lt;1,D261&gt;0), 1, "0"))</f>
        <v>1</v>
      </c>
      <c r="C261" s="140"/>
      <c r="D261" s="281">
        <f>IFERROR(E261/F261,"N.A")</f>
        <v>0.33333333333333331</v>
      </c>
      <c r="E261" s="282">
        <f>COUNTIF('A2 Exploitation'!F212:F260,"ok")</f>
        <v>1</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0.90789473684210531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43285</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506</v>
      </c>
      <c r="B310" s="130" t="s">
        <v>32</v>
      </c>
      <c r="C310" s="213"/>
      <c r="D310" s="165"/>
      <c r="E310" s="106"/>
      <c r="F310" s="204"/>
      <c r="G310" s="214"/>
    </row>
    <row r="311" spans="1:7" s="16" customFormat="1" ht="30" x14ac:dyDescent="0.3">
      <c r="A311" s="219" t="s">
        <v>507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43285</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147"/>
      <c r="E350" s="227"/>
      <c r="F350" s="204"/>
      <c r="G350" s="127"/>
    </row>
    <row r="351" spans="1:7" s="112" customFormat="1" ht="30" x14ac:dyDescent="0.3">
      <c r="A351" s="219" t="s">
        <v>507</v>
      </c>
      <c r="B351" s="130">
        <v>2</v>
      </c>
      <c r="C351" s="150"/>
      <c r="D351" s="223"/>
      <c r="E351" s="106"/>
      <c r="F351" s="204"/>
      <c r="G351" s="127"/>
    </row>
    <row r="352" spans="1:7" s="112" customFormat="1" ht="33" x14ac:dyDescent="0.3">
      <c r="A352" s="219" t="s">
        <v>392</v>
      </c>
      <c r="B352" s="130">
        <v>1</v>
      </c>
      <c r="C352" s="131"/>
      <c r="D352" s="147" t="s">
        <v>487</v>
      </c>
      <c r="E352" s="106"/>
      <c r="F352" s="204"/>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43285</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497</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99" x14ac:dyDescent="0.3">
      <c r="A381" s="8" t="s">
        <v>101</v>
      </c>
      <c r="B381" s="130">
        <v>1</v>
      </c>
      <c r="C381" s="130" t="str">
        <f>IF(B381=0, -5, "0")</f>
        <v>0</v>
      </c>
      <c r="D381" s="149" t="s">
        <v>510</v>
      </c>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507</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43285</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1</v>
      </c>
      <c r="C398" s="130"/>
      <c r="D398" s="95" t="s">
        <v>498</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33" x14ac:dyDescent="0.3">
      <c r="A415" s="210" t="s">
        <v>105</v>
      </c>
      <c r="B415" s="130">
        <v>1</v>
      </c>
      <c r="C415" s="136" t="str">
        <f>IF(B415=0, -5, "0")</f>
        <v>0</v>
      </c>
      <c r="D415" s="165" t="s">
        <v>511</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507</v>
      </c>
      <c r="B437" s="130">
        <v>2</v>
      </c>
      <c r="C437" s="130"/>
      <c r="D437" s="129"/>
      <c r="E437" s="94"/>
      <c r="F437" s="204"/>
      <c r="G437" s="12"/>
    </row>
    <row r="438" spans="1:7" ht="33" x14ac:dyDescent="0.3">
      <c r="A438" s="10" t="s">
        <v>392</v>
      </c>
      <c r="B438" s="130">
        <v>1</v>
      </c>
      <c r="C438" s="150" t="str">
        <f>IF(B438=0, -5, "0")</f>
        <v>0</v>
      </c>
      <c r="D438" s="147" t="s">
        <v>487</v>
      </c>
      <c r="E438" s="94"/>
      <c r="F438" s="204"/>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43285</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499</v>
      </c>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506</v>
      </c>
      <c r="B473" s="130">
        <v>2</v>
      </c>
      <c r="C473" s="213"/>
      <c r="D473" s="116"/>
      <c r="E473" s="106"/>
      <c r="F473" s="204"/>
      <c r="G473" s="127"/>
    </row>
    <row r="474" spans="1:7" s="112" customFormat="1" ht="30" x14ac:dyDescent="0.3">
      <c r="A474" s="219" t="s">
        <v>507</v>
      </c>
      <c r="B474" s="130">
        <v>2</v>
      </c>
      <c r="C474" s="213"/>
      <c r="D474" s="116"/>
      <c r="E474" s="106"/>
      <c r="F474" s="204"/>
      <c r="G474" s="127"/>
    </row>
    <row r="475" spans="1:7" s="112" customFormat="1" ht="33" x14ac:dyDescent="0.3">
      <c r="A475" s="219" t="s">
        <v>392</v>
      </c>
      <c r="B475" s="130">
        <v>1</v>
      </c>
      <c r="C475" s="150"/>
      <c r="D475" s="147" t="s">
        <v>487</v>
      </c>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43285</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488</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43285</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43285</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t="s">
        <v>512</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43285</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0.79487179487179493</v>
      </c>
    </row>
    <row r="548" spans="1:4" ht="22.5" x14ac:dyDescent="0.45">
      <c r="A548" s="35" t="s">
        <v>45</v>
      </c>
      <c r="B548" s="181"/>
      <c r="C548" s="182"/>
      <c r="D548" s="183">
        <f>SUM(D544,D533,D513,D502,D443,D390,D357,D45,D317,D265,D157,D480,D204,D102)</f>
        <v>478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0.88191881918819193</v>
      </c>
    </row>
  </sheetData>
  <sheetProtection algorithmName="SHA-512" hashValue="oEPe3kAKOSMDupoiQyXMf8DDVkom7wMFyfUnbH5NDtOlS8wHyVWGOXVo2dYdmC8nPFNiWda0rAQg6mNeB+B7+g==" saltValue="D+fp9Uvf2WV6zjzb6SHaJ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309:B312 B540:B542 B257:B260 B325:B332 B337:B348 B289:B307 B365:B372 B377:B382 B350:B352 B398:B405 B410:B416 B421:B425 B430:B434 B384:B385 B451:B456 B461:B470 B436:B438 B488:B492 B472:B475 B496:B497 B509:B511 B273:B28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205" max="6" man="1"/>
    <brk id="267" max="6" man="1"/>
    <brk id="407" max="6" man="1"/>
    <brk id="456"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4" zoomScale="106" zoomScaleNormal="90" zoomScaleSheetLayoutView="106"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5" t="s">
        <v>50</v>
      </c>
      <c r="B6" s="355"/>
      <c r="C6" s="355"/>
      <c r="D6" s="355"/>
      <c r="E6" s="355"/>
      <c r="F6" s="355"/>
      <c r="G6" s="125"/>
    </row>
    <row r="7" spans="1:7" s="12" customFormat="1" ht="21.75" customHeight="1" x14ac:dyDescent="0.45">
      <c r="A7" s="336" t="str">
        <f>'A3 Exploitation'!A8:F8</f>
        <v>Saint Gobain</v>
      </c>
      <c r="B7" s="336"/>
      <c r="C7" s="336"/>
      <c r="D7" s="336"/>
      <c r="E7" s="336"/>
      <c r="F7" s="336"/>
      <c r="G7" s="125"/>
    </row>
    <row r="8" spans="1:7" s="12" customFormat="1" ht="24" x14ac:dyDescent="0.45">
      <c r="A8" s="14" t="s">
        <v>42</v>
      </c>
      <c r="B8" s="356" t="str">
        <f>'A3 Exploitation'!B9:F9</f>
        <v>M Souheil DRAOUI</v>
      </c>
      <c r="C8" s="356"/>
      <c r="D8" s="356"/>
      <c r="E8" s="356"/>
      <c r="F8" s="356"/>
      <c r="G8" s="125"/>
    </row>
    <row r="9" spans="1:7" s="12" customFormat="1" ht="24" x14ac:dyDescent="0.45">
      <c r="A9" s="15" t="s">
        <v>44</v>
      </c>
      <c r="B9" s="357" t="str">
        <f>'A3 Exploitation'!B10:F10</f>
        <v>Directeur magasin et chef rayons ( Mme Amira chaouachi)</v>
      </c>
      <c r="C9" s="357"/>
      <c r="D9" s="357"/>
      <c r="E9" s="357"/>
      <c r="F9" s="357"/>
      <c r="G9" s="125"/>
    </row>
    <row r="10" spans="1:7" s="12" customFormat="1" ht="24" x14ac:dyDescent="0.45">
      <c r="A10" s="14" t="s">
        <v>43</v>
      </c>
      <c r="B10" s="354">
        <f>'A3 Exploitation'!B11:F11</f>
        <v>43285</v>
      </c>
      <c r="C10" s="354"/>
      <c r="D10" s="354"/>
      <c r="E10" s="354"/>
      <c r="F10" s="354"/>
      <c r="G10" s="125"/>
    </row>
    <row r="11" spans="1:7" s="12" customFormat="1" ht="24" x14ac:dyDescent="0.45">
      <c r="A11" s="14" t="s">
        <v>294</v>
      </c>
      <c r="B11" s="353">
        <f>D199</f>
        <v>0.96568627450980393</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ht="33" x14ac:dyDescent="0.3">
      <c r="A17" s="17" t="s">
        <v>269</v>
      </c>
      <c r="B17" s="94">
        <v>1</v>
      </c>
      <c r="C17" s="94"/>
      <c r="D17" s="95" t="s">
        <v>517</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92">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91">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91">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28</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24</v>
      </c>
    </row>
    <row r="103" spans="1:7" x14ac:dyDescent="0.3">
      <c r="A103" s="341" t="s">
        <v>295</v>
      </c>
      <c r="B103" s="342"/>
      <c r="C103" s="343"/>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500</v>
      </c>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501</v>
      </c>
      <c r="E132" s="102"/>
      <c r="F132" s="94"/>
    </row>
    <row r="133" spans="1:7" x14ac:dyDescent="0.3">
      <c r="A133" s="341" t="s">
        <v>36</v>
      </c>
      <c r="B133" s="342"/>
      <c r="C133" s="343"/>
      <c r="D133" s="91">
        <f>SUM(B122:C132)</f>
        <v>20</v>
      </c>
    </row>
    <row r="134" spans="1:7" x14ac:dyDescent="0.3">
      <c r="A134" s="341" t="s">
        <v>295</v>
      </c>
      <c r="B134" s="342"/>
      <c r="C134" s="343"/>
      <c r="D134" s="32">
        <f>D133/(COUNT(B122:C132)*2)</f>
        <v>0.90909090909090906</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91">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502</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92">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504</v>
      </c>
      <c r="E167" s="94"/>
      <c r="F167" s="94"/>
    </row>
    <row r="168" spans="1:7" x14ac:dyDescent="0.3">
      <c r="A168" s="17" t="s">
        <v>86</v>
      </c>
      <c r="B168" s="94">
        <v>2</v>
      </c>
      <c r="C168" s="94"/>
      <c r="D168" s="94"/>
      <c r="E168" s="95"/>
      <c r="F168" s="94"/>
    </row>
    <row r="169" spans="1:7" x14ac:dyDescent="0.3">
      <c r="A169" s="341" t="s">
        <v>36</v>
      </c>
      <c r="B169" s="342"/>
      <c r="C169" s="343"/>
      <c r="D169" s="91">
        <f>SUM(B165:C168)</f>
        <v>7</v>
      </c>
    </row>
    <row r="170" spans="1:7" x14ac:dyDescent="0.3">
      <c r="A170" s="341" t="s">
        <v>295</v>
      </c>
      <c r="B170" s="342"/>
      <c r="C170" s="343"/>
      <c r="D170" s="33">
        <f>D169/(COUNT(B165:C168)*2)</f>
        <v>0.875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91">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ht="51" customHeight="1" x14ac:dyDescent="0.3">
      <c r="A182" s="52" t="s">
        <v>220</v>
      </c>
      <c r="B182" s="94">
        <v>1</v>
      </c>
      <c r="C182" s="94"/>
      <c r="D182" s="95" t="s">
        <v>503</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91">
        <f>SUM(B181:C185)</f>
        <v>9</v>
      </c>
    </row>
    <row r="187" spans="1:7" x14ac:dyDescent="0.3">
      <c r="A187" s="341" t="s">
        <v>295</v>
      </c>
      <c r="B187" s="342"/>
      <c r="C187" s="343"/>
      <c r="D187" s="33">
        <f>D186/(COUNT(B181:C185)*2)</f>
        <v>0.9</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516</v>
      </c>
      <c r="E192" s="94"/>
      <c r="F192" s="94"/>
    </row>
    <row r="193" spans="1:6" x14ac:dyDescent="0.3">
      <c r="A193" s="53" t="s">
        <v>189</v>
      </c>
      <c r="B193" s="94">
        <v>2</v>
      </c>
      <c r="C193" s="94"/>
      <c r="D193" s="94"/>
      <c r="E193" s="94"/>
      <c r="F193" s="94"/>
    </row>
    <row r="194" spans="1:6" x14ac:dyDescent="0.3">
      <c r="A194" s="341" t="s">
        <v>36</v>
      </c>
      <c r="B194" s="342"/>
      <c r="C194" s="343"/>
      <c r="D194" s="54">
        <f>SUM(B190:C193)</f>
        <v>5</v>
      </c>
    </row>
    <row r="195" spans="1:6" x14ac:dyDescent="0.3">
      <c r="A195" s="341" t="s">
        <v>295</v>
      </c>
      <c r="B195" s="342"/>
      <c r="C195" s="343"/>
      <c r="D195" s="33">
        <f>D194/(COUNT(B190:C193)*2)</f>
        <v>0.83333333333333337</v>
      </c>
    </row>
    <row r="197" spans="1:6" ht="18" x14ac:dyDescent="0.35">
      <c r="A197" s="64" t="s">
        <v>513</v>
      </c>
      <c r="B197" s="63"/>
      <c r="C197" s="63"/>
      <c r="D197" s="294" t="e">
        <f>E197/F197</f>
        <v>#DIV/0!</v>
      </c>
      <c r="E197" s="305">
        <f>COUNTIF('A2 Technique'!F17:F193,"ok")</f>
        <v>0</v>
      </c>
      <c r="F197" s="305">
        <f>COUNTA('A2 Technique'!F17:F193)</f>
        <v>0</v>
      </c>
    </row>
    <row r="198" spans="1:6" ht="22.5" x14ac:dyDescent="0.3">
      <c r="A198" s="35" t="s">
        <v>45</v>
      </c>
      <c r="B198" s="36"/>
      <c r="C198" s="37"/>
      <c r="D198" s="38">
        <f>SUM(D194,D186,D177,D169,D161,D63,D52,D33,D22,D118,D149,D133,D102,D84,D42)</f>
        <v>197</v>
      </c>
    </row>
    <row r="199" spans="1:6" ht="22.5" x14ac:dyDescent="0.3">
      <c r="A199" s="35" t="s">
        <v>323</v>
      </c>
      <c r="B199" s="36"/>
      <c r="C199" s="37"/>
      <c r="D199" s="39">
        <f>D198/(COUNT(B190:C193,B181:C185,B173:C176,B165:C168,B153:C160,B56:C62,B46:C51,B26:C32,B17:C21,B107:C117,B137:C148,B122:C132,B88:C101,B67:C83,B37:C41)*2)</f>
        <v>0.96568627450980393</v>
      </c>
    </row>
  </sheetData>
  <sheetProtection algorithmName="SHA-512" hashValue="YeL6XLxExLSJoEiNM3rQ4nXI/Y86P0I2oBSETykvrYTrxLZCQ53hhuju7pd/PHT0OM5Bqc/6dC0kueoXTmyx3w==" saltValue="/qD2PvEHr/hapsCSJgzQH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0" orientation="portrait" r:id="rId1"/>
  <rowBreaks count="2" manualBreakCount="2">
    <brk id="77" max="5" man="1"/>
    <brk id="151"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5" zoomScale="70" zoomScaleSheetLayoutView="70" workbookViewId="0">
      <selection activeCell="B475"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5" t="s">
        <v>179</v>
      </c>
      <c r="B7" s="335"/>
      <c r="C7" s="335"/>
      <c r="D7" s="335"/>
      <c r="E7" s="335"/>
      <c r="F7" s="335"/>
      <c r="G7" s="125"/>
    </row>
    <row r="8" spans="1:7" ht="29.25" x14ac:dyDescent="0.45">
      <c r="A8" s="336" t="str">
        <f>'Page de garde'!D18</f>
        <v>Saint Gobain</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6"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6s79Xg+M495hBgFgRNMF9Ljk/gvj3wJrVGiX4Fck4wzXWkNgZvVgrAP4Nf4YfDDSBsCONhef+y874CpqtxDHg==" saltValue="1+WltlT6qpVEgyI/ArGhi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5" t="s">
        <v>50</v>
      </c>
      <c r="B6" s="355"/>
      <c r="C6" s="355"/>
      <c r="D6" s="355"/>
      <c r="E6" s="355"/>
      <c r="F6" s="355"/>
      <c r="G6" s="125"/>
    </row>
    <row r="7" spans="1:7" s="12" customFormat="1" ht="21.75" customHeight="1" x14ac:dyDescent="0.45">
      <c r="A7" s="336" t="e">
        <f>#REF!</f>
        <v>#REF!</v>
      </c>
      <c r="B7" s="336"/>
      <c r="C7" s="336"/>
      <c r="D7" s="336"/>
      <c r="E7" s="336"/>
      <c r="F7" s="336"/>
      <c r="G7" s="125"/>
    </row>
    <row r="8" spans="1:7" s="12" customFormat="1" ht="24" x14ac:dyDescent="0.45">
      <c r="A8" s="14" t="s">
        <v>42</v>
      </c>
      <c r="B8" s="356">
        <f>'A4 Exploitation'!B9:F9</f>
        <v>0</v>
      </c>
      <c r="C8" s="356"/>
      <c r="D8" s="356"/>
      <c r="E8" s="356"/>
      <c r="F8" s="356"/>
      <c r="G8" s="125"/>
    </row>
    <row r="9" spans="1:7" s="12" customFormat="1" ht="24" x14ac:dyDescent="0.45">
      <c r="A9" s="15" t="s">
        <v>44</v>
      </c>
      <c r="B9" s="357">
        <f>'A4 Exploitation'!B10:F10</f>
        <v>0</v>
      </c>
      <c r="C9" s="357"/>
      <c r="D9" s="357"/>
      <c r="E9" s="357"/>
      <c r="F9" s="357"/>
      <c r="G9" s="125"/>
    </row>
    <row r="10" spans="1:7" s="12" customFormat="1" ht="24" x14ac:dyDescent="0.45">
      <c r="A10" s="14" t="s">
        <v>43</v>
      </c>
      <c r="B10" s="354">
        <f>'A4 Exploitation'!A8:F8</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45">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4">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4">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4">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4">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4">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4">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4">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4">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45">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4">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4">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4">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4" t="e">
        <f>E197/F197</f>
        <v>#DIV/0!</v>
      </c>
      <c r="E197" s="305">
        <f>COUNTIF('A3 Technique'!F17:F193,"ok")</f>
        <v>0</v>
      </c>
      <c r="F197" s="305">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2018-07-08T19:02:12Z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