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hend 29 juin\HEND\uhd\SAINT GOBAIN\2018\nov  18\"/>
    </mc:Choice>
  </mc:AlternateContent>
  <bookViews>
    <workbookView xWindow="0" yWindow="0" windowWidth="20490" windowHeight="7620" tabRatio="916" activeTab="7"/>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38" l="1"/>
  <c r="F543" i="31" l="1"/>
  <c r="F197" i="41" l="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F543" i="40"/>
  <c r="E543" i="40"/>
  <c r="C542" i="40"/>
  <c r="A537" i="40"/>
  <c r="F532" i="40"/>
  <c r="E532" i="40"/>
  <c r="D532" i="40" s="1"/>
  <c r="B532" i="40" s="1"/>
  <c r="C530" i="40"/>
  <c r="C528" i="40"/>
  <c r="A517" i="40"/>
  <c r="F512" i="40"/>
  <c r="E512" i="40"/>
  <c r="A506" i="40"/>
  <c r="F498" i="40"/>
  <c r="E498" i="40"/>
  <c r="D498" i="40" s="1"/>
  <c r="B498" i="40" s="1"/>
  <c r="D499" i="40" s="1"/>
  <c r="C490" i="40"/>
  <c r="D493" i="40" s="1"/>
  <c r="D494" i="40" s="1"/>
  <c r="A484" i="40"/>
  <c r="F476" i="40"/>
  <c r="E476" i="40"/>
  <c r="D476" i="40"/>
  <c r="B476" i="40" s="1"/>
  <c r="C469" i="40"/>
  <c r="C466" i="40"/>
  <c r="C465" i="40"/>
  <c r="C461" i="40"/>
  <c r="C455" i="40"/>
  <c r="D457" i="40" s="1"/>
  <c r="D458" i="40" s="1"/>
  <c r="A447" i="40"/>
  <c r="F439" i="40"/>
  <c r="E439" i="40"/>
  <c r="D439" i="40" s="1"/>
  <c r="B439" i="40" s="1"/>
  <c r="C438" i="40"/>
  <c r="C432" i="40"/>
  <c r="C431" i="40"/>
  <c r="C425" i="40"/>
  <c r="C422" i="40"/>
  <c r="C415" i="40"/>
  <c r="C411" i="40"/>
  <c r="C405" i="40"/>
  <c r="C402" i="40"/>
  <c r="A394" i="40"/>
  <c r="F386" i="40"/>
  <c r="E386" i="40"/>
  <c r="D386" i="40" s="1"/>
  <c r="B386" i="40" s="1"/>
  <c r="C381" i="40"/>
  <c r="C378" i="40"/>
  <c r="C371" i="40"/>
  <c r="C369" i="40"/>
  <c r="C368" i="40"/>
  <c r="A361" i="40"/>
  <c r="F353" i="40"/>
  <c r="E353" i="40"/>
  <c r="C348" i="40"/>
  <c r="C344" i="40"/>
  <c r="C342" i="40"/>
  <c r="C340" i="40"/>
  <c r="C331" i="40"/>
  <c r="D333" i="40" s="1"/>
  <c r="D334" i="40" s="1"/>
  <c r="A321" i="40"/>
  <c r="F313" i="40"/>
  <c r="E313" i="40"/>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C194" i="40"/>
  <c r="C190" i="40"/>
  <c r="C186" i="40"/>
  <c r="C184" i="40"/>
  <c r="C182" i="40"/>
  <c r="C181" i="40"/>
  <c r="C170" i="40"/>
  <c r="D172" i="40" s="1"/>
  <c r="A161" i="40"/>
  <c r="F153" i="40"/>
  <c r="E153" i="40"/>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C35" i="40"/>
  <c r="C34" i="40"/>
  <c r="C30" i="40"/>
  <c r="D25" i="40"/>
  <c r="D26" i="40" s="1"/>
  <c r="A16" i="40"/>
  <c r="A8" i="40"/>
  <c r="A7" i="41" s="1"/>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E543" i="38"/>
  <c r="C542" i="38"/>
  <c r="A537" i="38"/>
  <c r="F532" i="38"/>
  <c r="E532" i="38"/>
  <c r="C530" i="38"/>
  <c r="C528" i="38"/>
  <c r="A517" i="38"/>
  <c r="F512" i="38"/>
  <c r="E512" i="38"/>
  <c r="D512" i="38" s="1"/>
  <c r="A506" i="38"/>
  <c r="F498" i="38"/>
  <c r="E498" i="38"/>
  <c r="C490" i="38"/>
  <c r="D493" i="38" s="1"/>
  <c r="D494" i="38" s="1"/>
  <c r="A484" i="38"/>
  <c r="F476" i="38"/>
  <c r="E476" i="38"/>
  <c r="C469" i="38"/>
  <c r="C466" i="38"/>
  <c r="C465" i="38"/>
  <c r="C461" i="38"/>
  <c r="C455" i="38"/>
  <c r="D457" i="38" s="1"/>
  <c r="D458" i="38" s="1"/>
  <c r="A447" i="38"/>
  <c r="F439" i="38"/>
  <c r="E439" i="38"/>
  <c r="C438" i="38"/>
  <c r="C432" i="38"/>
  <c r="C431" i="38"/>
  <c r="C425" i="38"/>
  <c r="C422" i="38"/>
  <c r="C415" i="38"/>
  <c r="C411" i="38"/>
  <c r="C405" i="38"/>
  <c r="C402" i="38"/>
  <c r="A394" i="38"/>
  <c r="F386" i="38"/>
  <c r="E386" i="38"/>
  <c r="C381" i="38"/>
  <c r="C378" i="38"/>
  <c r="C371" i="38"/>
  <c r="C369" i="38"/>
  <c r="C368" i="38"/>
  <c r="A361" i="38"/>
  <c r="F353" i="38"/>
  <c r="E353" i="38"/>
  <c r="C348" i="38"/>
  <c r="C344" i="38"/>
  <c r="C342" i="38"/>
  <c r="C340" i="38"/>
  <c r="C331" i="38"/>
  <c r="D333" i="38" s="1"/>
  <c r="D334" i="38" s="1"/>
  <c r="A321" i="38"/>
  <c r="F313" i="38"/>
  <c r="E313" i="38"/>
  <c r="C304" i="38"/>
  <c r="C302" i="38"/>
  <c r="C297" i="38"/>
  <c r="C295" i="38"/>
  <c r="C294" i="38"/>
  <c r="C291" i="38"/>
  <c r="C282" i="38"/>
  <c r="C278" i="38"/>
  <c r="A269" i="38"/>
  <c r="F261" i="38"/>
  <c r="E261" i="38"/>
  <c r="D261" i="38" s="1"/>
  <c r="B261" i="38" s="1"/>
  <c r="C252" i="38"/>
  <c r="C251" i="38"/>
  <c r="C250" i="38"/>
  <c r="C249" i="38"/>
  <c r="C240" i="38"/>
  <c r="C238" i="38"/>
  <c r="C235" i="38"/>
  <c r="C230" i="38"/>
  <c r="C227" i="38"/>
  <c r="C220" i="38"/>
  <c r="C219" i="38"/>
  <c r="A208" i="38"/>
  <c r="F200" i="38"/>
  <c r="E200" i="38"/>
  <c r="C194" i="38"/>
  <c r="C190" i="38"/>
  <c r="C186" i="38"/>
  <c r="C184" i="38"/>
  <c r="C182" i="38"/>
  <c r="C181" i="38"/>
  <c r="C170" i="38"/>
  <c r="D172" i="38" s="1"/>
  <c r="A161" i="38"/>
  <c r="F153" i="38"/>
  <c r="E153" i="38"/>
  <c r="C147" i="38"/>
  <c r="C145" i="38"/>
  <c r="C143" i="38"/>
  <c r="C138" i="38"/>
  <c r="C134" i="38"/>
  <c r="C132" i="38"/>
  <c r="C131" i="38"/>
  <c r="C129" i="38"/>
  <c r="C125" i="38"/>
  <c r="C115" i="38"/>
  <c r="D117" i="38" s="1"/>
  <c r="D118" i="38" s="1"/>
  <c r="A106" i="38"/>
  <c r="F99" i="38"/>
  <c r="D99" i="38" s="1"/>
  <c r="B99" i="38" s="1"/>
  <c r="E99" i="38"/>
  <c r="C91" i="38"/>
  <c r="C89" i="38"/>
  <c r="C82" i="38"/>
  <c r="C79" i="38"/>
  <c r="C74" i="38"/>
  <c r="C72" i="38"/>
  <c r="C69" i="38"/>
  <c r="C68" i="38"/>
  <c r="C65" i="38"/>
  <c r="C59" i="38"/>
  <c r="D61" i="38" s="1"/>
  <c r="D62" i="38" s="1"/>
  <c r="A49" i="38"/>
  <c r="F41" i="38"/>
  <c r="E41" i="38"/>
  <c r="D41" i="38" s="1"/>
  <c r="B41" i="38" s="1"/>
  <c r="C35" i="38"/>
  <c r="C34" i="38"/>
  <c r="C30" i="38"/>
  <c r="D25" i="38"/>
  <c r="D26" i="38" s="1"/>
  <c r="A16" i="38"/>
  <c r="A8" i="38"/>
  <c r="A7" i="39" s="1"/>
  <c r="F197" i="32"/>
  <c r="E197" i="32"/>
  <c r="D197" i="32"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0" i="32"/>
  <c r="B9" i="32"/>
  <c r="B8" i="32"/>
  <c r="A7" i="32"/>
  <c r="E543" i="31"/>
  <c r="C542" i="31"/>
  <c r="A537" i="31"/>
  <c r="F532" i="31"/>
  <c r="E532" i="31"/>
  <c r="C530" i="31"/>
  <c r="C528" i="31"/>
  <c r="A517" i="31"/>
  <c r="F512" i="31"/>
  <c r="E512" i="31"/>
  <c r="A506" i="31"/>
  <c r="F498" i="31"/>
  <c r="E498" i="31"/>
  <c r="C490" i="31"/>
  <c r="D493" i="31" s="1"/>
  <c r="D494" i="31" s="1"/>
  <c r="A484" i="31"/>
  <c r="F476" i="31"/>
  <c r="E476" i="31"/>
  <c r="D476" i="31" s="1"/>
  <c r="B476" i="31" s="1"/>
  <c r="C469" i="31"/>
  <c r="C466" i="31"/>
  <c r="C465" i="31"/>
  <c r="C461" i="31"/>
  <c r="C455" i="31"/>
  <c r="D457" i="31" s="1"/>
  <c r="D458" i="31" s="1"/>
  <c r="A447" i="31"/>
  <c r="F439" i="31"/>
  <c r="E439" i="31"/>
  <c r="C438" i="31"/>
  <c r="C432" i="31"/>
  <c r="C431" i="31"/>
  <c r="C425" i="31"/>
  <c r="C422" i="31"/>
  <c r="C415" i="31"/>
  <c r="C411" i="31"/>
  <c r="C405" i="31"/>
  <c r="C402" i="31"/>
  <c r="A394" i="31"/>
  <c r="F386" i="31"/>
  <c r="E386" i="31"/>
  <c r="C381" i="31"/>
  <c r="C378" i="31"/>
  <c r="C371" i="31"/>
  <c r="C369" i="31"/>
  <c r="C368" i="31"/>
  <c r="A361" i="31"/>
  <c r="F353" i="31"/>
  <c r="E353" i="3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C35" i="31"/>
  <c r="C34" i="31"/>
  <c r="C30" i="31"/>
  <c r="D25" i="31"/>
  <c r="D26" i="31" s="1"/>
  <c r="A16" i="31"/>
  <c r="A8" i="31"/>
  <c r="F197" i="25"/>
  <c r="E197" i="25"/>
  <c r="C191" i="25"/>
  <c r="D194" i="25" s="1"/>
  <c r="D195"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F543" i="33"/>
  <c r="E543" i="33"/>
  <c r="C542" i="33"/>
  <c r="A537" i="33"/>
  <c r="F532" i="33"/>
  <c r="E532" i="33"/>
  <c r="C530" i="33"/>
  <c r="C528" i="33"/>
  <c r="A517" i="33"/>
  <c r="F512" i="33"/>
  <c r="E512" i="33"/>
  <c r="A506" i="33"/>
  <c r="F498" i="33"/>
  <c r="E498" i="33"/>
  <c r="C490" i="33"/>
  <c r="D493" i="33" s="1"/>
  <c r="D494" i="33" s="1"/>
  <c r="A484" i="33"/>
  <c r="F476" i="33"/>
  <c r="E476" i="33"/>
  <c r="D476" i="33" s="1"/>
  <c r="B476" i="33" s="1"/>
  <c r="C469" i="33"/>
  <c r="C466" i="33"/>
  <c r="C465" i="33"/>
  <c r="C461" i="33"/>
  <c r="C455" i="33"/>
  <c r="D457" i="33" s="1"/>
  <c r="D458" i="33" s="1"/>
  <c r="A447" i="33"/>
  <c r="F439" i="33"/>
  <c r="E439" i="33"/>
  <c r="C438" i="33"/>
  <c r="C432" i="33"/>
  <c r="C431" i="33"/>
  <c r="C425" i="33"/>
  <c r="C422" i="33"/>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D197" i="35" s="1"/>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B10" i="35"/>
  <c r="B9" i="35"/>
  <c r="B8" i="35"/>
  <c r="F543" i="43"/>
  <c r="E543" i="43"/>
  <c r="C542" i="43"/>
  <c r="A537" i="43"/>
  <c r="F532" i="43"/>
  <c r="E532" i="43"/>
  <c r="C530" i="43"/>
  <c r="C528" i="43"/>
  <c r="A517" i="43"/>
  <c r="F512" i="43"/>
  <c r="E512" i="43"/>
  <c r="D513" i="43" s="1"/>
  <c r="D514" i="43" s="1"/>
  <c r="B152" i="29" s="1"/>
  <c r="A506" i="43"/>
  <c r="F498" i="43"/>
  <c r="E498" i="43"/>
  <c r="C490" i="43"/>
  <c r="D493" i="43" s="1"/>
  <c r="D494" i="43" s="1"/>
  <c r="A484" i="43"/>
  <c r="F476" i="43"/>
  <c r="E476" i="43"/>
  <c r="C469" i="43"/>
  <c r="C466" i="43"/>
  <c r="C465" i="43"/>
  <c r="C461" i="43"/>
  <c r="C455" i="43"/>
  <c r="D457" i="43" s="1"/>
  <c r="D458" i="43" s="1"/>
  <c r="A447" i="43"/>
  <c r="F439" i="43"/>
  <c r="E439" i="43"/>
  <c r="C438" i="43"/>
  <c r="C432" i="43"/>
  <c r="C431" i="43"/>
  <c r="C425" i="43"/>
  <c r="C422" i="43"/>
  <c r="C415" i="43"/>
  <c r="C411" i="43"/>
  <c r="C405" i="43"/>
  <c r="C402" i="43"/>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C219" i="43"/>
  <c r="A208" i="43"/>
  <c r="F200" i="43"/>
  <c r="E200" i="43"/>
  <c r="C194" i="43"/>
  <c r="C190" i="43"/>
  <c r="C186" i="43"/>
  <c r="C184" i="43"/>
  <c r="C182" i="43"/>
  <c r="C181" i="43"/>
  <c r="C170" i="43"/>
  <c r="D172" i="43" s="1"/>
  <c r="A161" i="43"/>
  <c r="F153" i="43"/>
  <c r="E153" i="43"/>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C35" i="43"/>
  <c r="C34" i="43"/>
  <c r="C30" i="43"/>
  <c r="D25" i="43"/>
  <c r="D26" i="43" s="1"/>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B10" i="37"/>
  <c r="B9" i="37"/>
  <c r="B8" i="37"/>
  <c r="D547" i="36"/>
  <c r="B43" i="29" s="1"/>
  <c r="C542" i="36"/>
  <c r="D544" i="36" s="1"/>
  <c r="D545" i="36" s="1"/>
  <c r="B170" i="29" s="1"/>
  <c r="A537" i="36"/>
  <c r="C530" i="36"/>
  <c r="C528" i="36"/>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C415" i="36"/>
  <c r="C411" i="36"/>
  <c r="C405" i="36"/>
  <c r="C402" i="36"/>
  <c r="A394" i="36"/>
  <c r="C381" i="36"/>
  <c r="C378" i="36"/>
  <c r="C371" i="36"/>
  <c r="C369" i="36"/>
  <c r="C368" i="36"/>
  <c r="A361" i="36"/>
  <c r="C348" i="36"/>
  <c r="C344" i="36"/>
  <c r="C342" i="36"/>
  <c r="C340" i="36"/>
  <c r="C331" i="36"/>
  <c r="D333"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D417" i="31" l="1"/>
  <c r="D418" i="31" s="1"/>
  <c r="D417" i="33"/>
  <c r="D418" i="33" s="1"/>
  <c r="B512" i="38"/>
  <c r="D513" i="38" s="1"/>
  <c r="D514" i="38" s="1"/>
  <c r="B155" i="29" s="1"/>
  <c r="D161" i="25"/>
  <c r="D162" i="25" s="1"/>
  <c r="D222" i="33"/>
  <c r="D223" i="33" s="1"/>
  <c r="D512" i="31"/>
  <c r="D313" i="38"/>
  <c r="B313" i="38" s="1"/>
  <c r="D314" i="38" s="1"/>
  <c r="D386" i="38"/>
  <c r="B386" i="38" s="1"/>
  <c r="D439" i="38"/>
  <c r="B439" i="38" s="1"/>
  <c r="D476" i="38"/>
  <c r="B476" i="38" s="1"/>
  <c r="D417" i="38"/>
  <c r="D418" i="38" s="1"/>
  <c r="D285" i="31"/>
  <c r="D286" i="31" s="1"/>
  <c r="D222" i="31"/>
  <c r="D223" i="31" s="1"/>
  <c r="D153" i="31"/>
  <c r="B153" i="31" s="1"/>
  <c r="D373" i="40"/>
  <c r="D374" i="40" s="1"/>
  <c r="D387" i="40"/>
  <c r="D390" i="40" s="1"/>
  <c r="D391" i="40" s="1"/>
  <c r="B120" i="29" s="1"/>
  <c r="D406" i="40"/>
  <c r="D407" i="40" s="1"/>
  <c r="D426" i="40"/>
  <c r="D427" i="40" s="1"/>
  <c r="D440" i="40"/>
  <c r="D443" i="40" s="1"/>
  <c r="D444" i="40" s="1"/>
  <c r="B129" i="29" s="1"/>
  <c r="D406" i="36"/>
  <c r="D407" i="36" s="1"/>
  <c r="D426" i="36"/>
  <c r="D427" i="36" s="1"/>
  <c r="D41" i="43"/>
  <c r="D406" i="43"/>
  <c r="D407" i="43" s="1"/>
  <c r="D406" i="33"/>
  <c r="D407" i="33" s="1"/>
  <c r="D426" i="33"/>
  <c r="D427" i="33" s="1"/>
  <c r="D197" i="25"/>
  <c r="D41" i="31"/>
  <c r="B41" i="31" s="1"/>
  <c r="D42" i="31" s="1"/>
  <c r="D261" i="40"/>
  <c r="B261" i="40" s="1"/>
  <c r="D262" i="40" s="1"/>
  <c r="D263" i="40" s="1"/>
  <c r="D197" i="41"/>
  <c r="D285" i="33"/>
  <c r="D286" i="33" s="1"/>
  <c r="D99" i="31"/>
  <c r="B99" i="31" s="1"/>
  <c r="D100" i="31" s="1"/>
  <c r="D101" i="31" s="1"/>
  <c r="D244" i="38"/>
  <c r="D245" i="38" s="1"/>
  <c r="D285" i="38"/>
  <c r="D286" i="38" s="1"/>
  <c r="D63" i="41"/>
  <c r="D64" i="41" s="1"/>
  <c r="D161" i="41"/>
  <c r="D162" i="41" s="1"/>
  <c r="D118" i="25"/>
  <c r="D119" i="25" s="1"/>
  <c r="D373" i="33"/>
  <c r="D374" i="33" s="1"/>
  <c r="D477" i="38"/>
  <c r="D480" i="38" s="1"/>
  <c r="D481" i="38" s="1"/>
  <c r="B137" i="29" s="1"/>
  <c r="D313" i="43"/>
  <c r="D200" i="33"/>
  <c r="B200" i="33" s="1"/>
  <c r="D201" i="33" s="1"/>
  <c r="D202" i="33" s="1"/>
  <c r="D353" i="33"/>
  <c r="B353" i="33" s="1"/>
  <c r="D532" i="33"/>
  <c r="B532" i="33" s="1"/>
  <c r="D533" i="33" s="1"/>
  <c r="D534" i="33" s="1"/>
  <c r="B163" i="29" s="1"/>
  <c r="D543" i="33"/>
  <c r="B543" i="33" s="1"/>
  <c r="D544" i="33" s="1"/>
  <c r="D406" i="31"/>
  <c r="D407" i="31" s="1"/>
  <c r="D426" i="31"/>
  <c r="D427" i="31" s="1"/>
  <c r="D498" i="31"/>
  <c r="D353" i="38"/>
  <c r="B353" i="38" s="1"/>
  <c r="D84" i="39"/>
  <c r="D85" i="39" s="1"/>
  <c r="D133" i="39"/>
  <c r="D134" i="39" s="1"/>
  <c r="D149" i="39"/>
  <c r="D150" i="39" s="1"/>
  <c r="D161" i="39"/>
  <c r="D162" i="39" s="1"/>
  <c r="D149" i="35"/>
  <c r="D150" i="35" s="1"/>
  <c r="D84" i="33"/>
  <c r="D85" i="33" s="1"/>
  <c r="D139" i="33"/>
  <c r="D140" i="33" s="1"/>
  <c r="D373" i="31"/>
  <c r="D374" i="31" s="1"/>
  <c r="D386" i="31"/>
  <c r="D63" i="32"/>
  <c r="D64" i="32" s="1"/>
  <c r="D84" i="32"/>
  <c r="D85" i="32" s="1"/>
  <c r="D102" i="32"/>
  <c r="D103" i="32" s="1"/>
  <c r="D149" i="32"/>
  <c r="D150" i="32" s="1"/>
  <c r="D498" i="38"/>
  <c r="D532" i="38"/>
  <c r="B532" i="38" s="1"/>
  <c r="D543" i="38"/>
  <c r="B543" i="38" s="1"/>
  <c r="D544" i="38" s="1"/>
  <c r="D63" i="39"/>
  <c r="D64" i="39" s="1"/>
  <c r="D41" i="40"/>
  <c r="B41" i="40" s="1"/>
  <c r="D200" i="40"/>
  <c r="B200" i="40" s="1"/>
  <c r="D153" i="33"/>
  <c r="B153" i="33" s="1"/>
  <c r="D154" i="33" s="1"/>
  <c r="D439" i="33"/>
  <c r="B439" i="33" s="1"/>
  <c r="D440" i="33" s="1"/>
  <c r="D443" i="33" s="1"/>
  <c r="D444" i="33" s="1"/>
  <c r="D544" i="43"/>
  <c r="D533" i="43"/>
  <c r="D534" i="43" s="1"/>
  <c r="B162" i="29" s="1"/>
  <c r="D63" i="35"/>
  <c r="D64" i="35" s="1"/>
  <c r="D244" i="43"/>
  <c r="D245" i="43" s="1"/>
  <c r="D102" i="35"/>
  <c r="D103" i="35" s="1"/>
  <c r="D314" i="43"/>
  <c r="D315" i="43" s="1"/>
  <c r="D386" i="43"/>
  <c r="D426" i="43"/>
  <c r="D427" i="43" s="1"/>
  <c r="D499" i="43"/>
  <c r="D500" i="43" s="1"/>
  <c r="D84" i="35"/>
  <c r="D85" i="35" s="1"/>
  <c r="D133" i="35"/>
  <c r="D134" i="35" s="1"/>
  <c r="D41" i="33"/>
  <c r="B41" i="33" s="1"/>
  <c r="D42" i="33" s="1"/>
  <c r="D244" i="33"/>
  <c r="D245" i="33" s="1"/>
  <c r="D261" i="33"/>
  <c r="B261" i="33" s="1"/>
  <c r="D262" i="33" s="1"/>
  <c r="D313" i="33"/>
  <c r="D314" i="33" s="1"/>
  <c r="D512" i="33"/>
  <c r="B512" i="33" s="1"/>
  <c r="D513" i="33" s="1"/>
  <c r="D514" i="33" s="1"/>
  <c r="B153" i="29" s="1"/>
  <c r="D84" i="31"/>
  <c r="D85" i="31" s="1"/>
  <c r="D139" i="31"/>
  <c r="D140" i="31" s="1"/>
  <c r="D200" i="31"/>
  <c r="D353" i="31"/>
  <c r="D133" i="32"/>
  <c r="D134" i="32" s="1"/>
  <c r="D139" i="38"/>
  <c r="D140" i="38" s="1"/>
  <c r="D153" i="38"/>
  <c r="D200" i="38"/>
  <c r="D84" i="40"/>
  <c r="D99" i="40"/>
  <c r="B99" i="40" s="1"/>
  <c r="D222" i="40"/>
  <c r="D223" i="40" s="1"/>
  <c r="D354" i="40"/>
  <c r="D357" i="40" s="1"/>
  <c r="D358" i="40" s="1"/>
  <c r="B111" i="29" s="1"/>
  <c r="D353" i="40"/>
  <c r="B353" i="40" s="1"/>
  <c r="D512" i="40"/>
  <c r="B512" i="40" s="1"/>
  <c r="D513" i="40" s="1"/>
  <c r="D514" i="40" s="1"/>
  <c r="B156" i="29" s="1"/>
  <c r="D84" i="41"/>
  <c r="D85" i="41" s="1"/>
  <c r="D102" i="41"/>
  <c r="D103" i="41" s="1"/>
  <c r="D118" i="41"/>
  <c r="D119" i="41" s="1"/>
  <c r="D84" i="43"/>
  <c r="D85" i="43" s="1"/>
  <c r="D262" i="43"/>
  <c r="D387" i="38"/>
  <c r="D388" i="38" s="1"/>
  <c r="D440" i="38"/>
  <c r="D543" i="40"/>
  <c r="B543" i="40" s="1"/>
  <c r="D84" i="36"/>
  <c r="D85" i="36" s="1"/>
  <c r="D502" i="36"/>
  <c r="D503" i="36" s="1"/>
  <c r="B142" i="29" s="1"/>
  <c r="D133" i="37"/>
  <c r="D134" i="37" s="1"/>
  <c r="D149" i="37"/>
  <c r="D150" i="37" s="1"/>
  <c r="D100" i="43"/>
  <c r="D201" i="43"/>
  <c r="D202" i="43" s="1"/>
  <c r="D222" i="43"/>
  <c r="D223" i="43" s="1"/>
  <c r="D285" i="43"/>
  <c r="D286" i="43" s="1"/>
  <c r="D417" i="43"/>
  <c r="D418" i="43" s="1"/>
  <c r="D161" i="35"/>
  <c r="D162" i="35" s="1"/>
  <c r="D354" i="33"/>
  <c r="D355" i="33" s="1"/>
  <c r="D498" i="33"/>
  <c r="B498" i="33" s="1"/>
  <c r="D499" i="33" s="1"/>
  <c r="D502" i="33" s="1"/>
  <c r="D503" i="33" s="1"/>
  <c r="B144" i="29" s="1"/>
  <c r="D84" i="25"/>
  <c r="D85" i="25" s="1"/>
  <c r="D244" i="31"/>
  <c r="D245" i="31" s="1"/>
  <c r="D262" i="38"/>
  <c r="D354" i="38"/>
  <c r="D357" i="38" s="1"/>
  <c r="D358" i="38" s="1"/>
  <c r="B110" i="29" s="1"/>
  <c r="D373" i="38"/>
  <c r="D374" i="38" s="1"/>
  <c r="D102" i="39"/>
  <c r="D103" i="39" s="1"/>
  <c r="D244" i="40"/>
  <c r="D245" i="40" s="1"/>
  <c r="D477" i="40"/>
  <c r="D478" i="40" s="1"/>
  <c r="D100" i="36"/>
  <c r="D101" i="36" s="1"/>
  <c r="D387" i="36"/>
  <c r="D388" i="36" s="1"/>
  <c r="D139" i="43"/>
  <c r="D140" i="43" s="1"/>
  <c r="D354" i="43"/>
  <c r="D357" i="43" s="1"/>
  <c r="D358" i="43" s="1"/>
  <c r="B107" i="29" s="1"/>
  <c r="D373" i="43"/>
  <c r="D374" i="43" s="1"/>
  <c r="D118" i="35"/>
  <c r="D119" i="35" s="1"/>
  <c r="D99" i="33"/>
  <c r="B99" i="33" s="1"/>
  <c r="D100" i="33" s="1"/>
  <c r="D101" i="33" s="1"/>
  <c r="D386" i="33"/>
  <c r="B386" i="33" s="1"/>
  <c r="D387" i="33" s="1"/>
  <c r="D388" i="33" s="1"/>
  <c r="D477" i="33"/>
  <c r="D480" i="33" s="1"/>
  <c r="D481" i="33" s="1"/>
  <c r="B135" i="29" s="1"/>
  <c r="D63" i="25"/>
  <c r="D64" i="25" s="1"/>
  <c r="D102" i="25"/>
  <c r="D103" i="25" s="1"/>
  <c r="D133" i="25"/>
  <c r="D134" i="25" s="1"/>
  <c r="D149" i="25"/>
  <c r="D150" i="25" s="1"/>
  <c r="D261" i="31"/>
  <c r="D313" i="31"/>
  <c r="D439" i="31"/>
  <c r="D532" i="31"/>
  <c r="D543" i="31"/>
  <c r="D222" i="38"/>
  <c r="D223" i="38" s="1"/>
  <c r="D406" i="38"/>
  <c r="D407" i="38" s="1"/>
  <c r="D426" i="38"/>
  <c r="D427" i="38" s="1"/>
  <c r="D118" i="39"/>
  <c r="D119" i="39" s="1"/>
  <c r="D197" i="39"/>
  <c r="D42" i="40"/>
  <c r="D139" i="40"/>
  <c r="D140" i="40" s="1"/>
  <c r="D153" i="40"/>
  <c r="B153" i="40" s="1"/>
  <c r="D154" i="40" s="1"/>
  <c r="D285" i="40"/>
  <c r="D286" i="40" s="1"/>
  <c r="D313" i="40"/>
  <c r="B313" i="40" s="1"/>
  <c r="D314" i="40" s="1"/>
  <c r="D417" i="40"/>
  <c r="D418" i="40" s="1"/>
  <c r="D133" i="41"/>
  <c r="D134" i="41" s="1"/>
  <c r="D149" i="41"/>
  <c r="D150" i="41" s="1"/>
  <c r="D42" i="43"/>
  <c r="D154" i="43"/>
  <c r="D440" i="43"/>
  <c r="D477" i="43"/>
  <c r="D285" i="36"/>
  <c r="D286" i="36" s="1"/>
  <c r="D417" i="36"/>
  <c r="D418" i="36" s="1"/>
  <c r="D440" i="36"/>
  <c r="D441" i="36" s="1"/>
  <c r="D173" i="31"/>
  <c r="D477" i="36"/>
  <c r="D478" i="36" s="1"/>
  <c r="D102" i="37"/>
  <c r="D103" i="37" s="1"/>
  <c r="D547" i="43"/>
  <c r="D173" i="43"/>
  <c r="D387" i="43"/>
  <c r="D173" i="33"/>
  <c r="D154" i="31"/>
  <c r="D314" i="36"/>
  <c r="D315" i="36" s="1"/>
  <c r="D63" i="37"/>
  <c r="D64" i="37" s="1"/>
  <c r="D118" i="37"/>
  <c r="D119" i="37" s="1"/>
  <c r="D545" i="43"/>
  <c r="B171" i="29" s="1"/>
  <c r="D195" i="32"/>
  <c r="D42" i="38"/>
  <c r="D477" i="31"/>
  <c r="D161" i="32"/>
  <c r="D162" i="32" s="1"/>
  <c r="D84" i="38"/>
  <c r="D100" i="38"/>
  <c r="D101" i="38" s="1"/>
  <c r="D85" i="40"/>
  <c r="D544" i="40"/>
  <c r="D173" i="40"/>
  <c r="D388" i="40"/>
  <c r="D502" i="40"/>
  <c r="D503" i="40" s="1"/>
  <c r="B147" i="29" s="1"/>
  <c r="D500" i="40"/>
  <c r="D195" i="41"/>
  <c r="D118" i="32"/>
  <c r="D119" i="32" s="1"/>
  <c r="D173" i="38"/>
  <c r="D263" i="38"/>
  <c r="D355" i="38"/>
  <c r="D533" i="38"/>
  <c r="D534" i="38" s="1"/>
  <c r="B165" i="29" s="1"/>
  <c r="D100" i="40"/>
  <c r="D101" i="40" s="1"/>
  <c r="D201" i="40"/>
  <c r="D202" i="40" s="1"/>
  <c r="D480" i="40"/>
  <c r="D481" i="40" s="1"/>
  <c r="B138" i="29" s="1"/>
  <c r="D45" i="40"/>
  <c r="D46" i="40" s="1"/>
  <c r="B57" i="29" s="1"/>
  <c r="D43" i="40"/>
  <c r="D533" i="40"/>
  <c r="D534" i="40" s="1"/>
  <c r="B166" i="29" s="1"/>
  <c r="D195" i="39"/>
  <c r="D161" i="37"/>
  <c r="D162" i="37" s="1"/>
  <c r="D84" i="37"/>
  <c r="D85" i="37" s="1"/>
  <c r="D23" i="37"/>
  <c r="D533" i="36"/>
  <c r="D534" i="36" s="1"/>
  <c r="B161" i="29" s="1"/>
  <c r="D494" i="36"/>
  <c r="D480" i="36"/>
  <c r="D481" i="36" s="1"/>
  <c r="B133" i="29" s="1"/>
  <c r="D458" i="36"/>
  <c r="D373" i="36"/>
  <c r="D354" i="36"/>
  <c r="D355" i="36" s="1"/>
  <c r="D334" i="36"/>
  <c r="D262" i="36"/>
  <c r="D263" i="36" s="1"/>
  <c r="D244" i="36"/>
  <c r="D245" i="36" s="1"/>
  <c r="D222" i="36"/>
  <c r="D223" i="36" s="1"/>
  <c r="D201" i="36"/>
  <c r="D202" i="36" s="1"/>
  <c r="D173" i="36"/>
  <c r="D154" i="36"/>
  <c r="D155" i="36" s="1"/>
  <c r="D139" i="36"/>
  <c r="D140" i="36" s="1"/>
  <c r="D118" i="36"/>
  <c r="D62" i="36"/>
  <c r="D42" i="36"/>
  <c r="D43" i="36" s="1"/>
  <c r="B353" i="31" l="1"/>
  <c r="D354" i="31" s="1"/>
  <c r="D443" i="36"/>
  <c r="D444" i="36" s="1"/>
  <c r="B124" i="29" s="1"/>
  <c r="D547" i="40"/>
  <c r="B48" i="29" s="1"/>
  <c r="D441" i="40"/>
  <c r="D198" i="39"/>
  <c r="D199" i="39" s="1"/>
  <c r="B313" i="31"/>
  <c r="D314" i="31" s="1"/>
  <c r="B498" i="31"/>
  <c r="D499" i="31" s="1"/>
  <c r="B512" i="31"/>
  <c r="D513" i="31" s="1"/>
  <c r="D514" i="31" s="1"/>
  <c r="B154" i="29" s="1"/>
  <c r="B532" i="31"/>
  <c r="D533" i="31" s="1"/>
  <c r="D534" i="31" s="1"/>
  <c r="B164" i="29" s="1"/>
  <c r="B200" i="38"/>
  <c r="D201" i="38" s="1"/>
  <c r="B386" i="31"/>
  <c r="D387" i="31" s="1"/>
  <c r="D317" i="36"/>
  <c r="D318" i="36" s="1"/>
  <c r="B97" i="29" s="1"/>
  <c r="B439" i="31"/>
  <c r="D440" i="31" s="1"/>
  <c r="D443" i="31" s="1"/>
  <c r="B153" i="38"/>
  <c r="D154" i="38" s="1"/>
  <c r="D201" i="31"/>
  <c r="D202" i="31" s="1"/>
  <c r="B200" i="31"/>
  <c r="D198" i="41"/>
  <c r="D199" i="41" s="1"/>
  <c r="B543" i="31"/>
  <c r="D544" i="31" s="1"/>
  <c r="D545" i="31" s="1"/>
  <c r="B173" i="29" s="1"/>
  <c r="B261" i="31"/>
  <c r="D262" i="31" s="1"/>
  <c r="D443" i="38"/>
  <c r="D444" i="38" s="1"/>
  <c r="B128" i="29" s="1"/>
  <c r="D499" i="38"/>
  <c r="D502" i="38" s="1"/>
  <c r="D503" i="38" s="1"/>
  <c r="B146" i="29" s="1"/>
  <c r="B498" i="38"/>
  <c r="D478" i="38"/>
  <c r="D441" i="38"/>
  <c r="D547" i="38"/>
  <c r="B47" i="29" s="1"/>
  <c r="D102" i="31"/>
  <c r="D103" i="31" s="1"/>
  <c r="B64" i="29" s="1"/>
  <c r="D265" i="38"/>
  <c r="D266" i="38" s="1"/>
  <c r="B92" i="29" s="1"/>
  <c r="B126" i="29"/>
  <c r="D390" i="38"/>
  <c r="D391" i="38" s="1"/>
  <c r="B119" i="29" s="1"/>
  <c r="D547" i="31"/>
  <c r="B46" i="29" s="1"/>
  <c r="D102" i="36"/>
  <c r="D103" i="36" s="1"/>
  <c r="B61" i="29" s="1"/>
  <c r="D265" i="40"/>
  <c r="D266" i="40" s="1"/>
  <c r="B93" i="29" s="1"/>
  <c r="D355" i="40"/>
  <c r="D198" i="25"/>
  <c r="D199" i="25" s="1"/>
  <c r="B181" i="29" s="1"/>
  <c r="D500" i="33"/>
  <c r="D478" i="33"/>
  <c r="D441" i="33"/>
  <c r="D390" i="33"/>
  <c r="D391" i="33" s="1"/>
  <c r="B117" i="29" s="1"/>
  <c r="D357" i="33"/>
  <c r="D358" i="33" s="1"/>
  <c r="B108" i="29" s="1"/>
  <c r="D204" i="33"/>
  <c r="D205" i="33" s="1"/>
  <c r="B81" i="29" s="1"/>
  <c r="D102" i="33"/>
  <c r="D103" i="33" s="1"/>
  <c r="B63" i="29" s="1"/>
  <c r="D547" i="33"/>
  <c r="D390" i="36"/>
  <c r="D391" i="36" s="1"/>
  <c r="B115" i="29" s="1"/>
  <c r="D502" i="43"/>
  <c r="D503" i="43" s="1"/>
  <c r="B143" i="29" s="1"/>
  <c r="D355" i="43"/>
  <c r="D317" i="43"/>
  <c r="D318" i="43" s="1"/>
  <c r="B98" i="29" s="1"/>
  <c r="D198" i="35"/>
  <c r="D199" i="35" s="1"/>
  <c r="B180" i="29" s="1"/>
  <c r="D265" i="43"/>
  <c r="D266" i="43" s="1"/>
  <c r="B89" i="29" s="1"/>
  <c r="D263" i="43"/>
  <c r="D204" i="43"/>
  <c r="D205" i="43" s="1"/>
  <c r="B80" i="29" s="1"/>
  <c r="D155" i="40"/>
  <c r="D157" i="40"/>
  <c r="D158" i="40" s="1"/>
  <c r="B75" i="29" s="1"/>
  <c r="D317" i="40"/>
  <c r="D318" i="40" s="1"/>
  <c r="B102" i="29" s="1"/>
  <c r="D315" i="40"/>
  <c r="D101" i="43"/>
  <c r="D102" i="43"/>
  <c r="D103" i="43" s="1"/>
  <c r="B62" i="29" s="1"/>
  <c r="D317" i="33"/>
  <c r="D318" i="33" s="1"/>
  <c r="B99" i="29" s="1"/>
  <c r="D315" i="33"/>
  <c r="D265" i="33"/>
  <c r="D266" i="33" s="1"/>
  <c r="B90" i="29" s="1"/>
  <c r="D263" i="33"/>
  <c r="D102" i="40"/>
  <c r="D103" i="40" s="1"/>
  <c r="B66" i="29" s="1"/>
  <c r="B11" i="41"/>
  <c r="B184" i="29"/>
  <c r="D478" i="31"/>
  <c r="D480" i="31"/>
  <c r="D481" i="31" s="1"/>
  <c r="B136" i="29" s="1"/>
  <c r="D478" i="43"/>
  <c r="D480" i="43"/>
  <c r="D481" i="43" s="1"/>
  <c r="B134" i="29" s="1"/>
  <c r="D157" i="43"/>
  <c r="D158" i="43" s="1"/>
  <c r="B71" i="29" s="1"/>
  <c r="D155" i="43"/>
  <c r="D317" i="38"/>
  <c r="D318" i="38" s="1"/>
  <c r="B101" i="29" s="1"/>
  <c r="D315" i="38"/>
  <c r="D102" i="38"/>
  <c r="D103" i="38" s="1"/>
  <c r="B65" i="29" s="1"/>
  <c r="D85" i="38"/>
  <c r="D45" i="38"/>
  <c r="D46" i="38" s="1"/>
  <c r="B56" i="29" s="1"/>
  <c r="D43" i="38"/>
  <c r="D157" i="33"/>
  <c r="D158" i="33" s="1"/>
  <c r="B72" i="29" s="1"/>
  <c r="D155" i="33"/>
  <c r="D45" i="33"/>
  <c r="D46" i="33" s="1"/>
  <c r="B54" i="29" s="1"/>
  <c r="D43" i="33"/>
  <c r="D545" i="33"/>
  <c r="B172" i="29" s="1"/>
  <c r="D441" i="43"/>
  <c r="D443" i="43"/>
  <c r="D204" i="40"/>
  <c r="D205" i="40" s="1"/>
  <c r="B84" i="29" s="1"/>
  <c r="D198" i="32"/>
  <c r="D199" i="32" s="1"/>
  <c r="D157" i="31"/>
  <c r="D158" i="31" s="1"/>
  <c r="B73" i="29" s="1"/>
  <c r="D155" i="31"/>
  <c r="D388" i="43"/>
  <c r="D390" i="43"/>
  <c r="D391" i="43" s="1"/>
  <c r="B116" i="29" s="1"/>
  <c r="D545" i="38"/>
  <c r="B174" i="29" s="1"/>
  <c r="B11" i="39"/>
  <c r="B183" i="29"/>
  <c r="D545" i="40"/>
  <c r="B175" i="29" s="1"/>
  <c r="D43" i="31"/>
  <c r="D45" i="31"/>
  <c r="D46" i="31" s="1"/>
  <c r="B55" i="29" s="1"/>
  <c r="D45" i="43"/>
  <c r="D46" i="43" s="1"/>
  <c r="B53" i="29" s="1"/>
  <c r="D43" i="43"/>
  <c r="D198" i="37"/>
  <c r="D199" i="37" s="1"/>
  <c r="B11" i="37" s="1"/>
  <c r="D374" i="36"/>
  <c r="D357" i="36"/>
  <c r="D358" i="36" s="1"/>
  <c r="B106" i="29" s="1"/>
  <c r="D265" i="36"/>
  <c r="D266" i="36" s="1"/>
  <c r="B88" i="29" s="1"/>
  <c r="D204" i="36"/>
  <c r="D205" i="36" s="1"/>
  <c r="B79" i="29" s="1"/>
  <c r="D157" i="36"/>
  <c r="D158" i="36" s="1"/>
  <c r="B70" i="29" s="1"/>
  <c r="D45" i="36"/>
  <c r="D265" i="31" l="1"/>
  <c r="D266" i="31" s="1"/>
  <c r="B91" i="29" s="1"/>
  <c r="D263" i="31"/>
  <c r="D155" i="38"/>
  <c r="D157" i="38"/>
  <c r="D158" i="38" s="1"/>
  <c r="B74" i="29" s="1"/>
  <c r="D388" i="31"/>
  <c r="D390" i="31"/>
  <c r="D391" i="31" s="1"/>
  <c r="B118" i="29" s="1"/>
  <c r="D500" i="31"/>
  <c r="D502" i="31"/>
  <c r="D503" i="31" s="1"/>
  <c r="B145" i="29" s="1"/>
  <c r="D202" i="38"/>
  <c r="D204" i="38"/>
  <c r="D205" i="38" s="1"/>
  <c r="B83" i="29" s="1"/>
  <c r="D315" i="31"/>
  <c r="D317" i="31"/>
  <c r="D318" i="31" s="1"/>
  <c r="B100" i="29" s="1"/>
  <c r="D357" i="31"/>
  <c r="D358" i="31" s="1"/>
  <c r="B109" i="29" s="1"/>
  <c r="D355" i="31"/>
  <c r="D204" i="31"/>
  <c r="D205" i="31" s="1"/>
  <c r="B82" i="29" s="1"/>
  <c r="D500" i="38"/>
  <c r="D441" i="31"/>
  <c r="D548" i="40"/>
  <c r="D549" i="40" s="1"/>
  <c r="B39" i="29" s="1"/>
  <c r="D444" i="31"/>
  <c r="B127" i="29" s="1"/>
  <c r="B11" i="25"/>
  <c r="B11" i="35"/>
  <c r="D548" i="33"/>
  <c r="D549" i="33" s="1"/>
  <c r="B11" i="32"/>
  <c r="B182" i="29"/>
  <c r="D444" i="43"/>
  <c r="B125" i="29" s="1"/>
  <c r="D548" i="43"/>
  <c r="D549" i="43" s="1"/>
  <c r="B179" i="29"/>
  <c r="D548" i="36"/>
  <c r="D549" i="36" s="1"/>
  <c r="B24" i="29" s="1"/>
  <c r="D46" i="36"/>
  <c r="B52" i="29" s="1"/>
  <c r="B29" i="29" l="1"/>
  <c r="B12" i="40"/>
  <c r="D548" i="31"/>
  <c r="D549" i="31" s="1"/>
  <c r="B37" i="29" s="1"/>
  <c r="D548" i="38"/>
  <c r="D549" i="38" s="1"/>
  <c r="B12" i="38" s="1"/>
  <c r="B12" i="33"/>
  <c r="B36" i="29"/>
  <c r="B26" i="29"/>
  <c r="B25" i="29"/>
  <c r="B12" i="43"/>
  <c r="B35" i="29"/>
  <c r="B12" i="36"/>
  <c r="B34" i="29"/>
  <c r="B27" i="29" l="1"/>
  <c r="B12" i="31"/>
  <c r="B28" i="29"/>
  <c r="B38" i="29"/>
</calcChain>
</file>

<file path=xl/sharedStrings.xml><?xml version="1.0" encoding="utf-8"?>
<sst xmlns="http://schemas.openxmlformats.org/spreadsheetml/2006/main" count="5889" uniqueCount="546">
  <si>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</si>
  <si>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</si>
  <si>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</si>
  <si>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</si>
  <si>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</si>
  <si>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</si>
  <si>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</si>
  <si>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</si>
  <si>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</si>
  <si>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</si>
  <si>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</si>
  <si>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</si>
  <si>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</si>
  <si>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</si>
  <si>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</si>
  <si>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</si>
  <si>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</si>
  <si>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</si>
  <si>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</si>
  <si>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</si>
  <si>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</si>
  <si>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</si>
  <si>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</si>
  <si>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</si>
  <si>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</si>
  <si>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</si>
  <si>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</si>
  <si>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</si>
  <si>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</si>
  <si>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</si>
  <si>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</si>
  <si>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</si>
  <si>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</si>
  <si>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</si>
  <si>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</si>
  <si>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</si>
  <si>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</si>
  <si>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</si>
  <si>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</si>
  <si>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</si>
  <si>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</si>
  <si>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</si>
  <si>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</si>
  <si>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</si>
  <si>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</si>
  <si>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</si>
  <si>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</si>
  <si>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</si>
  <si>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</si>
  <si>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</si>
  <si>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</si>
  <si>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</si>
  <si>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</si>
  <si>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</si>
  <si>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</si>
  <si>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</si>
  <si>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</si>
  <si>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</si>
  <si>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</si>
  <si>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</si>
  <si>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</si>
  <si>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</si>
  <si>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</si>
  <si>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</si>
  <si>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</si>
  <si>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</si>
  <si>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</si>
  <si>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</si>
  <si>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</si>
  <si>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</si>
  <si>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</si>
  <si>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</si>
  <si>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</si>
  <si>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</si>
  <si>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</si>
  <si>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</si>
  <si>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</si>
  <si>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</si>
  <si>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</si>
  <si>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</si>
  <si>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</si>
  <si>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</si>
  <si>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</si>
  <si>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</si>
  <si>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</si>
  <si>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</si>
  <si>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</si>
  <si>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</si>
  <si>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</si>
  <si>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</si>
  <si>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</si>
  <si>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</si>
  <si>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</si>
  <si>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</si>
  <si>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</si>
  <si>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</si>
  <si>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</si>
  <si>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</si>
  <si>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</si>
  <si>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</si>
  <si>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</si>
  <si>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</si>
  <si>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</si>
  <si>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</si>
  <si>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</si>
  <si>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</si>
  <si>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</si>
  <si>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</si>
  <si>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</si>
  <si>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</si>
  <si>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</si>
  <si>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</si>
  <si>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</si>
  <si>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</si>
  <si>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</si>
  <si>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</si>
  <si>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</si>
  <si>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</si>
  <si>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</si>
  <si>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</si>
  <si>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</si>
  <si>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</si>
  <si>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</si>
  <si>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</si>
  <si>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</si>
  <si>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</si>
  <si>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</si>
  <si>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</si>
  <si>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</si>
  <si>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</si>
  <si>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</si>
  <si>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</si>
  <si>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</si>
  <si>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</si>
  <si>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</si>
  <si>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</si>
  <si>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</si>
  <si>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</si>
  <si>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</si>
  <si>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</si>
  <si>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</si>
  <si>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</si>
  <si>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</si>
  <si>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</si>
  <si>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</si>
  <si>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</si>
  <si>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</si>
  <si>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</si>
  <si>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</si>
  <si>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</si>
  <si>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</si>
  <si>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</si>
  <si>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</si>
  <si>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</si>
  <si>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</si>
  <si>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</si>
  <si>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</si>
  <si>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</si>
  <si>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</si>
  <si>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</si>
  <si>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</si>
  <si>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</si>
  <si>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</si>
  <si>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</si>
  <si>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</si>
  <si>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</si>
  <si>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</si>
  <si>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</si>
  <si>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</si>
  <si>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</si>
  <si>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</si>
  <si>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</si>
  <si>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</si>
  <si>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</si>
  <si>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</si>
  <si>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</si>
  <si>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</si>
  <si>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</si>
  <si>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</si>
  <si>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</si>
  <si>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</si>
  <si>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</si>
  <si>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</si>
  <si>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</si>
  <si>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</si>
  <si>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</si>
  <si>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</si>
  <si>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</si>
  <si>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</si>
  <si>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</si>
  <si>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</si>
  <si>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</si>
  <si>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</si>
  <si>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</si>
  <si>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</si>
  <si>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</si>
  <si>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</si>
  <si>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</si>
  <si>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</si>
  <si>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</si>
  <si>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</si>
  <si>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</si>
  <si>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</si>
  <si>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</si>
  <si>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</si>
  <si>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</si>
  <si>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</si>
  <si>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</si>
  <si>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</si>
  <si>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</si>
  <si>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</si>
  <si>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</si>
  <si>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</si>
  <si>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</si>
  <si>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</si>
  <si>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</si>
  <si>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</si>
  <si>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</si>
  <si>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</si>
  <si>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</si>
  <si>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</si>
  <si>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</si>
  <si>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</si>
  <si>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</si>
  <si>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</si>
  <si>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</si>
  <si>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</si>
  <si>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</si>
  <si>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</si>
  <si>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</si>
  <si>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</si>
  <si>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</si>
  <si>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</si>
  <si>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</si>
  <si>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</si>
  <si>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</si>
  <si>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</si>
  <si>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</si>
  <si>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</si>
  <si>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</si>
  <si>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</si>
  <si>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</si>
  <si>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</si>
  <si>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</si>
  <si>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</si>
  <si>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</si>
  <si>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</si>
  <si>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</si>
  <si>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</si>
  <si>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</si>
  <si>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</si>
  <si>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</si>
  <si>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</si>
  <si>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</si>
  <si>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</si>
  <si>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</si>
  <si>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</si>
  <si>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</si>
  <si>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</si>
  <si>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</si>
  <si>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</si>
  <si>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</si>
  <si>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</si>
  <si>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</si>
  <si>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</si>
  <si>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</si>
  <si>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</si>
  <si>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</si>
  <si>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</si>
  <si>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</si>
  <si>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</si>
  <si>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</si>
  <si>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</si>
  <si>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</si>
  <si>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</si>
  <si>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</si>
  <si>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</si>
  <si>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</si>
  <si>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</si>
  <si>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</si>
  <si>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</si>
  <si>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</si>
  <si>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</si>
  <si>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</si>
  <si>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</si>
  <si>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</si>
  <si>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</si>
  <si>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</si>
  <si>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</si>
  <si>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</si>
  <si>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</si>
  <si>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</si>
  <si>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</si>
  <si>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</si>
  <si>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</si>
  <si>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</si>
  <si>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</si>
  <si>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</si>
  <si>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</si>
  <si>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</si>
  <si>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</si>
  <si>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</si>
  <si>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</si>
  <si>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</si>
  <si>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</si>
  <si>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</si>
  <si>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</si>
  <si>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</si>
  <si>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</si>
  <si>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</si>
  <si>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</si>
  <si>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</si>
  <si>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</si>
  <si>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</si>
  <si>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</si>
  <si>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</si>
  <si>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</si>
  <si>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</si>
  <si>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</si>
  <si>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</si>
  <si>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</si>
  <si>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</si>
  <si>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</si>
  <si>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</si>
  <si>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</si>
  <si>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</si>
  <si>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</si>
  <si>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</si>
  <si>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</si>
  <si>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</si>
  <si>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</si>
  <si>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</si>
  <si>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</si>
  <si>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</si>
  <si>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</si>
  <si>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</si>
  <si>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</si>
  <si>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</si>
  <si>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</si>
  <si>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</si>
  <si>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</si>
  <si>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</si>
  <si>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</si>
  <si>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</si>
  <si>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</si>
  <si>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</si>
  <si>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</si>
  <si>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</si>
  <si>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</si>
  <si>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</si>
  <si>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</si>
  <si>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</si>
  <si>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</si>
  <si>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</si>
  <si>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</si>
  <si>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</si>
  <si>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</si>
  <si>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</si>
  <si>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</si>
  <si>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</si>
  <si>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</si>
  <si>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</si>
  <si>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</si>
  <si>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</si>
  <si>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</si>
  <si>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</si>
  <si>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</si>
  <si>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</si>
  <si>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</si>
  <si>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</si>
  <si>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</si>
  <si>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</si>
  <si>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</si>
  <si>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</si>
  <si>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</si>
  <si>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</si>
  <si>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</si>
  <si>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</si>
  <si>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</si>
  <si>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</si>
  <si>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</si>
  <si>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</si>
  <si>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</si>
  <si>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</si>
  <si>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</si>
  <si>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</si>
  <si>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</si>
  <si>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</si>
  <si>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</si>
  <si>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</si>
  <si>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</si>
  <si>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</si>
  <si>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</si>
  <si>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</si>
  <si>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</si>
  <si>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</si>
  <si>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</si>
  <si>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</si>
  <si>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</si>
  <si>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</si>
  <si>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</si>
  <si>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</si>
  <si>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</si>
  <si>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</si>
  <si>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</si>
  <si>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</si>
  <si>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</si>
  <si>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</si>
  <si>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Raja Bouhalfaya</t>
  </si>
  <si>
    <t>Directeur du magasin Mr Khairi Belouafa et chefs rayons</t>
  </si>
  <si>
    <t>Correct</t>
  </si>
  <si>
    <t>Vérification du poids des pains par rapport au poids affiché dans les étiquettes :200g                                                                                                                                                                                                                                                                                                                  -Pain de campagne: 212g                                                                                                                                                                                                                                                                                                                          -Pain au son : 232 g                                                                                                                                                                                                                                                                                                                                   -Pain sans sel : 218 g.</t>
  </si>
  <si>
    <t>Enregistrements corrects</t>
  </si>
  <si>
    <t>Pas de fabrication dans le magasin.</t>
  </si>
  <si>
    <t xml:space="preserve">Deux paquets de dattes "Deglet Nour" de la marque Ghanja ,contenaient des dattes qui présentaient des signes d'altération . Les deux paquets ont été retirés du rayon après vérification </t>
  </si>
  <si>
    <t>Absence de produits en attente ,à température ambiante.</t>
  </si>
  <si>
    <t>Propre.</t>
  </si>
  <si>
    <t>Le dernier passage de la société prestataire était effectué à la fin du mois de février .</t>
  </si>
  <si>
    <t>Résultats d'analyse et certifcats d'aptitudes disponibles.</t>
  </si>
  <si>
    <t>Les emballages étaient entreposés dans leurs cartons d'origine ,il est recommandé de les transférer dans des bacs en plastique protégés par des couvercles et ainsi faire sortir les cartons du laboratoire.</t>
  </si>
  <si>
    <t>Le quai de récéption n'était pas protégé par un préau.</t>
  </si>
  <si>
    <t>Taux d'hygrométrie :43% :Correct.</t>
  </si>
  <si>
    <t>Tube néon de la chambre froide réparé.</t>
  </si>
  <si>
    <t>Température affichée : 5°C                                                                                                                                                                                                                                                                                                                  Température mesurée  meuble yaourts: 3,9°C</t>
  </si>
  <si>
    <t>Revêtement du sol écaillé.</t>
  </si>
  <si>
    <t>Température du meuble affichée : 3,9°C                                                                                                                                                                                                                                                                                     Température du meuble mesurée : 5°C</t>
  </si>
  <si>
    <t>Présence de traces de moisissures au niveau des évapoarteurs du laboratoire.</t>
  </si>
  <si>
    <t>Température affichée: 11,9°C</t>
  </si>
  <si>
    <t xml:space="preserve">Température mesurée: 6,9°C </t>
  </si>
  <si>
    <t>Absence de distributeurs de papier essuie-tout au niveau des sanitaires;</t>
  </si>
  <si>
    <t>Prévoir des distributeurs de papier pour les vestiaires.</t>
  </si>
  <si>
    <t>Le revêtement de la partie basse de la porte de la chambre froide négative est écaillé .</t>
  </si>
  <si>
    <t>Les poubelles des sanitaires et de la salle de pause étaient à ouverture manuelle .</t>
  </si>
  <si>
    <t>Présence de traces de rouille au niveau du laboratoire Boucherie-volaillerie: jointures murs-sols.</t>
  </si>
  <si>
    <t>l'égouttoir de la friteuse était dans un état d'usure avancée avec accumulation de gras ,ce qui rend son nettoyage difficil .</t>
  </si>
  <si>
    <t>Durée d'exposition de 4 heures respectée et enregistrée.</t>
  </si>
  <si>
    <t>Harrissa et pâte d'ail correctement protégés.</t>
  </si>
  <si>
    <t>Le revêtement du sol de la chambre froide était écaillé.</t>
  </si>
  <si>
    <t>Entreposage dans la même chambre froide destinée aux  FLEG  et dont le revêtement du sol est écaillé.</t>
  </si>
  <si>
    <t>Quelques carreaux du carrelage étaient abîmés .</t>
  </si>
  <si>
    <t>Le local poubelle était partiellement protégé et dépourvu de toit.</t>
  </si>
  <si>
    <t>Présence de givre au niveau de la gaine de canalisation de la chambre froide des charcuteries et fromages.</t>
  </si>
  <si>
    <t>Le fournisseur "Captain Sindbad"présente  désormais les certificats de salubrité.</t>
  </si>
  <si>
    <t>La zone derrière le meuble réfrigéré n'était pas dans un état de propreté satisfaisant. Renforcer le nettoyage à ce niveau.</t>
  </si>
  <si>
    <t>Des morceaux de potirons découpés et emballés n'étaient pas étiquetés. Il est nécessaire d'étiqueter tous les produits emballés.</t>
  </si>
  <si>
    <t>Un des luminaires supendus au dessus du meuble d'exposition des produits de charcuteries était non fonctionnel.</t>
  </si>
  <si>
    <t>L'éclairage au dessus de la plonge était non fonctionnel.</t>
  </si>
  <si>
    <t>Prévoir un nouvel égouttoir pour la friteuse.</t>
  </si>
  <si>
    <r>
      <t xml:space="preserve">Un sachet de steaks de dinde ,était non identifié par une étiquette </t>
    </r>
    <r>
      <rPr>
        <sz val="11"/>
        <rFont val="Comic Sans MS"/>
        <family val="4"/>
      </rPr>
      <t>,il est nécessaire d'dentifier tous les produits présents en chambre froide.</t>
    </r>
  </si>
  <si>
    <t>Pas de boucherie TRAD ,les produits sont exposés en LS dans les meubles froids.</t>
  </si>
  <si>
    <t>Saint Gobain</t>
  </si>
  <si>
    <t>Dr Hend KAMOUN</t>
  </si>
  <si>
    <t>Directeur du magasin et chefs rayons</t>
  </si>
  <si>
    <t>manque d'enregistrement du contrôle à la réception des poissons livrés par l'entrepot</t>
  </si>
  <si>
    <t>assurer un meilleur classement des fiches de tracabilité</t>
  </si>
  <si>
    <t>poids du pain complet non conforme :poids indiqué sur l'étiquette 200g et poifs verifié 187,5g</t>
  </si>
  <si>
    <t>température affichée au meuble réfrigérée 1°C et celle mesurée 2,4°C</t>
  </si>
  <si>
    <t>revetement écaillé au niveau de la chambre froide positive</t>
  </si>
  <si>
    <t>la zone casse n'est pas identifiée dans la chambre froide négative</t>
  </si>
  <si>
    <t>la friteuse est très sale. Assurer son nettoyage à chaque changement de l’huile</t>
  </si>
  <si>
    <t>enregistrement de la température de la vitrine réfrigérée alors qu'elle est en panne depuis une dizaine de jours et elle est en cors de réparation en dehors du magasin</t>
  </si>
  <si>
    <t>quelques carreaux de carrelage étaient bimés</t>
  </si>
  <si>
    <t>sol de la chambre froide est écaillé</t>
  </si>
  <si>
    <t>température à cœur de kammounia est 4,2°C</t>
  </si>
  <si>
    <t>Enregistrement de la tracabilité des fromages blancs et ricotte seulement le jour de leur réception</t>
  </si>
  <si>
    <t>stagnation d'eau sous les meubles d'exposition des charcuteries</t>
  </si>
  <si>
    <t>Température du meuble affichée : 4,2°C                                                                                                                                                                                                                                                                                     Température du meuble mesurée : 1,7°C</t>
  </si>
  <si>
    <t>Assurer l'enregistrement de DLC et DF des produits emballés par le magasin</t>
  </si>
  <si>
    <t>manque de conservation des certificats de salubrité</t>
  </si>
  <si>
    <t>balance ne fonctionne pas en boucherie à cause d'un dysfonctionnement du courant électrique</t>
  </si>
  <si>
    <t>emballage des produits au niveau du rayon fromages charcuterie à cause d'un dysfonctionnement de la balance de la boucherie</t>
  </si>
  <si>
    <t>En patisserie et boucherie  la douchette est cassée</t>
  </si>
  <si>
    <t>il n' y a que des daurades exposés sur un bac</t>
  </si>
  <si>
    <t>absence d'un thermomètre à sonde</t>
  </si>
  <si>
    <t>pas d'enregistrement des températures a cœur des poissons exposées</t>
  </si>
  <si>
    <t>traces de moisissures au niveau de l'évaporateur de la chambre froide</t>
  </si>
  <si>
    <t>un pot de danino dont la DLC est 18/05/18 non retiré</t>
  </si>
  <si>
    <t>Température affichée : -18°C                                                                                                                                                                                                                                                                                                             Température mesurée : -19,4°C</t>
  </si>
  <si>
    <t xml:space="preserve">Sol écaillé de la chambre froide </t>
  </si>
  <si>
    <t>manque distributeur papier essuie mains au traiteur</t>
  </si>
  <si>
    <t>présence d'ouverture sous la porte de l'issue de secours de la cave à vin</t>
  </si>
  <si>
    <t>M Souheil DRAOUI</t>
  </si>
  <si>
    <t>Directeur magasin et chef rayons ( Mme Amira chaouachi)</t>
  </si>
  <si>
    <t>Le plan d'action n'était pas présent.</t>
  </si>
  <si>
    <t>L'autocontrôle du nettoyage n'était pas quotidien.</t>
  </si>
  <si>
    <t>Renforcer le nettoyage du four.</t>
  </si>
  <si>
    <t>La DLC magasin pour le produit "x3 noisettes" dépasse celle du fournisseur de j+1. Le produit a été emballé le 04/07/18 et sa DLC le 09/07/18 (6 jours) alors que le fournisseur indique 5 jours.</t>
  </si>
  <si>
    <t>Le suivi des températures n'a pas était réalisé et enregistré du 28 au 30 juin 2018.</t>
  </si>
  <si>
    <t>Absence de papier essuie mains.</t>
  </si>
  <si>
    <t>La durée d'exposition des produits était enregistrée 4 heures pas défaut.</t>
  </si>
  <si>
    <t>Veuillez assurer l'identification des produits entamés.</t>
  </si>
  <si>
    <t>Assurer l'enregistrement de la traçabilité à chaque opération de coupe.</t>
  </si>
  <si>
    <t>Utilisation du thermomètre du rayon traiteur.</t>
  </si>
  <si>
    <t>Absence de savon liquide.</t>
  </si>
  <si>
    <t>Le suivi des température n'a pas était réalisé et enregistré du 28 au 30 juin 2018.</t>
  </si>
  <si>
    <t>La conservation des certificats de salubrités  sur 2 ans n'était pas réalisée au niveau du rayon.</t>
  </si>
  <si>
    <t>L'emballage des produits était toujours réalisé au niveau du rayon fromages charcuterie en raison du non fonctionnement de la filmeuse dans la boucherie</t>
  </si>
  <si>
    <t>Renforcer le nettoyage des linéaires des pates et farines.</t>
  </si>
  <si>
    <t>Présence de produits stockés directement au sol.</t>
  </si>
  <si>
    <t>Présence de certains récipients dépourvus de louches.</t>
  </si>
  <si>
    <t>T° affichée: 13,2°C
T° mesurée: 12°C</t>
  </si>
  <si>
    <t>La températures des produits était élevés T°= 12°C</t>
  </si>
  <si>
    <t>Absence de distributeur papier au niveau des vestiaires et traiteur.</t>
  </si>
  <si>
    <t>Absence de poubelles a ouvertures non manuelles au niveau vestiaires hommes et femmes ainsi que dans la salle de pause.</t>
  </si>
  <si>
    <t>Présence de rouille au niveau cornières de la porte dans la chambre froide positive du rayon fruits et légumes.</t>
  </si>
  <si>
    <t>La traçabilité du produit x24 mini gâteau était défaillante. Pièces tracés 5 et 3 en stock alors que le carton contiens 6 pièces au départ.</t>
  </si>
  <si>
    <t>Présence des bulletins d'analyse et plans d'action</t>
  </si>
  <si>
    <t>Enregistrements des autocontrôles de nettoyage et de désinfection</t>
  </si>
  <si>
    <t xml:space="preserve">Utilisation correcte des cadenciers de cuisson et de fabrication </t>
  </si>
  <si>
    <t>Les dates d'ouvertures des produits de la charcuterie étaient inscrites seulement le jour de l'entame.
L'enregistrement de la traçabilité du 02 et 03 juillet 2018 n'étaient pas réalisé suite a une panne au niveau de l'imprimante.</t>
  </si>
  <si>
    <t>Présence des boites de hrouss dont les ingrédients étaient effacés.
Présence de sacs de sucre n'étaient pas identifiés.
Présence certains boites de conserves qui étaient cabossés.</t>
  </si>
  <si>
    <t>Présence de mini jambon de dinde dont les DF, DLC, et N°Lot étaient illisibles.</t>
  </si>
  <si>
    <t>Dernière analyse réalisée le 12/05/18</t>
  </si>
  <si>
    <t>Taux de réalisation du plan d'action précédent</t>
  </si>
  <si>
    <t>Enregistrer la durée telle que vécue par le produit</t>
  </si>
  <si>
    <t>Présence d'un morceau de fromage "affumicato" emballé le 03/07/2018 et dont la DLC n'était pas présente.
Présence d'un seau de fromage rapé, 5 morceaux de fromage blanc et3 boudins de charcuterie entamés et qui n'étaient pas identifiés (dates d'ouvertures des produits.</t>
  </si>
  <si>
    <t>Présence de givre au niveau du réfrigérateur de la salle de pause et dans la CF(-) du rayon boul/pât.</t>
  </si>
  <si>
    <t>L'étanchéité de la porte de réception n'était pas satisfaisante</t>
  </si>
  <si>
    <t>Dr hend KAMOUN</t>
  </si>
  <si>
    <t>manque de savon liquide</t>
  </si>
  <si>
    <t>présence de plusieurs produits non retirés dont la DLC 27/11/18: tarte chocolat, tartelette aux fruits, tartelette amande, tarte aux fruits</t>
  </si>
  <si>
    <t xml:space="preserve">verifier les DLC </t>
  </si>
  <si>
    <t>boul/pât: Présence de givre au niveau de la Chambre froide négative</t>
  </si>
  <si>
    <t xml:space="preserve">absence de cache néon au labo
</t>
  </si>
  <si>
    <t>température affichée 4,6°C et celle vérifiée 5,1°C</t>
  </si>
  <si>
    <t>présence de givre au niveau de conduite de dégivrage avec égouttage</t>
  </si>
  <si>
    <t>trancheuse sale</t>
  </si>
  <si>
    <t>ricotte entamée le 25/11/18 alors que la DLC fournisseur est 26/11/18,
DLC ricotte indiquée sur l'étiquette carrefour 28/11/18 &gt; DLC fournisseur 26/11/18
DLC ricotte indiquée sur l'étiquette carrefour 23/11/18 &gt; DLC fournisseur 22/11/18</t>
  </si>
  <si>
    <t xml:space="preserve">Manque de précision du point d’eau à partir duquel l’échantillon d’eau a été prélevé pour analyses microbiologiques, assurer le suivi du sous traitant lors de prélèvement des échantillons alimentaires
</t>
  </si>
  <si>
    <t>présence de plusieurs barquettes dont la DLC 27/11/18 et non retirées du linéaire ex: steak de dinde , escalope de dinde , haut de cuisse, pilon poulet</t>
  </si>
  <si>
    <t>vérifier les DLC</t>
  </si>
  <si>
    <t>absence de lumière au niveau de la chambre froide</t>
  </si>
  <si>
    <t>grille évaporateur sale</t>
  </si>
  <si>
    <t xml:space="preserve">manque de 2 roues pur la table dans la chambre froide, filmeuse en panne
</t>
  </si>
  <si>
    <t>température affichée 6°C et celle vérifiée 2,9°C</t>
  </si>
  <si>
    <t>manque de balises pour certains produits</t>
  </si>
  <si>
    <t xml:space="preserve">étiquetage non conforme pour les produits moutarde et mayonnaise de la marque PALADIN:  DF, DLC et lot illisible
</t>
  </si>
  <si>
    <t xml:space="preserve">Présence de rouille au niveau cornières de la porte dans la chambre froide positive du rayon fruits et légumes.
</t>
  </si>
  <si>
    <t>cache néon brisé dans la chambre froide  positive</t>
  </si>
  <si>
    <t>absence d'enregistrement des températures des meubles surgelés. Une formation a été faite pour le personnel</t>
  </si>
  <si>
    <t>Absence de distributeur papier au niveau  traiteur.</t>
  </si>
  <si>
    <t>distributeur savon non fonctionnel au traiteur</t>
  </si>
  <si>
    <t>douchettes non fonctionelles au niveau boucherie et bou/pat
présence de rouille au niveau des étagères de la plonge boucherie</t>
  </si>
  <si>
    <t>local poubelles non climatisé et porte grillagée qui doit etre changée</t>
  </si>
  <si>
    <t>assurer la réalisation des analyses coproparasitologiques  2x/an pour le personnel de la boucherie</t>
  </si>
  <si>
    <t>assurer la verification des DLC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</si>
</sst>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7" fillId="12" borderId="1" xfId="0" applyFont="1" applyFill="1" applyBorder="1" applyAlignment="1"/>
    <xf numFmtId="0" fontId="14" fillId="2" borderId="1" xfId="1"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0" borderId="1" xfId="0" applyFont="1" applyBorder="1" applyAlignment="1" applyProtection="1">
      <alignment horizontal="left" vertical="top" wrapText="1"/>
      <protection locked="0"/>
    </xf>
    <xf numFmtId="0" fontId="14" fillId="2" borderId="1" xfId="0" applyFont="1" applyFill="1" applyBorder="1" applyAlignment="1" applyProtection="1">
      <alignment vertical="top" wrapText="1"/>
      <protection locked="0"/>
    </xf>
    <xf numFmtId="0" fontId="14" fillId="2" borderId="1" xfId="0" applyFont="1" applyFill="1" applyBorder="1" applyAlignment="1" applyProtection="1">
      <alignment vertical="center" wrapText="1"/>
      <protection locked="0"/>
    </xf>
    <xf numFmtId="0" fontId="22" fillId="2" borderId="1" xfId="0" applyFont="1" applyFill="1" applyBorder="1" applyProtection="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14" fillId="2" borderId="1" xfId="0" applyFont="1" applyFill="1" applyBorder="1" applyAlignment="1" applyProtection="1">
      <alignment horizontal="left" wrapText="1"/>
      <protection locked="0"/>
    </xf>
    <xf numFmtId="0" fontId="43" fillId="2" borderId="0" xfId="0" applyFont="1" applyFill="1"/>
    <xf numFmtId="0" fontId="8" fillId="2" borderId="1" xfId="0"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0.96875</c:v>
                </c:pt>
                <c:pt idx="2">
                  <c:v>0.9375</c:v>
                </c:pt>
                <c:pt idx="3">
                  <c:v>1</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83912352"/>
        <c:axId val="283912912"/>
      </c:barChart>
      <c:catAx>
        <c:axId val="283912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912912"/>
        <c:crosses val="autoZero"/>
        <c:auto val="1"/>
        <c:lblAlgn val="ctr"/>
        <c:lblOffset val="100"/>
        <c:noMultiLvlLbl val="0"/>
      </c:catAx>
      <c:valAx>
        <c:axId val="283912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912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0.95238095238095233</c:v>
                </c:pt>
                <c:pt idx="3">
                  <c:v>1</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87445904"/>
        <c:axId val="287446464"/>
      </c:barChart>
      <c:catAx>
        <c:axId val="287445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7446464"/>
        <c:crosses val="autoZero"/>
        <c:auto val="1"/>
        <c:lblAlgn val="ctr"/>
        <c:lblOffset val="100"/>
        <c:noMultiLvlLbl val="0"/>
      </c:catAx>
      <c:valAx>
        <c:axId val="287446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7445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0.9375</c:v>
                </c:pt>
                <c:pt idx="3">
                  <c:v>1</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17761200"/>
        <c:axId val="417761760"/>
      </c:barChart>
      <c:catAx>
        <c:axId val="417761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761760"/>
        <c:crosses val="autoZero"/>
        <c:auto val="1"/>
        <c:lblAlgn val="ctr"/>
        <c:lblOffset val="100"/>
        <c:noMultiLvlLbl val="0"/>
      </c:catAx>
      <c:valAx>
        <c:axId val="417761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761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17930896"/>
        <c:axId val="417931456"/>
      </c:barChart>
      <c:catAx>
        <c:axId val="417930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7931456"/>
        <c:crosses val="autoZero"/>
        <c:auto val="1"/>
        <c:lblAlgn val="ctr"/>
        <c:lblOffset val="100"/>
        <c:noMultiLvlLbl val="0"/>
      </c:catAx>
      <c:valAx>
        <c:axId val="41793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930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0.95833333333333337</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17934256"/>
        <c:axId val="418086544"/>
      </c:barChart>
      <c:catAx>
        <c:axId val="41793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8086544"/>
        <c:crosses val="autoZero"/>
        <c:auto val="1"/>
        <c:lblAlgn val="ctr"/>
        <c:lblOffset val="100"/>
        <c:noMultiLvlLbl val="0"/>
      </c:catAx>
      <c:valAx>
        <c:axId val="418086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793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18089344"/>
        <c:axId val="418089904"/>
      </c:barChart>
      <c:catAx>
        <c:axId val="41808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8089904"/>
        <c:crosses val="autoZero"/>
        <c:auto val="1"/>
        <c:lblAlgn val="ctr"/>
        <c:lblOffset val="100"/>
        <c:noMultiLvlLbl val="0"/>
      </c:catAx>
      <c:valAx>
        <c:axId val="41808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808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0.87254901960784315</c:v>
                </c:pt>
                <c:pt idx="1">
                  <c:v>0.88571428571428568</c:v>
                </c:pt>
                <c:pt idx="2">
                  <c:v>0.96568627450980393</c:v>
                </c:pt>
                <c:pt idx="3">
                  <c:v>0.94660194174757284</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18125648"/>
        <c:axId val="418126208"/>
      </c:barChart>
      <c:catAx>
        <c:axId val="41812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8126208"/>
        <c:crosses val="autoZero"/>
        <c:auto val="1"/>
        <c:lblAlgn val="ctr"/>
        <c:lblOffset val="100"/>
        <c:noMultiLvlLbl val="0"/>
      </c:catAx>
      <c:valAx>
        <c:axId val="41812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812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0.98327137546468402</c:v>
                </c:pt>
                <c:pt idx="1">
                  <c:v>0.97153024911032027</c:v>
                </c:pt>
                <c:pt idx="2">
                  <c:v>0.88191881918819193</c:v>
                </c:pt>
                <c:pt idx="3">
                  <c:v>0.96167883211678828</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18239792"/>
        <c:axId val="418240352"/>
      </c:barChart>
      <c:catAx>
        <c:axId val="41823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8240352"/>
        <c:crosses val="autoZero"/>
        <c:auto val="1"/>
        <c:lblAlgn val="ctr"/>
        <c:lblOffset val="100"/>
        <c:noMultiLvlLbl val="0"/>
      </c:catAx>
      <c:valAx>
        <c:axId val="41824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823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0.92791019753626358</c:v>
                </c:pt>
                <c:pt idx="1">
                  <c:v>0.92862226741230303</c:v>
                </c:pt>
                <c:pt idx="2">
                  <c:v>0.92380254684899787</c:v>
                </c:pt>
                <c:pt idx="3">
                  <c:v>0.95414038693218051</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18611984"/>
        <c:axId val="418612544"/>
        <c:extLst/>
      </c:barChart>
      <c:catAx>
        <c:axId val="4186119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8612544"/>
        <c:crosses val="autoZero"/>
        <c:auto val="1"/>
        <c:lblAlgn val="ctr"/>
        <c:lblOffset val="100"/>
        <c:noMultiLvlLbl val="0"/>
      </c:catAx>
      <c:valAx>
        <c:axId val="4186125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18611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0.625</c:v>
                </c:pt>
                <c:pt idx="1">
                  <c:v>1</c:v>
                </c:pt>
                <c:pt idx="2">
                  <c:v>0.79500000000000004</c:v>
                </c:pt>
                <c:pt idx="3">
                  <c:v>0.68650793650793651</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18656480"/>
        <c:axId val="418657040"/>
        <c:extLst/>
      </c:barChart>
      <c:catAx>
        <c:axId val="418656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8657040"/>
        <c:crosses val="autoZero"/>
        <c:auto val="1"/>
        <c:lblAlgn val="ctr"/>
        <c:lblOffset val="100"/>
        <c:noMultiLvlLbl val="0"/>
      </c:catAx>
      <c:valAx>
        <c:axId val="418657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18656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0.94117647058823528</c:v>
                </c:pt>
                <c:pt idx="1">
                  <c:v>0.98529411764705888</c:v>
                </c:pt>
                <c:pt idx="2">
                  <c:v>0.79411764705882348</c:v>
                </c:pt>
                <c:pt idx="3">
                  <c:v>0.95588235294117652</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78549760"/>
        <c:axId val="278550320"/>
      </c:barChart>
      <c:catAx>
        <c:axId val="27854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8550320"/>
        <c:crosses val="autoZero"/>
        <c:auto val="1"/>
        <c:lblAlgn val="ctr"/>
        <c:lblOffset val="100"/>
        <c:noMultiLvlLbl val="0"/>
      </c:catAx>
      <c:valAx>
        <c:axId val="27855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854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0.95714285714285718</c:v>
                </c:pt>
                <c:pt idx="2">
                  <c:v>0.83333333333333337</c:v>
                </c:pt>
                <c:pt idx="3">
                  <c:v>1</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85315872"/>
        <c:axId val="285316432"/>
      </c:barChart>
      <c:catAx>
        <c:axId val="28531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316432"/>
        <c:crosses val="autoZero"/>
        <c:auto val="1"/>
        <c:lblAlgn val="ctr"/>
        <c:lblOffset val="100"/>
        <c:noMultiLvlLbl val="0"/>
      </c:catAx>
      <c:valAx>
        <c:axId val="285316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31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0.9838709677419355</c:v>
                </c:pt>
                <c:pt idx="2">
                  <c:v>0.67741935483870963</c:v>
                </c:pt>
                <c:pt idx="3">
                  <c:v>0.84375</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85376752"/>
        <c:axId val="285377312"/>
      </c:barChart>
      <c:catAx>
        <c:axId val="285376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377312"/>
        <c:crosses val="autoZero"/>
        <c:auto val="1"/>
        <c:lblAlgn val="ctr"/>
        <c:lblOffset val="100"/>
        <c:noMultiLvlLbl val="0"/>
      </c:catAx>
      <c:valAx>
        <c:axId val="28537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376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0.98648648648648651</c:v>
                </c:pt>
                <c:pt idx="1">
                  <c:v>0.97499999999999998</c:v>
                </c:pt>
                <c:pt idx="2">
                  <c:v>0.90789473684210531</c:v>
                </c:pt>
                <c:pt idx="3">
                  <c:v>0.95121951219512191</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84844336"/>
        <c:axId val="284844896"/>
      </c:barChart>
      <c:catAx>
        <c:axId val="28484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4844896"/>
        <c:crosses val="autoZero"/>
        <c:auto val="1"/>
        <c:lblAlgn val="ctr"/>
        <c:lblOffset val="100"/>
        <c:noMultiLvlLbl val="0"/>
      </c:catAx>
      <c:valAx>
        <c:axId val="28484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484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0.72727272727272729</c:v>
                </c:pt>
                <c:pt idx="2">
                  <c:v>0</c:v>
                </c:pt>
                <c:pt idx="3">
                  <c:v>0</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84847696"/>
        <c:axId val="284873008"/>
      </c:barChart>
      <c:catAx>
        <c:axId val="284847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4873008"/>
        <c:crosses val="autoZero"/>
        <c:auto val="1"/>
        <c:lblAlgn val="ctr"/>
        <c:lblOffset val="100"/>
        <c:noMultiLvlLbl val="0"/>
      </c:catAx>
      <c:valAx>
        <c:axId val="284873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484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1</c:v>
                </c:pt>
                <c:pt idx="2">
                  <c:v>0.97916666666666663</c:v>
                </c:pt>
                <c:pt idx="3">
                  <c:v>0.97916666666666663</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84875808"/>
        <c:axId val="284876368"/>
      </c:barChart>
      <c:catAx>
        <c:axId val="28487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4876368"/>
        <c:crosses val="autoZero"/>
        <c:auto val="1"/>
        <c:lblAlgn val="ctr"/>
        <c:lblOffset val="100"/>
        <c:noMultiLvlLbl val="0"/>
      </c:catAx>
      <c:valAx>
        <c:axId val="284876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487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0.94117647058823528</c:v>
                </c:pt>
                <c:pt idx="3">
                  <c:v>0.97058823529411764</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85071216"/>
        <c:axId val="285071776"/>
      </c:barChart>
      <c:catAx>
        <c:axId val="285071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071776"/>
        <c:crosses val="autoZero"/>
        <c:auto val="1"/>
        <c:lblAlgn val="ctr"/>
        <c:lblOffset val="100"/>
        <c:noMultiLvlLbl val="0"/>
      </c:catAx>
      <c:valAx>
        <c:axId val="285071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071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1</c:v>
                </c:pt>
                <c:pt idx="2">
                  <c:v>0.94827586206896552</c:v>
                </c:pt>
                <c:pt idx="3">
                  <c:v>0.98275862068965514</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85144384"/>
        <c:axId val="285144944"/>
      </c:barChart>
      <c:catAx>
        <c:axId val="285144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5144944"/>
        <c:crosses val="autoZero"/>
        <c:auto val="1"/>
        <c:lblAlgn val="ctr"/>
        <c:lblOffset val="100"/>
        <c:noMultiLvlLbl val="0"/>
      </c:catAx>
      <c:valAx>
        <c:axId val="285144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5144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84" zoomScaleSheetLayoutView="100" workbookViewId="0">
      <selection activeCell="D95" sqref="D95"/>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7" t="s">
        <v>324</v>
      </c>
      <c r="B18" s="307"/>
      <c r="C18" s="307"/>
      <c r="D18" s="308" t="s">
        <v>450</v>
      </c>
      <c r="E18" s="308"/>
      <c r="F18" s="308"/>
      <c r="G18" s="308"/>
      <c r="H18" s="308"/>
      <c r="I18" s="308"/>
      <c r="J18" s="308"/>
      <c r="K18" s="308"/>
    </row>
    <row r="20" spans="1:11" ht="16.5" x14ac:dyDescent="0.3">
      <c r="A20" s="83"/>
      <c r="B20" s="78"/>
      <c r="C20" s="78"/>
      <c r="D20" s="78"/>
      <c r="E20" s="78"/>
      <c r="F20" s="78"/>
      <c r="G20" s="78"/>
      <c r="H20" s="78"/>
      <c r="I20" s="78"/>
    </row>
    <row r="21" spans="1:11" x14ac:dyDescent="0.25">
      <c r="A21" s="309" t="s">
        <v>325</v>
      </c>
      <c r="B21" s="309"/>
      <c r="C21" s="309"/>
      <c r="D21" s="309"/>
      <c r="E21" s="309"/>
      <c r="F21" s="309"/>
      <c r="G21" s="309"/>
      <c r="H21" s="309"/>
      <c r="I21" s="309"/>
      <c r="J21" s="309"/>
      <c r="K21" s="309"/>
    </row>
    <row r="22" spans="1:11" x14ac:dyDescent="0.25">
      <c r="A22" s="84"/>
      <c r="B22" s="79"/>
      <c r="C22" s="79"/>
      <c r="D22" s="78"/>
      <c r="E22" s="78"/>
      <c r="F22" s="78"/>
      <c r="G22" s="78"/>
      <c r="H22" s="78"/>
      <c r="I22" s="78"/>
    </row>
    <row r="23" spans="1:11" ht="42" customHeight="1" x14ac:dyDescent="0.25">
      <c r="A23" s="85" t="s">
        <v>326</v>
      </c>
      <c r="B23" s="310" t="s">
        <v>327</v>
      </c>
      <c r="C23" s="310"/>
      <c r="D23" s="78"/>
      <c r="E23" s="78"/>
      <c r="F23" s="78"/>
      <c r="G23" s="78"/>
      <c r="H23" s="78"/>
      <c r="I23" s="78"/>
      <c r="J23" s="77" t="str">
        <f>D18</f>
        <v>Saint Gobain</v>
      </c>
    </row>
    <row r="24" spans="1:11" ht="33" customHeight="1" x14ac:dyDescent="0.25">
      <c r="A24" s="86" t="s">
        <v>328</v>
      </c>
      <c r="B24" s="311">
        <f>AVERAGE('A1 Exploitation'!D549,'A1 Technique'!D199)</f>
        <v>0.92791019753626358</v>
      </c>
      <c r="C24" s="311"/>
      <c r="D24" s="78"/>
      <c r="E24" s="78"/>
      <c r="F24" s="78"/>
      <c r="G24" s="78"/>
      <c r="H24" s="78"/>
      <c r="I24" s="78"/>
    </row>
    <row r="25" spans="1:11" ht="33" customHeight="1" x14ac:dyDescent="0.25">
      <c r="A25" s="85" t="s">
        <v>329</v>
      </c>
      <c r="B25" s="311">
        <f>AVERAGE('A2 Exploitation'!D549,'A2 Technique'!D199)</f>
        <v>0.92862226741230303</v>
      </c>
      <c r="C25" s="311"/>
      <c r="D25" s="78"/>
      <c r="E25" s="78"/>
      <c r="F25" s="78"/>
      <c r="G25" s="78"/>
      <c r="H25" s="78"/>
      <c r="I25" s="78"/>
    </row>
    <row r="26" spans="1:11" ht="33" customHeight="1" x14ac:dyDescent="0.25">
      <c r="A26" s="86" t="s">
        <v>330</v>
      </c>
      <c r="B26" s="311">
        <f>AVERAGE('A3 Exploitation'!D549,'A3 Technique'!D199)</f>
        <v>0.92380254684899787</v>
      </c>
      <c r="C26" s="311"/>
      <c r="D26" s="78"/>
      <c r="E26" s="78"/>
      <c r="F26" s="78"/>
      <c r="G26" s="78"/>
      <c r="H26" s="78"/>
      <c r="I26" s="78"/>
    </row>
    <row r="27" spans="1:11" ht="33" customHeight="1" x14ac:dyDescent="0.25">
      <c r="A27" s="86" t="s">
        <v>331</v>
      </c>
      <c r="B27" s="311">
        <f>AVERAGE('A4 Exploitation'!D549,'A4 Technique'!D199)</f>
        <v>0.95414038693218051</v>
      </c>
      <c r="C27" s="311"/>
      <c r="D27" s="78"/>
      <c r="E27" s="78"/>
      <c r="F27" s="78"/>
      <c r="G27" s="78"/>
      <c r="H27" s="78"/>
      <c r="I27" s="78"/>
    </row>
    <row r="28" spans="1:11" ht="33" customHeight="1" x14ac:dyDescent="0.25">
      <c r="A28" s="85" t="s">
        <v>332</v>
      </c>
      <c r="B28" s="311">
        <f>AVERAGE('A5 Exploitation'!D549,'A5 Technique'!D199)</f>
        <v>0</v>
      </c>
      <c r="C28" s="311"/>
      <c r="D28" s="78"/>
      <c r="E28" s="78"/>
      <c r="F28" s="78"/>
      <c r="G28" s="78"/>
      <c r="H28" s="78"/>
      <c r="I28" s="78"/>
    </row>
    <row r="29" spans="1:11" ht="33" customHeight="1" x14ac:dyDescent="0.25">
      <c r="A29" s="85" t="s">
        <v>333</v>
      </c>
      <c r="B29" s="311">
        <f>AVERAGE('A6 Exploitation'!D549,'A6 Technique'!D199)</f>
        <v>0</v>
      </c>
      <c r="C29" s="31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0" t="s">
        <v>334</v>
      </c>
      <c r="C33" s="310"/>
      <c r="D33" s="78"/>
      <c r="E33" s="78"/>
      <c r="F33" s="78"/>
      <c r="G33" s="78"/>
      <c r="H33" s="78"/>
      <c r="I33" s="78"/>
      <c r="J33" s="77" t="str">
        <f>D18</f>
        <v>Saint Gobain</v>
      </c>
    </row>
    <row r="34" spans="1:10" ht="33" customHeight="1" x14ac:dyDescent="0.25">
      <c r="A34" s="86" t="s">
        <v>328</v>
      </c>
      <c r="B34" s="311">
        <f>'A1 Exploitation'!D549</f>
        <v>0.98327137546468402</v>
      </c>
      <c r="C34" s="311"/>
      <c r="D34" s="78"/>
      <c r="E34" s="78"/>
      <c r="F34" s="78"/>
      <c r="G34" s="78"/>
      <c r="H34" s="78"/>
      <c r="I34" s="78"/>
    </row>
    <row r="35" spans="1:10" ht="33" customHeight="1" x14ac:dyDescent="0.25">
      <c r="A35" s="85" t="s">
        <v>329</v>
      </c>
      <c r="B35" s="311">
        <f>'A2 Exploitation'!D549</f>
        <v>0.97153024911032027</v>
      </c>
      <c r="C35" s="311"/>
      <c r="D35" s="78"/>
      <c r="E35" s="78"/>
      <c r="F35" s="78"/>
      <c r="G35" s="78"/>
      <c r="H35" s="78"/>
      <c r="I35" s="78"/>
    </row>
    <row r="36" spans="1:10" ht="33" customHeight="1" x14ac:dyDescent="0.25">
      <c r="A36" s="86" t="s">
        <v>330</v>
      </c>
      <c r="B36" s="311">
        <f>'A3 Exploitation'!D549</f>
        <v>0.88191881918819193</v>
      </c>
      <c r="C36" s="311"/>
      <c r="D36" s="78"/>
      <c r="E36" s="78"/>
      <c r="F36" s="78"/>
      <c r="G36" s="78"/>
      <c r="H36" s="78"/>
      <c r="I36" s="78"/>
    </row>
    <row r="37" spans="1:10" ht="33" customHeight="1" x14ac:dyDescent="0.25">
      <c r="A37" s="86" t="s">
        <v>331</v>
      </c>
      <c r="B37" s="311">
        <f>'A4 Exploitation'!D549</f>
        <v>0.96167883211678828</v>
      </c>
      <c r="C37" s="311"/>
      <c r="D37" s="78"/>
      <c r="E37" s="78"/>
      <c r="F37" s="78"/>
      <c r="G37" s="78"/>
      <c r="H37" s="78"/>
      <c r="I37" s="78"/>
    </row>
    <row r="38" spans="1:10" ht="33" customHeight="1" x14ac:dyDescent="0.25">
      <c r="A38" s="85" t="s">
        <v>332</v>
      </c>
      <c r="B38" s="311">
        <f>'A5 Exploitation'!D549</f>
        <v>0</v>
      </c>
      <c r="C38" s="311"/>
      <c r="D38" s="78"/>
      <c r="E38" s="78"/>
      <c r="F38" s="78"/>
      <c r="G38" s="78"/>
      <c r="H38" s="78"/>
      <c r="I38" s="78"/>
    </row>
    <row r="39" spans="1:10" ht="33" customHeight="1" x14ac:dyDescent="0.25">
      <c r="A39" s="85" t="s">
        <v>333</v>
      </c>
      <c r="B39" s="311">
        <f>'A6 Exploitation'!D549</f>
        <v>0</v>
      </c>
      <c r="C39" s="31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2" t="s">
        <v>335</v>
      </c>
      <c r="C42" s="312"/>
      <c r="D42" s="78"/>
      <c r="E42" s="78"/>
      <c r="F42" s="78"/>
      <c r="G42" s="78"/>
      <c r="H42" s="78"/>
      <c r="I42" s="78"/>
      <c r="J42" s="77" t="str">
        <f>D18</f>
        <v>Saint Gobain</v>
      </c>
    </row>
    <row r="43" spans="1:10" ht="33" customHeight="1" x14ac:dyDescent="0.25">
      <c r="A43" s="86" t="s">
        <v>328</v>
      </c>
      <c r="B43" s="311">
        <f>AVERAGE('A1 Exploitation'!D547, 'A1 Technique'!D197)</f>
        <v>0.625</v>
      </c>
      <c r="C43" s="311"/>
      <c r="D43" s="78"/>
      <c r="E43" s="78"/>
      <c r="F43" s="78"/>
      <c r="G43" s="78"/>
      <c r="H43" s="78"/>
      <c r="I43" s="78"/>
    </row>
    <row r="44" spans="1:10" ht="33" customHeight="1" x14ac:dyDescent="0.25">
      <c r="A44" s="85" t="s">
        <v>329</v>
      </c>
      <c r="B44" s="311">
        <v>1</v>
      </c>
      <c r="C44" s="311"/>
      <c r="D44" s="78"/>
      <c r="E44" s="78"/>
      <c r="F44" s="78"/>
      <c r="G44" s="78"/>
      <c r="H44" s="78"/>
      <c r="I44" s="78"/>
    </row>
    <row r="45" spans="1:10" ht="33" customHeight="1" x14ac:dyDescent="0.25">
      <c r="A45" s="86" t="s">
        <v>330</v>
      </c>
      <c r="B45" s="311">
        <v>0.79500000000000004</v>
      </c>
      <c r="C45" s="311"/>
      <c r="D45" s="78"/>
      <c r="E45" s="78"/>
      <c r="F45" s="78"/>
      <c r="G45" s="78"/>
      <c r="H45" s="78"/>
      <c r="I45" s="78"/>
    </row>
    <row r="46" spans="1:10" ht="33" customHeight="1" x14ac:dyDescent="0.25">
      <c r="A46" s="86" t="s">
        <v>331</v>
      </c>
      <c r="B46" s="311">
        <f>AVERAGE('A4 Exploitation'!D547, 'A4 Technique'!D197)</f>
        <v>0.68650793650793651</v>
      </c>
      <c r="C46" s="311"/>
      <c r="D46" s="78"/>
      <c r="E46" s="78"/>
      <c r="F46" s="78"/>
      <c r="G46" s="78"/>
      <c r="H46" s="78"/>
      <c r="I46" s="78"/>
    </row>
    <row r="47" spans="1:10" ht="33" customHeight="1" x14ac:dyDescent="0.25">
      <c r="A47" s="85" t="s">
        <v>332</v>
      </c>
      <c r="B47" s="311" t="e">
        <f>AVERAGE('A5 Exploitation'!D547, 'A5 Technique'!D197)</f>
        <v>#DIV/0!</v>
      </c>
      <c r="C47" s="311"/>
      <c r="D47" s="78"/>
      <c r="E47" s="78"/>
      <c r="F47" s="78"/>
      <c r="G47" s="78"/>
      <c r="H47" s="78"/>
      <c r="I47" s="78"/>
    </row>
    <row r="48" spans="1:10" ht="33" customHeight="1" x14ac:dyDescent="0.25">
      <c r="A48" s="85" t="s">
        <v>333</v>
      </c>
      <c r="B48" s="311" t="e">
        <f>AVERAGE('A6 Exploitation'!D547, 'A6 Technique'!D197)</f>
        <v>#DIV/0!</v>
      </c>
      <c r="C48" s="31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0" t="s">
        <v>336</v>
      </c>
      <c r="C51" s="310"/>
      <c r="D51" s="78"/>
      <c r="E51" s="78"/>
      <c r="F51" s="78"/>
      <c r="G51" s="78"/>
      <c r="H51" s="78"/>
      <c r="I51" s="78"/>
      <c r="J51" s="77" t="str">
        <f>D18</f>
        <v>Saint Gobain</v>
      </c>
    </row>
    <row r="52" spans="1:10" ht="33" customHeight="1" x14ac:dyDescent="0.25">
      <c r="A52" s="86" t="s">
        <v>328</v>
      </c>
      <c r="B52" s="313">
        <f>'A1 Exploitation'!D46</f>
        <v>1</v>
      </c>
      <c r="C52" s="313"/>
      <c r="D52" s="78"/>
      <c r="E52" s="78"/>
      <c r="F52" s="78"/>
      <c r="G52" s="78"/>
      <c r="H52" s="78"/>
      <c r="I52" s="78"/>
    </row>
    <row r="53" spans="1:10" ht="33" customHeight="1" x14ac:dyDescent="0.25">
      <c r="A53" s="85" t="s">
        <v>329</v>
      </c>
      <c r="B53" s="313">
        <f>'A2 Exploitation'!D46</f>
        <v>0.96875</v>
      </c>
      <c r="C53" s="313"/>
      <c r="D53" s="78"/>
      <c r="E53" s="78"/>
      <c r="F53" s="78"/>
      <c r="G53" s="78"/>
      <c r="H53" s="78"/>
      <c r="I53" s="78"/>
    </row>
    <row r="54" spans="1:10" ht="33" customHeight="1" x14ac:dyDescent="0.25">
      <c r="A54" s="86" t="s">
        <v>330</v>
      </c>
      <c r="B54" s="313">
        <f>'A3 Exploitation'!D46</f>
        <v>0.9375</v>
      </c>
      <c r="C54" s="313"/>
      <c r="D54" s="78"/>
      <c r="E54" s="78"/>
      <c r="F54" s="78"/>
      <c r="G54" s="78"/>
      <c r="H54" s="78"/>
      <c r="I54" s="78"/>
    </row>
    <row r="55" spans="1:10" ht="33" customHeight="1" x14ac:dyDescent="0.25">
      <c r="A55" s="86" t="s">
        <v>331</v>
      </c>
      <c r="B55" s="313">
        <f>'A4 Exploitation'!D46</f>
        <v>1</v>
      </c>
      <c r="C55" s="313"/>
      <c r="D55" s="78"/>
      <c r="E55" s="78"/>
      <c r="F55" s="78"/>
      <c r="G55" s="78"/>
      <c r="H55" s="78"/>
      <c r="I55" s="78"/>
    </row>
    <row r="56" spans="1:10" ht="33" customHeight="1" x14ac:dyDescent="0.25">
      <c r="A56" s="85" t="s">
        <v>332</v>
      </c>
      <c r="B56" s="313">
        <f>'A5 Exploitation'!D46</f>
        <v>0</v>
      </c>
      <c r="C56" s="313"/>
      <c r="D56" s="78"/>
      <c r="E56" s="78"/>
      <c r="F56" s="78"/>
      <c r="G56" s="78"/>
      <c r="H56" s="78"/>
      <c r="I56" s="78"/>
    </row>
    <row r="57" spans="1:10" ht="33" customHeight="1" x14ac:dyDescent="0.25">
      <c r="A57" s="85" t="s">
        <v>333</v>
      </c>
      <c r="B57" s="313">
        <f>'A6 Exploitation'!D46</f>
        <v>0</v>
      </c>
      <c r="C57" s="31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0" t="s">
        <v>337</v>
      </c>
      <c r="C60" s="310"/>
      <c r="D60" s="78"/>
      <c r="E60" s="78"/>
      <c r="F60" s="78"/>
      <c r="G60" s="78"/>
      <c r="H60" s="78"/>
      <c r="I60" s="78"/>
      <c r="J60" s="77" t="str">
        <f>D18</f>
        <v>Saint Gobain</v>
      </c>
    </row>
    <row r="61" spans="1:10" ht="33" customHeight="1" x14ac:dyDescent="0.25">
      <c r="A61" s="86" t="s">
        <v>328</v>
      </c>
      <c r="B61" s="311">
        <f>'A1 Exploitation'!D103</f>
        <v>0.94117647058823528</v>
      </c>
      <c r="C61" s="311"/>
      <c r="D61" s="78"/>
      <c r="E61" s="78"/>
      <c r="F61" s="78"/>
      <c r="G61" s="78"/>
      <c r="H61" s="78"/>
      <c r="I61" s="78"/>
    </row>
    <row r="62" spans="1:10" ht="33" customHeight="1" x14ac:dyDescent="0.25">
      <c r="A62" s="85" t="s">
        <v>329</v>
      </c>
      <c r="B62" s="311">
        <f>'A2 Exploitation'!D103</f>
        <v>0.98529411764705888</v>
      </c>
      <c r="C62" s="311"/>
      <c r="D62" s="78"/>
      <c r="E62" s="78"/>
      <c r="F62" s="78"/>
      <c r="G62" s="78"/>
      <c r="H62" s="78"/>
      <c r="I62" s="78"/>
    </row>
    <row r="63" spans="1:10" ht="33" customHeight="1" x14ac:dyDescent="0.25">
      <c r="A63" s="86" t="s">
        <v>330</v>
      </c>
      <c r="B63" s="311">
        <f>'A3 Exploitation'!D103</f>
        <v>0.79411764705882348</v>
      </c>
      <c r="C63" s="311"/>
      <c r="D63" s="78"/>
      <c r="E63" s="78"/>
      <c r="F63" s="78"/>
      <c r="G63" s="78"/>
      <c r="H63" s="78"/>
      <c r="I63" s="78"/>
    </row>
    <row r="64" spans="1:10" ht="33" customHeight="1" x14ac:dyDescent="0.25">
      <c r="A64" s="86" t="s">
        <v>331</v>
      </c>
      <c r="B64" s="311">
        <f>'A4 Exploitation'!D103</f>
        <v>0.95588235294117652</v>
      </c>
      <c r="C64" s="311"/>
      <c r="D64" s="78"/>
      <c r="E64" s="78"/>
      <c r="F64" s="78"/>
      <c r="G64" s="78"/>
      <c r="H64" s="78"/>
      <c r="I64" s="78"/>
    </row>
    <row r="65" spans="1:10" ht="33" customHeight="1" x14ac:dyDescent="0.25">
      <c r="A65" s="85" t="s">
        <v>332</v>
      </c>
      <c r="B65" s="311">
        <f>'A5 Exploitation'!D103</f>
        <v>0</v>
      </c>
      <c r="C65" s="311"/>
      <c r="D65" s="78"/>
      <c r="E65" s="78"/>
      <c r="F65" s="78"/>
      <c r="G65" s="78"/>
      <c r="H65" s="78"/>
      <c r="I65" s="78"/>
    </row>
    <row r="66" spans="1:10" ht="33" customHeight="1" x14ac:dyDescent="0.25">
      <c r="A66" s="85" t="s">
        <v>333</v>
      </c>
      <c r="B66" s="311">
        <f>'A6 Exploitation'!D103</f>
        <v>0</v>
      </c>
      <c r="C66" s="31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0" t="s">
        <v>338</v>
      </c>
      <c r="C69" s="310"/>
      <c r="D69" s="78"/>
      <c r="E69" s="78"/>
      <c r="F69" s="78"/>
      <c r="G69" s="78"/>
      <c r="H69" s="78"/>
      <c r="I69" s="78"/>
      <c r="J69" s="77" t="str">
        <f>D18</f>
        <v>Saint Gobain</v>
      </c>
    </row>
    <row r="70" spans="1:10" ht="33" customHeight="1" x14ac:dyDescent="0.25">
      <c r="A70" s="86" t="s">
        <v>328</v>
      </c>
      <c r="B70" s="311">
        <f>'A1 Exploitation'!D158</f>
        <v>0.97142857142857142</v>
      </c>
      <c r="C70" s="311"/>
      <c r="D70" s="78"/>
      <c r="E70" s="78"/>
      <c r="F70" s="78"/>
      <c r="G70" s="78"/>
      <c r="H70" s="78"/>
      <c r="I70" s="78"/>
    </row>
    <row r="71" spans="1:10" ht="33" customHeight="1" x14ac:dyDescent="0.25">
      <c r="A71" s="85" t="s">
        <v>329</v>
      </c>
      <c r="B71" s="311">
        <f>'A2 Exploitation'!D158</f>
        <v>0.95714285714285718</v>
      </c>
      <c r="C71" s="311"/>
      <c r="D71" s="78"/>
      <c r="E71" s="78"/>
      <c r="F71" s="78"/>
      <c r="G71" s="78"/>
      <c r="H71" s="78"/>
      <c r="I71" s="78"/>
    </row>
    <row r="72" spans="1:10" ht="33" customHeight="1" x14ac:dyDescent="0.25">
      <c r="A72" s="86" t="s">
        <v>330</v>
      </c>
      <c r="B72" s="311">
        <f>'A3 Exploitation'!D158</f>
        <v>0.83333333333333337</v>
      </c>
      <c r="C72" s="311"/>
      <c r="D72" s="78"/>
      <c r="E72" s="78"/>
      <c r="F72" s="78"/>
      <c r="G72" s="78"/>
      <c r="H72" s="78"/>
      <c r="I72" s="78"/>
    </row>
    <row r="73" spans="1:10" ht="33" customHeight="1" x14ac:dyDescent="0.25">
      <c r="A73" s="86" t="s">
        <v>331</v>
      </c>
      <c r="B73" s="311">
        <f>'A4 Exploitation'!D158</f>
        <v>1</v>
      </c>
      <c r="C73" s="311"/>
      <c r="D73" s="78"/>
      <c r="E73" s="78"/>
      <c r="F73" s="78"/>
      <c r="G73" s="78"/>
      <c r="H73" s="78"/>
      <c r="I73" s="78"/>
    </row>
    <row r="74" spans="1:10" ht="33" customHeight="1" x14ac:dyDescent="0.25">
      <c r="A74" s="85" t="s">
        <v>332</v>
      </c>
      <c r="B74" s="311">
        <f>'A5 Exploitation'!D158</f>
        <v>0</v>
      </c>
      <c r="C74" s="311"/>
      <c r="D74" s="78"/>
      <c r="E74" s="78"/>
      <c r="F74" s="78"/>
      <c r="G74" s="78"/>
      <c r="H74" s="78"/>
      <c r="I74" s="78"/>
    </row>
    <row r="75" spans="1:10" ht="33" customHeight="1" x14ac:dyDescent="0.25">
      <c r="A75" s="85" t="s">
        <v>333</v>
      </c>
      <c r="B75" s="311">
        <f>'A6 Exploitation'!D158</f>
        <v>0</v>
      </c>
      <c r="C75" s="31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0" t="s">
        <v>339</v>
      </c>
      <c r="C78" s="310"/>
      <c r="D78" s="78"/>
      <c r="E78" s="78"/>
      <c r="F78" s="78"/>
      <c r="G78" s="78"/>
      <c r="H78" s="78"/>
      <c r="I78" s="78"/>
      <c r="J78" s="77" t="str">
        <f>D18</f>
        <v>Saint Gobain</v>
      </c>
    </row>
    <row r="79" spans="1:10" ht="33" customHeight="1" x14ac:dyDescent="0.25">
      <c r="A79" s="86" t="s">
        <v>328</v>
      </c>
      <c r="B79" s="311">
        <f>'A1 Exploitation'!D205</f>
        <v>1</v>
      </c>
      <c r="C79" s="311"/>
      <c r="D79" s="78"/>
      <c r="E79" s="78"/>
      <c r="F79" s="78"/>
      <c r="G79" s="78"/>
      <c r="H79" s="78"/>
      <c r="I79" s="78"/>
    </row>
    <row r="80" spans="1:10" ht="33" customHeight="1" x14ac:dyDescent="0.25">
      <c r="A80" s="85" t="s">
        <v>329</v>
      </c>
      <c r="B80" s="311">
        <f>'A2 Exploitation'!D205</f>
        <v>0.9838709677419355</v>
      </c>
      <c r="C80" s="311"/>
      <c r="D80" s="78"/>
      <c r="E80" s="78"/>
      <c r="F80" s="78"/>
      <c r="G80" s="78"/>
      <c r="H80" s="78"/>
      <c r="I80" s="78"/>
    </row>
    <row r="81" spans="1:10" ht="33" customHeight="1" x14ac:dyDescent="0.25">
      <c r="A81" s="86" t="s">
        <v>330</v>
      </c>
      <c r="B81" s="311">
        <f>'A3 Exploitation'!D205</f>
        <v>0.67741935483870963</v>
      </c>
      <c r="C81" s="311"/>
      <c r="D81" s="78"/>
      <c r="E81" s="78"/>
      <c r="F81" s="78"/>
      <c r="G81" s="78"/>
      <c r="H81" s="78"/>
      <c r="I81" s="78"/>
    </row>
    <row r="82" spans="1:10" ht="33" customHeight="1" x14ac:dyDescent="0.25">
      <c r="A82" s="86" t="s">
        <v>331</v>
      </c>
      <c r="B82" s="311">
        <f>'A4 Exploitation'!D205</f>
        <v>0.84375</v>
      </c>
      <c r="C82" s="311"/>
      <c r="D82" s="78"/>
      <c r="E82" s="78"/>
      <c r="F82" s="78"/>
      <c r="G82" s="78"/>
      <c r="H82" s="78"/>
      <c r="I82" s="78"/>
    </row>
    <row r="83" spans="1:10" ht="33" customHeight="1" x14ac:dyDescent="0.25">
      <c r="A83" s="85" t="s">
        <v>332</v>
      </c>
      <c r="B83" s="311">
        <f>'A5 Exploitation'!D205</f>
        <v>0</v>
      </c>
      <c r="C83" s="311"/>
      <c r="D83" s="78"/>
      <c r="E83" s="78"/>
      <c r="F83" s="78"/>
      <c r="G83" s="78"/>
      <c r="H83" s="78"/>
      <c r="I83" s="78"/>
    </row>
    <row r="84" spans="1:10" ht="33" customHeight="1" x14ac:dyDescent="0.25">
      <c r="A84" s="85" t="s">
        <v>333</v>
      </c>
      <c r="B84" s="311">
        <f>'A6 Exploitation'!D205</f>
        <v>0</v>
      </c>
      <c r="C84" s="31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0" t="s">
        <v>340</v>
      </c>
      <c r="C87" s="310"/>
      <c r="D87" s="78"/>
      <c r="E87" s="78"/>
      <c r="F87" s="78"/>
      <c r="G87" s="78"/>
      <c r="H87" s="78"/>
      <c r="I87" s="78"/>
      <c r="J87" s="77" t="str">
        <f>D18</f>
        <v>Saint Gobain</v>
      </c>
    </row>
    <row r="88" spans="1:10" ht="33" customHeight="1" x14ac:dyDescent="0.25">
      <c r="A88" s="86" t="s">
        <v>328</v>
      </c>
      <c r="B88" s="311">
        <f>'A1 Exploitation'!D266</f>
        <v>0.98648648648648651</v>
      </c>
      <c r="C88" s="311"/>
      <c r="D88" s="78"/>
      <c r="E88" s="78"/>
      <c r="F88" s="78"/>
      <c r="G88" s="78"/>
      <c r="H88" s="78"/>
      <c r="I88" s="78"/>
    </row>
    <row r="89" spans="1:10" ht="33" customHeight="1" x14ac:dyDescent="0.25">
      <c r="A89" s="85" t="s">
        <v>329</v>
      </c>
      <c r="B89" s="311">
        <f>'A2 Exploitation'!D266</f>
        <v>0.97499999999999998</v>
      </c>
      <c r="C89" s="311"/>
      <c r="D89" s="78"/>
      <c r="E89" s="78"/>
      <c r="F89" s="78"/>
      <c r="G89" s="78"/>
      <c r="H89" s="78"/>
      <c r="I89" s="78"/>
    </row>
    <row r="90" spans="1:10" ht="33" customHeight="1" x14ac:dyDescent="0.25">
      <c r="A90" s="86" t="s">
        <v>330</v>
      </c>
      <c r="B90" s="311">
        <f>'A3 Exploitation'!D266</f>
        <v>0.90789473684210531</v>
      </c>
      <c r="C90" s="311"/>
      <c r="D90" s="78"/>
      <c r="E90" s="78"/>
      <c r="F90" s="78"/>
      <c r="G90" s="78"/>
      <c r="H90" s="78"/>
      <c r="I90" s="78"/>
    </row>
    <row r="91" spans="1:10" ht="33" customHeight="1" x14ac:dyDescent="0.25">
      <c r="A91" s="86" t="s">
        <v>331</v>
      </c>
      <c r="B91" s="311">
        <f>'A4 Exploitation'!D266</f>
        <v>0.95121951219512191</v>
      </c>
      <c r="C91" s="311"/>
      <c r="D91" s="78"/>
      <c r="E91" s="78"/>
      <c r="F91" s="78"/>
      <c r="G91" s="78"/>
      <c r="H91" s="78"/>
      <c r="I91" s="78"/>
    </row>
    <row r="92" spans="1:10" ht="33" customHeight="1" x14ac:dyDescent="0.25">
      <c r="A92" s="85" t="s">
        <v>332</v>
      </c>
      <c r="B92" s="311">
        <f>'A5 Exploitation'!D266</f>
        <v>0</v>
      </c>
      <c r="C92" s="311"/>
      <c r="D92" s="78"/>
      <c r="E92" s="78"/>
      <c r="F92" s="78"/>
      <c r="G92" s="78"/>
      <c r="H92" s="78"/>
      <c r="I92" s="78"/>
    </row>
    <row r="93" spans="1:10" ht="33" customHeight="1" x14ac:dyDescent="0.25">
      <c r="A93" s="85" t="s">
        <v>333</v>
      </c>
      <c r="B93" s="311">
        <f>'A6 Exploitation'!D266</f>
        <v>0</v>
      </c>
      <c r="C93" s="31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0" t="s">
        <v>341</v>
      </c>
      <c r="C96" s="310"/>
      <c r="D96" s="78"/>
      <c r="E96" s="78"/>
      <c r="F96" s="78"/>
      <c r="G96" s="78"/>
      <c r="H96" s="78"/>
      <c r="I96" s="78"/>
      <c r="J96" s="77" t="str">
        <f>D18</f>
        <v>Saint Gobain</v>
      </c>
    </row>
    <row r="97" spans="1:10" ht="33" customHeight="1" x14ac:dyDescent="0.25">
      <c r="A97" s="86" t="s">
        <v>328</v>
      </c>
      <c r="B97" s="311" t="e">
        <f>'A1 Exploitation'!D318</f>
        <v>#DIV/0!</v>
      </c>
      <c r="C97" s="311"/>
      <c r="D97" s="78"/>
      <c r="E97" s="78"/>
      <c r="F97" s="78"/>
      <c r="G97" s="78"/>
      <c r="H97" s="78"/>
      <c r="I97" s="78"/>
    </row>
    <row r="98" spans="1:10" ht="33" customHeight="1" x14ac:dyDescent="0.25">
      <c r="A98" s="85" t="s">
        <v>329</v>
      </c>
      <c r="B98" s="311">
        <f>'A2 Exploitation'!D318</f>
        <v>0.72727272727272729</v>
      </c>
      <c r="C98" s="311"/>
      <c r="D98" s="78"/>
      <c r="E98" s="78"/>
      <c r="F98" s="78"/>
      <c r="G98" s="78"/>
      <c r="H98" s="78"/>
      <c r="I98" s="78"/>
    </row>
    <row r="99" spans="1:10" ht="33" customHeight="1" x14ac:dyDescent="0.25">
      <c r="A99" s="86" t="s">
        <v>330</v>
      </c>
      <c r="B99" s="311" t="e">
        <f>'A3 Exploitation'!D318</f>
        <v>#DIV/0!</v>
      </c>
      <c r="C99" s="311"/>
      <c r="D99" s="78"/>
      <c r="E99" s="78"/>
      <c r="F99" s="78"/>
      <c r="G99" s="78"/>
      <c r="H99" s="78"/>
      <c r="I99" s="78"/>
    </row>
    <row r="100" spans="1:10" ht="33" customHeight="1" x14ac:dyDescent="0.25">
      <c r="A100" s="86" t="s">
        <v>331</v>
      </c>
      <c r="B100" s="311" t="e">
        <f>'A4 Exploitation'!D318</f>
        <v>#DIV/0!</v>
      </c>
      <c r="C100" s="311"/>
      <c r="D100" s="78"/>
      <c r="E100" s="78"/>
      <c r="F100" s="78"/>
      <c r="G100" s="78"/>
      <c r="H100" s="78"/>
      <c r="I100" s="78"/>
    </row>
    <row r="101" spans="1:10" ht="33" customHeight="1" x14ac:dyDescent="0.25">
      <c r="A101" s="85" t="s">
        <v>332</v>
      </c>
      <c r="B101" s="311">
        <f>'A5 Exploitation'!D318</f>
        <v>0</v>
      </c>
      <c r="C101" s="311"/>
      <c r="D101" s="78"/>
      <c r="E101" s="78"/>
      <c r="F101" s="78"/>
      <c r="G101" s="78"/>
      <c r="H101" s="78"/>
      <c r="I101" s="78"/>
    </row>
    <row r="102" spans="1:10" ht="33" customHeight="1" x14ac:dyDescent="0.25">
      <c r="A102" s="85" t="s">
        <v>333</v>
      </c>
      <c r="B102" s="311">
        <f>'A6 Exploitation'!D318</f>
        <v>0</v>
      </c>
      <c r="C102" s="31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0" t="s">
        <v>342</v>
      </c>
      <c r="C105" s="310"/>
      <c r="D105" s="78"/>
      <c r="E105" s="78"/>
      <c r="F105" s="78"/>
      <c r="G105" s="78"/>
      <c r="H105" s="78"/>
      <c r="I105" s="78"/>
      <c r="J105" s="77" t="str">
        <f>D18</f>
        <v>Saint Gobain</v>
      </c>
    </row>
    <row r="106" spans="1:10" ht="33" customHeight="1" x14ac:dyDescent="0.25">
      <c r="A106" s="86" t="s">
        <v>328</v>
      </c>
      <c r="B106" s="311">
        <f>'A1 Exploitation'!D358</f>
        <v>0.95833333333333337</v>
      </c>
      <c r="C106" s="311"/>
      <c r="D106" s="78"/>
      <c r="E106" s="78"/>
      <c r="F106" s="78"/>
      <c r="G106" s="78"/>
      <c r="H106" s="78"/>
      <c r="I106" s="78"/>
    </row>
    <row r="107" spans="1:10" ht="33" customHeight="1" x14ac:dyDescent="0.25">
      <c r="A107" s="85" t="s">
        <v>329</v>
      </c>
      <c r="B107" s="311">
        <f>'A2 Exploitation'!D358</f>
        <v>1</v>
      </c>
      <c r="C107" s="311"/>
      <c r="D107" s="78"/>
      <c r="E107" s="78"/>
      <c r="F107" s="78"/>
      <c r="G107" s="78"/>
      <c r="H107" s="78"/>
      <c r="I107" s="78"/>
    </row>
    <row r="108" spans="1:10" ht="33" customHeight="1" x14ac:dyDescent="0.25">
      <c r="A108" s="86" t="s">
        <v>330</v>
      </c>
      <c r="B108" s="311">
        <f>'A3 Exploitation'!D358</f>
        <v>0.97916666666666663</v>
      </c>
      <c r="C108" s="311"/>
      <c r="D108" s="78"/>
      <c r="E108" s="78"/>
      <c r="F108" s="78"/>
      <c r="G108" s="78"/>
      <c r="H108" s="78"/>
      <c r="I108" s="78"/>
    </row>
    <row r="109" spans="1:10" ht="33" customHeight="1" x14ac:dyDescent="0.25">
      <c r="A109" s="86" t="s">
        <v>331</v>
      </c>
      <c r="B109" s="311">
        <f>'A4 Exploitation'!D358</f>
        <v>0.97916666666666663</v>
      </c>
      <c r="C109" s="311"/>
      <c r="D109" s="78"/>
      <c r="E109" s="78"/>
      <c r="F109" s="78"/>
      <c r="G109" s="78"/>
      <c r="H109" s="78"/>
      <c r="I109" s="78"/>
    </row>
    <row r="110" spans="1:10" ht="33" customHeight="1" x14ac:dyDescent="0.25">
      <c r="A110" s="85" t="s">
        <v>332</v>
      </c>
      <c r="B110" s="311">
        <f>'A5 Exploitation'!D358</f>
        <v>0</v>
      </c>
      <c r="C110" s="311"/>
      <c r="D110" s="78"/>
      <c r="E110" s="78"/>
      <c r="F110" s="78"/>
      <c r="G110" s="78"/>
      <c r="H110" s="78"/>
      <c r="I110" s="78"/>
    </row>
    <row r="111" spans="1:10" ht="33" customHeight="1" x14ac:dyDescent="0.25">
      <c r="A111" s="85" t="s">
        <v>333</v>
      </c>
      <c r="B111" s="311">
        <f>'A6 Exploitation'!D358</f>
        <v>0</v>
      </c>
      <c r="C111" s="31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0" t="s">
        <v>343</v>
      </c>
      <c r="C114" s="310"/>
      <c r="D114" s="78"/>
      <c r="E114" s="78"/>
      <c r="F114" s="78"/>
      <c r="G114" s="78"/>
      <c r="H114" s="78"/>
      <c r="I114" s="78"/>
      <c r="J114" s="77" t="str">
        <f>D18</f>
        <v>Saint Gobain</v>
      </c>
    </row>
    <row r="115" spans="1:10" ht="33" customHeight="1" x14ac:dyDescent="0.25">
      <c r="A115" s="86" t="s">
        <v>328</v>
      </c>
      <c r="B115" s="311">
        <f>'A1 Exploitation'!D391</f>
        <v>1</v>
      </c>
      <c r="C115" s="311"/>
      <c r="D115" s="78"/>
      <c r="E115" s="78"/>
      <c r="F115" s="78"/>
      <c r="G115" s="78"/>
      <c r="H115" s="78"/>
      <c r="I115" s="78"/>
    </row>
    <row r="116" spans="1:10" ht="33" customHeight="1" x14ac:dyDescent="0.25">
      <c r="A116" s="85" t="s">
        <v>329</v>
      </c>
      <c r="B116" s="311">
        <f>'A2 Exploitation'!D391</f>
        <v>1</v>
      </c>
      <c r="C116" s="311"/>
      <c r="D116" s="78"/>
      <c r="E116" s="78"/>
      <c r="F116" s="78"/>
      <c r="G116" s="78"/>
      <c r="H116" s="78"/>
      <c r="I116" s="78"/>
    </row>
    <row r="117" spans="1:10" ht="33" customHeight="1" x14ac:dyDescent="0.25">
      <c r="A117" s="86" t="s">
        <v>330</v>
      </c>
      <c r="B117" s="311">
        <f>'A3 Exploitation'!D391</f>
        <v>0.94117647058823528</v>
      </c>
      <c r="C117" s="311"/>
      <c r="D117" s="78"/>
      <c r="E117" s="78"/>
      <c r="F117" s="78"/>
      <c r="G117" s="78"/>
      <c r="H117" s="78"/>
      <c r="I117" s="78"/>
    </row>
    <row r="118" spans="1:10" ht="33" customHeight="1" x14ac:dyDescent="0.25">
      <c r="A118" s="86" t="s">
        <v>331</v>
      </c>
      <c r="B118" s="311">
        <f>'A4 Exploitation'!D391</f>
        <v>0.97058823529411764</v>
      </c>
      <c r="C118" s="311"/>
      <c r="D118" s="78"/>
      <c r="E118" s="78"/>
      <c r="F118" s="78"/>
      <c r="G118" s="78"/>
      <c r="H118" s="78"/>
      <c r="I118" s="78"/>
    </row>
    <row r="119" spans="1:10" ht="33" customHeight="1" x14ac:dyDescent="0.25">
      <c r="A119" s="85" t="s">
        <v>332</v>
      </c>
      <c r="B119" s="311">
        <f>'A5 Exploitation'!D391</f>
        <v>0</v>
      </c>
      <c r="C119" s="311"/>
      <c r="D119" s="78"/>
      <c r="E119" s="78"/>
      <c r="F119" s="78"/>
      <c r="G119" s="78"/>
      <c r="H119" s="78"/>
      <c r="I119" s="78"/>
    </row>
    <row r="120" spans="1:10" ht="33" customHeight="1" x14ac:dyDescent="0.25">
      <c r="A120" s="85" t="s">
        <v>333</v>
      </c>
      <c r="B120" s="311">
        <f>'A6 Exploitation'!D391</f>
        <v>0</v>
      </c>
      <c r="C120" s="31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0" t="s">
        <v>344</v>
      </c>
      <c r="C123" s="310"/>
      <c r="D123" s="78"/>
      <c r="E123" s="78"/>
      <c r="F123" s="78"/>
      <c r="G123" s="78"/>
      <c r="H123" s="78"/>
      <c r="I123" s="78"/>
      <c r="J123" s="77" t="str">
        <f>D18</f>
        <v>Saint Gobain</v>
      </c>
    </row>
    <row r="124" spans="1:10" ht="33" customHeight="1" x14ac:dyDescent="0.25">
      <c r="A124" s="86" t="s">
        <v>328</v>
      </c>
      <c r="B124" s="311">
        <f>'A1 Exploitation'!D444</f>
        <v>1</v>
      </c>
      <c r="C124" s="311"/>
      <c r="D124" s="78"/>
      <c r="E124" s="78"/>
      <c r="F124" s="78"/>
      <c r="G124" s="78"/>
      <c r="H124" s="78"/>
      <c r="I124" s="78"/>
    </row>
    <row r="125" spans="1:10" ht="33" customHeight="1" x14ac:dyDescent="0.25">
      <c r="A125" s="85" t="s">
        <v>329</v>
      </c>
      <c r="B125" s="311">
        <f>'A2 Exploitation'!D444</f>
        <v>1</v>
      </c>
      <c r="C125" s="311"/>
      <c r="D125" s="78"/>
      <c r="E125" s="78"/>
      <c r="F125" s="78"/>
      <c r="G125" s="78"/>
      <c r="H125" s="78"/>
      <c r="I125" s="78"/>
    </row>
    <row r="126" spans="1:10" ht="33" customHeight="1" x14ac:dyDescent="0.25">
      <c r="A126" s="86" t="s">
        <v>330</v>
      </c>
      <c r="B126" s="311">
        <f>'A3 Exploitation'!D444</f>
        <v>0.94827586206896552</v>
      </c>
      <c r="C126" s="311"/>
      <c r="D126" s="78"/>
      <c r="E126" s="78"/>
      <c r="F126" s="78"/>
      <c r="G126" s="78"/>
      <c r="H126" s="78"/>
      <c r="I126" s="78"/>
    </row>
    <row r="127" spans="1:10" ht="33" customHeight="1" x14ac:dyDescent="0.25">
      <c r="A127" s="86" t="s">
        <v>331</v>
      </c>
      <c r="B127" s="311">
        <f>'A4 Exploitation'!D444</f>
        <v>0.98275862068965514</v>
      </c>
      <c r="C127" s="311"/>
      <c r="D127" s="78"/>
      <c r="E127" s="78"/>
      <c r="F127" s="78"/>
      <c r="G127" s="78"/>
      <c r="H127" s="78"/>
      <c r="I127" s="78"/>
    </row>
    <row r="128" spans="1:10" ht="33" customHeight="1" x14ac:dyDescent="0.25">
      <c r="A128" s="85" t="s">
        <v>332</v>
      </c>
      <c r="B128" s="311">
        <f>'A5 Exploitation'!D444</f>
        <v>0</v>
      </c>
      <c r="C128" s="311"/>
      <c r="D128" s="78"/>
      <c r="E128" s="78"/>
      <c r="F128" s="78"/>
      <c r="G128" s="78"/>
      <c r="H128" s="78"/>
      <c r="I128" s="78"/>
    </row>
    <row r="129" spans="1:10" ht="33" customHeight="1" x14ac:dyDescent="0.25">
      <c r="A129" s="85" t="s">
        <v>333</v>
      </c>
      <c r="B129" s="311">
        <f>'A6 Exploitation'!D444</f>
        <v>0</v>
      </c>
      <c r="C129" s="31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0" t="s">
        <v>345</v>
      </c>
      <c r="C132" s="310"/>
      <c r="D132" s="78"/>
      <c r="E132" s="78"/>
      <c r="F132" s="78"/>
      <c r="G132" s="78"/>
      <c r="H132" s="78"/>
      <c r="I132" s="78"/>
      <c r="J132" s="77" t="str">
        <f>D18</f>
        <v>Saint Gobain</v>
      </c>
    </row>
    <row r="133" spans="1:10" ht="33" customHeight="1" x14ac:dyDescent="0.25">
      <c r="A133" s="86" t="s">
        <v>328</v>
      </c>
      <c r="B133" s="311">
        <f>'A1 Exploitation'!D481</f>
        <v>1</v>
      </c>
      <c r="C133" s="311"/>
      <c r="D133" s="78"/>
      <c r="E133" s="78"/>
      <c r="F133" s="78"/>
      <c r="G133" s="78"/>
      <c r="H133" s="78"/>
      <c r="I133" s="78"/>
    </row>
    <row r="134" spans="1:10" ht="33" customHeight="1" x14ac:dyDescent="0.25">
      <c r="A134" s="85" t="s">
        <v>329</v>
      </c>
      <c r="B134" s="311">
        <f>'A2 Exploitation'!D481</f>
        <v>1</v>
      </c>
      <c r="C134" s="311"/>
      <c r="D134" s="78"/>
      <c r="E134" s="78"/>
      <c r="F134" s="78"/>
      <c r="G134" s="78"/>
      <c r="H134" s="78"/>
      <c r="I134" s="78"/>
    </row>
    <row r="135" spans="1:10" ht="33" customHeight="1" x14ac:dyDescent="0.25">
      <c r="A135" s="86" t="s">
        <v>330</v>
      </c>
      <c r="B135" s="311">
        <f>'A3 Exploitation'!D481</f>
        <v>0.95238095238095233</v>
      </c>
      <c r="C135" s="311"/>
      <c r="D135" s="78"/>
      <c r="E135" s="78"/>
      <c r="F135" s="78"/>
      <c r="G135" s="78"/>
      <c r="H135" s="78"/>
      <c r="I135" s="78"/>
    </row>
    <row r="136" spans="1:10" ht="33" customHeight="1" x14ac:dyDescent="0.25">
      <c r="A136" s="86" t="s">
        <v>331</v>
      </c>
      <c r="B136" s="311">
        <f>'A4 Exploitation'!D481</f>
        <v>1</v>
      </c>
      <c r="C136" s="311"/>
      <c r="D136" s="78"/>
      <c r="E136" s="78"/>
      <c r="F136" s="78"/>
      <c r="G136" s="78"/>
      <c r="H136" s="78"/>
      <c r="I136" s="78"/>
    </row>
    <row r="137" spans="1:10" ht="33" customHeight="1" x14ac:dyDescent="0.25">
      <c r="A137" s="85" t="s">
        <v>332</v>
      </c>
      <c r="B137" s="311">
        <f>'A5 Exploitation'!D481</f>
        <v>0</v>
      </c>
      <c r="C137" s="311"/>
      <c r="D137" s="78"/>
      <c r="E137" s="78"/>
      <c r="F137" s="78"/>
      <c r="G137" s="78"/>
      <c r="H137" s="78"/>
      <c r="I137" s="78"/>
    </row>
    <row r="138" spans="1:10" ht="33" customHeight="1" x14ac:dyDescent="0.25">
      <c r="A138" s="85" t="s">
        <v>333</v>
      </c>
      <c r="B138" s="311">
        <f>'A6 Exploitation'!D481</f>
        <v>0</v>
      </c>
      <c r="C138" s="31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0" t="s">
        <v>346</v>
      </c>
      <c r="C141" s="310"/>
      <c r="D141" s="78"/>
      <c r="E141" s="78"/>
      <c r="F141" s="78"/>
      <c r="G141" s="78"/>
      <c r="H141" s="78"/>
      <c r="I141" s="78"/>
      <c r="J141" s="77" t="str">
        <f>D18</f>
        <v>Saint Gobain</v>
      </c>
    </row>
    <row r="142" spans="1:10" ht="33" customHeight="1" x14ac:dyDescent="0.25">
      <c r="A142" s="86" t="s">
        <v>328</v>
      </c>
      <c r="B142" s="311">
        <f>'A1 Exploitation'!D503</f>
        <v>1</v>
      </c>
      <c r="C142" s="311"/>
      <c r="D142" s="78"/>
      <c r="E142" s="78"/>
      <c r="F142" s="78"/>
      <c r="G142" s="78"/>
      <c r="H142" s="78"/>
      <c r="I142" s="78"/>
    </row>
    <row r="143" spans="1:10" ht="33" customHeight="1" x14ac:dyDescent="0.25">
      <c r="A143" s="85" t="s">
        <v>329</v>
      </c>
      <c r="B143" s="311">
        <f>'A2 Exploitation'!D503</f>
        <v>1</v>
      </c>
      <c r="C143" s="311"/>
      <c r="D143" s="78"/>
      <c r="E143" s="78"/>
      <c r="F143" s="78"/>
      <c r="G143" s="78"/>
      <c r="H143" s="78"/>
      <c r="I143" s="78"/>
    </row>
    <row r="144" spans="1:10" ht="33" customHeight="1" x14ac:dyDescent="0.25">
      <c r="A144" s="86" t="s">
        <v>330</v>
      </c>
      <c r="B144" s="311">
        <f>'A3 Exploitation'!D503</f>
        <v>0.9375</v>
      </c>
      <c r="C144" s="311"/>
      <c r="D144" s="78"/>
      <c r="E144" s="78"/>
      <c r="F144" s="78"/>
      <c r="G144" s="78"/>
      <c r="H144" s="78"/>
      <c r="I144" s="78"/>
    </row>
    <row r="145" spans="1:10" ht="33" customHeight="1" x14ac:dyDescent="0.25">
      <c r="A145" s="86" t="s">
        <v>331</v>
      </c>
      <c r="B145" s="311">
        <f>'A4 Exploitation'!D503</f>
        <v>1</v>
      </c>
      <c r="C145" s="311"/>
      <c r="D145" s="78"/>
      <c r="E145" s="78"/>
      <c r="F145" s="78"/>
      <c r="G145" s="78"/>
      <c r="H145" s="78"/>
      <c r="I145" s="78"/>
    </row>
    <row r="146" spans="1:10" ht="33" customHeight="1" x14ac:dyDescent="0.25">
      <c r="A146" s="85" t="s">
        <v>332</v>
      </c>
      <c r="B146" s="311">
        <f>'A5 Exploitation'!D503</f>
        <v>0</v>
      </c>
      <c r="C146" s="311"/>
      <c r="D146" s="78"/>
      <c r="E146" s="78"/>
      <c r="F146" s="78"/>
      <c r="G146" s="78"/>
      <c r="H146" s="78"/>
      <c r="I146" s="78"/>
    </row>
    <row r="147" spans="1:10" ht="33" customHeight="1" x14ac:dyDescent="0.25">
      <c r="A147" s="85" t="s">
        <v>333</v>
      </c>
      <c r="B147" s="311">
        <f>'A6 Exploitation'!D503</f>
        <v>0</v>
      </c>
      <c r="C147" s="31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0" t="s">
        <v>347</v>
      </c>
      <c r="C150" s="310"/>
      <c r="D150" s="78"/>
      <c r="E150" s="78"/>
      <c r="F150" s="78"/>
      <c r="G150" s="78"/>
      <c r="H150" s="78"/>
      <c r="I150" s="78"/>
      <c r="J150" s="77" t="str">
        <f>D18</f>
        <v>Saint Gobain</v>
      </c>
    </row>
    <row r="151" spans="1:10" ht="33" customHeight="1" x14ac:dyDescent="0.25">
      <c r="A151" s="86" t="s">
        <v>328</v>
      </c>
      <c r="B151" s="311">
        <f>'A1 Exploitation'!D514</f>
        <v>1</v>
      </c>
      <c r="C151" s="311"/>
      <c r="D151" s="78"/>
      <c r="E151" s="78"/>
      <c r="F151" s="78"/>
      <c r="G151" s="78"/>
      <c r="H151" s="78"/>
      <c r="I151" s="78"/>
    </row>
    <row r="152" spans="1:10" ht="33" customHeight="1" x14ac:dyDescent="0.25">
      <c r="A152" s="85" t="s">
        <v>329</v>
      </c>
      <c r="B152" s="311">
        <f>'A2 Exploitation'!D514</f>
        <v>1</v>
      </c>
      <c r="C152" s="311"/>
      <c r="D152" s="78"/>
      <c r="E152" s="78"/>
      <c r="F152" s="78"/>
      <c r="G152" s="78"/>
      <c r="H152" s="78"/>
      <c r="I152" s="78"/>
    </row>
    <row r="153" spans="1:10" ht="33" customHeight="1" x14ac:dyDescent="0.25">
      <c r="A153" s="86" t="s">
        <v>330</v>
      </c>
      <c r="B153" s="311">
        <f>'A3 Exploitation'!D514</f>
        <v>1</v>
      </c>
      <c r="C153" s="311"/>
      <c r="D153" s="78"/>
      <c r="E153" s="78"/>
      <c r="F153" s="78"/>
      <c r="G153" s="78"/>
      <c r="H153" s="78"/>
      <c r="I153" s="78"/>
    </row>
    <row r="154" spans="1:10" ht="33" customHeight="1" x14ac:dyDescent="0.25">
      <c r="A154" s="86" t="s">
        <v>331</v>
      </c>
      <c r="B154" s="311">
        <f>'A4 Exploitation'!D514</f>
        <v>1</v>
      </c>
      <c r="C154" s="311"/>
      <c r="D154" s="78"/>
      <c r="E154" s="78"/>
      <c r="F154" s="78"/>
      <c r="G154" s="78"/>
      <c r="H154" s="78"/>
      <c r="I154" s="78"/>
    </row>
    <row r="155" spans="1:10" ht="33" customHeight="1" x14ac:dyDescent="0.25">
      <c r="A155" s="85" t="s">
        <v>332</v>
      </c>
      <c r="B155" s="311">
        <f>'A5 Exploitation'!D514</f>
        <v>0</v>
      </c>
      <c r="C155" s="311"/>
      <c r="D155" s="78"/>
      <c r="E155" s="78"/>
      <c r="F155" s="78"/>
      <c r="G155" s="78"/>
      <c r="H155" s="78"/>
      <c r="I155" s="78"/>
    </row>
    <row r="156" spans="1:10" ht="33" customHeight="1" x14ac:dyDescent="0.25">
      <c r="A156" s="85" t="s">
        <v>333</v>
      </c>
      <c r="B156" s="311">
        <f>'A6 Exploitation'!D514</f>
        <v>0</v>
      </c>
      <c r="C156" s="31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4"/>
      <c r="C159" s="314"/>
      <c r="D159" s="78"/>
      <c r="E159" s="78"/>
      <c r="F159" s="78"/>
      <c r="G159" s="78"/>
      <c r="H159" s="78"/>
      <c r="I159" s="78"/>
    </row>
    <row r="160" spans="1:10" ht="33" customHeight="1" x14ac:dyDescent="0.25">
      <c r="A160" s="85" t="s">
        <v>326</v>
      </c>
      <c r="B160" s="310" t="s">
        <v>348</v>
      </c>
      <c r="C160" s="310"/>
      <c r="D160" s="78"/>
      <c r="E160" s="78"/>
      <c r="F160" s="78"/>
      <c r="G160" s="78"/>
      <c r="H160" s="78"/>
      <c r="I160" s="78"/>
      <c r="J160" s="77" t="str">
        <f>D18</f>
        <v>Saint Gobain</v>
      </c>
    </row>
    <row r="161" spans="1:10" ht="33" customHeight="1" x14ac:dyDescent="0.25">
      <c r="A161" s="86" t="s">
        <v>328</v>
      </c>
      <c r="B161" s="311">
        <f>'A1 Exploitation'!D534</f>
        <v>1</v>
      </c>
      <c r="C161" s="311"/>
      <c r="D161" s="78"/>
      <c r="E161" s="78"/>
      <c r="F161" s="78"/>
      <c r="G161" s="78"/>
      <c r="H161" s="78"/>
      <c r="I161" s="78"/>
    </row>
    <row r="162" spans="1:10" ht="33" customHeight="1" x14ac:dyDescent="0.25">
      <c r="A162" s="85" t="s">
        <v>329</v>
      </c>
      <c r="B162" s="311">
        <f>'A2 Exploitation'!D534</f>
        <v>1</v>
      </c>
      <c r="C162" s="311"/>
      <c r="D162" s="78"/>
      <c r="E162" s="78"/>
      <c r="F162" s="78"/>
      <c r="G162" s="78"/>
      <c r="H162" s="78"/>
      <c r="I162" s="78"/>
    </row>
    <row r="163" spans="1:10" ht="33" customHeight="1" x14ac:dyDescent="0.25">
      <c r="A163" s="86" t="s">
        <v>330</v>
      </c>
      <c r="B163" s="311">
        <f>'A3 Exploitation'!D534</f>
        <v>1</v>
      </c>
      <c r="C163" s="311"/>
      <c r="D163" s="78"/>
      <c r="E163" s="78"/>
      <c r="F163" s="78"/>
      <c r="G163" s="78"/>
      <c r="H163" s="78"/>
      <c r="I163" s="78"/>
    </row>
    <row r="164" spans="1:10" ht="33" customHeight="1" x14ac:dyDescent="0.25">
      <c r="A164" s="86" t="s">
        <v>331</v>
      </c>
      <c r="B164" s="311">
        <f>'A4 Exploitation'!D534</f>
        <v>0.95833333333333337</v>
      </c>
      <c r="C164" s="311"/>
    </row>
    <row r="165" spans="1:10" ht="33" customHeight="1" x14ac:dyDescent="0.25">
      <c r="A165" s="85" t="s">
        <v>332</v>
      </c>
      <c r="B165" s="311">
        <f>'A5 Exploitation'!D534</f>
        <v>0</v>
      </c>
      <c r="C165" s="311"/>
    </row>
    <row r="166" spans="1:10" ht="18" x14ac:dyDescent="0.25">
      <c r="A166" s="85" t="s">
        <v>333</v>
      </c>
      <c r="B166" s="311">
        <f>'A6 Exploitation'!D534</f>
        <v>0</v>
      </c>
      <c r="C166" s="311"/>
    </row>
    <row r="167" spans="1:10" ht="18.75" x14ac:dyDescent="0.25">
      <c r="A167" s="89"/>
      <c r="B167" s="82"/>
      <c r="C167" s="82"/>
    </row>
    <row r="168" spans="1:10" ht="33" customHeight="1" x14ac:dyDescent="0.25">
      <c r="A168" s="89"/>
      <c r="B168" s="82"/>
      <c r="C168" s="82"/>
    </row>
    <row r="169" spans="1:10" ht="33" customHeight="1" x14ac:dyDescent="0.25">
      <c r="A169" s="85" t="s">
        <v>326</v>
      </c>
      <c r="B169" s="310" t="s">
        <v>349</v>
      </c>
      <c r="C169" s="310"/>
      <c r="J169" s="77" t="str">
        <f>D18</f>
        <v>Saint Gobain</v>
      </c>
    </row>
    <row r="170" spans="1:10" ht="33" customHeight="1" x14ac:dyDescent="0.25">
      <c r="A170" s="86" t="s">
        <v>328</v>
      </c>
      <c r="B170" s="311">
        <f>'A1 Exploitation'!D545</f>
        <v>1</v>
      </c>
      <c r="C170" s="311"/>
    </row>
    <row r="171" spans="1:10" ht="33" customHeight="1" x14ac:dyDescent="0.25">
      <c r="A171" s="85" t="s">
        <v>329</v>
      </c>
      <c r="B171" s="311">
        <f>'A2 Exploitation'!D545</f>
        <v>1</v>
      </c>
      <c r="C171" s="311"/>
    </row>
    <row r="172" spans="1:10" ht="33" customHeight="1" x14ac:dyDescent="0.25">
      <c r="A172" s="86" t="s">
        <v>330</v>
      </c>
      <c r="B172" s="311">
        <f>'A3 Exploitation'!D545</f>
        <v>1</v>
      </c>
      <c r="C172" s="311"/>
    </row>
    <row r="173" spans="1:10" ht="33" customHeight="1" x14ac:dyDescent="0.25">
      <c r="A173" s="86" t="s">
        <v>331</v>
      </c>
      <c r="B173" s="311">
        <f>'A4 Exploitation'!D545</f>
        <v>1</v>
      </c>
      <c r="C173" s="311"/>
    </row>
    <row r="174" spans="1:10" ht="33" customHeight="1" x14ac:dyDescent="0.25">
      <c r="A174" s="85" t="s">
        <v>332</v>
      </c>
      <c r="B174" s="311">
        <f>'A5 Exploitation'!D545</f>
        <v>0</v>
      </c>
      <c r="C174" s="311"/>
    </row>
    <row r="175" spans="1:10" ht="18" x14ac:dyDescent="0.25">
      <c r="A175" s="85" t="s">
        <v>333</v>
      </c>
      <c r="B175" s="311">
        <f>'A6 Exploitation'!D545</f>
        <v>0</v>
      </c>
      <c r="C175" s="311"/>
    </row>
    <row r="176" spans="1:10" ht="18.75" x14ac:dyDescent="0.25">
      <c r="A176" s="89"/>
      <c r="B176" s="82"/>
      <c r="C176" s="82"/>
    </row>
    <row r="177" spans="1:10" ht="33" customHeight="1" x14ac:dyDescent="0.25">
      <c r="A177" s="89"/>
      <c r="B177" s="82"/>
      <c r="C177" s="82"/>
    </row>
    <row r="178" spans="1:10" ht="33" customHeight="1" x14ac:dyDescent="0.25">
      <c r="A178" s="85" t="s">
        <v>326</v>
      </c>
      <c r="B178" s="310" t="s">
        <v>350</v>
      </c>
      <c r="C178" s="310"/>
      <c r="J178" s="77" t="str">
        <f>D18</f>
        <v>Saint Gobain</v>
      </c>
    </row>
    <row r="179" spans="1:10" ht="33" customHeight="1" x14ac:dyDescent="0.25">
      <c r="A179" s="86" t="s">
        <v>328</v>
      </c>
      <c r="B179" s="311">
        <f>'A1 Technique'!D199</f>
        <v>0.87254901960784315</v>
      </c>
      <c r="C179" s="311"/>
    </row>
    <row r="180" spans="1:10" ht="33" customHeight="1" x14ac:dyDescent="0.25">
      <c r="A180" s="85" t="s">
        <v>329</v>
      </c>
      <c r="B180" s="311">
        <f>'A2 Technique'!D199</f>
        <v>0.88571428571428568</v>
      </c>
      <c r="C180" s="311"/>
    </row>
    <row r="181" spans="1:10" ht="33" customHeight="1" x14ac:dyDescent="0.25">
      <c r="A181" s="86" t="s">
        <v>330</v>
      </c>
      <c r="B181" s="311">
        <f>'A3 Technique'!D199</f>
        <v>0.96568627450980393</v>
      </c>
      <c r="C181" s="311"/>
    </row>
    <row r="182" spans="1:10" ht="33" customHeight="1" x14ac:dyDescent="0.25">
      <c r="A182" s="86" t="s">
        <v>331</v>
      </c>
      <c r="B182" s="311">
        <f>'A4 Technique'!D199</f>
        <v>0.94660194174757284</v>
      </c>
      <c r="C182" s="311"/>
    </row>
    <row r="183" spans="1:10" ht="33" customHeight="1" x14ac:dyDescent="0.25">
      <c r="A183" s="85" t="s">
        <v>332</v>
      </c>
      <c r="B183" s="311">
        <f>'A5 Technique'!D199</f>
        <v>0</v>
      </c>
      <c r="C183" s="311"/>
    </row>
    <row r="184" spans="1:10" ht="18" x14ac:dyDescent="0.25">
      <c r="A184" s="85" t="s">
        <v>333</v>
      </c>
      <c r="B184" s="311">
        <f>'A6 Technique'!D199</f>
        <v>0</v>
      </c>
      <c r="C184" s="31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PrtwqS4p4FfcwZ/DsJCy05J5z7tJcNCtd4rbO6erYpriR1KNYg1vddMFFWpEIFuay3a6BchzFhcAH7dLW82T8Q==" saltValue="BCEISvdtANWm2DnM34NVLQ=="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41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7" t="s">
        <v>179</v>
      </c>
      <c r="B7" s="317"/>
      <c r="C7" s="317"/>
      <c r="D7" s="317"/>
      <c r="E7" s="317"/>
      <c r="F7" s="317"/>
      <c r="G7" s="125"/>
    </row>
    <row r="8" spans="1:7" ht="29.25" x14ac:dyDescent="0.45">
      <c r="A8" s="318" t="str">
        <f>'Page de garde'!D18</f>
        <v>Saint Gobain</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5" t="s">
        <v>310</v>
      </c>
      <c r="F50" s="325" t="s">
        <v>360</v>
      </c>
      <c r="G50" s="127"/>
    </row>
    <row r="51" spans="1:7" ht="16.5" customHeight="1"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5" t="s">
        <v>310</v>
      </c>
      <c r="F107" s="325" t="s">
        <v>360</v>
      </c>
    </row>
    <row r="108" spans="1:7" ht="16.5" customHeight="1"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5" t="s">
        <v>310</v>
      </c>
      <c r="F162" s="325" t="s">
        <v>360</v>
      </c>
      <c r="G162" s="127"/>
    </row>
    <row r="163" spans="1:7" ht="16.5" customHeight="1"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5" t="s">
        <v>310</v>
      </c>
      <c r="F209" s="325" t="s">
        <v>360</v>
      </c>
      <c r="G209" s="127"/>
    </row>
    <row r="210" spans="1:7" ht="16.5" customHeight="1"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2" t="s">
        <v>379</v>
      </c>
      <c r="B256" s="332"/>
      <c r="C256" s="332"/>
      <c r="D256" s="332"/>
      <c r="E256" s="332"/>
      <c r="F256" s="33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5" t="s">
        <v>310</v>
      </c>
      <c r="F270" s="325" t="s">
        <v>360</v>
      </c>
      <c r="G270" s="214"/>
    </row>
    <row r="271" spans="1:7" s="16" customFormat="1" ht="16.5" customHeigh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5" t="s">
        <v>310</v>
      </c>
      <c r="F322" s="325" t="s">
        <v>360</v>
      </c>
      <c r="G322" s="127"/>
    </row>
    <row r="323" spans="1:7" ht="16.5" customHeight="1"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5" t="s">
        <v>310</v>
      </c>
      <c r="F362" s="325" t="s">
        <v>360</v>
      </c>
      <c r="G362" s="127"/>
    </row>
    <row r="363" spans="1:7" ht="16.5" customHeight="1"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5" t="s">
        <v>310</v>
      </c>
      <c r="F395" s="325" t="s">
        <v>360</v>
      </c>
      <c r="G395" s="127"/>
    </row>
    <row r="396" spans="1:7" ht="16.5" customHeight="1"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5" t="s">
        <v>310</v>
      </c>
      <c r="F448" s="325" t="s">
        <v>360</v>
      </c>
      <c r="G448" s="127"/>
    </row>
    <row r="449" spans="1:6" ht="16.5" customHeight="1"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6"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0</v>
      </c>
      <c r="B484" s="124"/>
      <c r="C484" s="135"/>
      <c r="D484" s="124"/>
    </row>
    <row r="485" spans="1:7" ht="16.5" customHeight="1" x14ac:dyDescent="0.3">
      <c r="A485" s="323" t="s">
        <v>30</v>
      </c>
      <c r="B485" s="324" t="s">
        <v>31</v>
      </c>
      <c r="C485" s="324"/>
      <c r="D485" s="324" t="s">
        <v>46</v>
      </c>
      <c r="E485" s="325" t="s">
        <v>310</v>
      </c>
      <c r="F485" s="325" t="s">
        <v>360</v>
      </c>
      <c r="G485" s="127"/>
    </row>
    <row r="486" spans="1:7" ht="16.5" customHeight="1"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5" t="s">
        <v>310</v>
      </c>
      <c r="F507" s="325" t="s">
        <v>360</v>
      </c>
      <c r="G507" s="127"/>
    </row>
    <row r="508" spans="1:7" ht="16.5" customHeight="1" x14ac:dyDescent="0.3">
      <c r="A508" s="323"/>
      <c r="B508" s="41" t="s">
        <v>34</v>
      </c>
      <c r="C508" s="41" t="s">
        <v>33</v>
      </c>
      <c r="D508" s="324"/>
      <c r="E508" s="325"/>
      <c r="F508" s="32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5" t="s">
        <v>310</v>
      </c>
      <c r="F518" s="325" t="s">
        <v>360</v>
      </c>
      <c r="G518" s="127"/>
    </row>
    <row r="519" spans="1:7" ht="16.5" customHeight="1" x14ac:dyDescent="0.3">
      <c r="A519" s="323"/>
      <c r="B519" s="41" t="s">
        <v>34</v>
      </c>
      <c r="C519" s="41" t="s">
        <v>33</v>
      </c>
      <c r="D519" s="324"/>
      <c r="E519" s="325"/>
      <c r="F519" s="32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5" t="s">
        <v>310</v>
      </c>
      <c r="F538" s="325" t="s">
        <v>360</v>
      </c>
      <c r="G538" s="127"/>
    </row>
    <row r="539" spans="1:7" ht="16.5" customHeight="1" x14ac:dyDescent="0.3">
      <c r="A539" s="323"/>
      <c r="B539" s="41" t="s">
        <v>34</v>
      </c>
      <c r="C539" s="41" t="s">
        <v>33</v>
      </c>
      <c r="D539" s="324"/>
      <c r="E539" s="325"/>
      <c r="F539" s="32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fxWHg8ZpFQKRz9YUEhDWLTpX1JPQamnAxabkgVrrONoWoCOX0zojIDbavpPOXVaXpde6Tky0MX6JNEhgyTEMTA==" saltValue="MP/MLPp82/v52Aa0JqYKs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0" t="s">
        <v>50</v>
      </c>
      <c r="B6" s="340"/>
      <c r="C6" s="340"/>
      <c r="D6" s="340"/>
      <c r="E6" s="340"/>
      <c r="F6" s="340"/>
      <c r="G6" s="125"/>
    </row>
    <row r="7" spans="1:7" s="12" customFormat="1" ht="21.75" customHeight="1" x14ac:dyDescent="0.45">
      <c r="A7" s="318" t="str">
        <f>'A5 Exploitation'!A8:F8</f>
        <v>Saint Gobain</v>
      </c>
      <c r="B7" s="318"/>
      <c r="C7" s="318"/>
      <c r="D7" s="318"/>
      <c r="E7" s="318"/>
      <c r="F7" s="318"/>
      <c r="G7" s="125"/>
    </row>
    <row r="8" spans="1:7" s="12" customFormat="1" ht="24" x14ac:dyDescent="0.45">
      <c r="A8" s="14" t="s">
        <v>42</v>
      </c>
      <c r="B8" s="341">
        <f>'A5 Exploitation'!B9:F9</f>
        <v>0</v>
      </c>
      <c r="C8" s="341"/>
      <c r="D8" s="341"/>
      <c r="E8" s="341"/>
      <c r="F8" s="341"/>
      <c r="G8" s="125"/>
    </row>
    <row r="9" spans="1:7" s="12" customFormat="1" ht="24" x14ac:dyDescent="0.45">
      <c r="A9" s="15" t="s">
        <v>44</v>
      </c>
      <c r="B9" s="342">
        <f>'A5 Exploitation'!B10:F10</f>
        <v>0</v>
      </c>
      <c r="C9" s="342"/>
      <c r="D9" s="342"/>
      <c r="E9" s="342"/>
      <c r="F9" s="342"/>
      <c r="G9" s="125"/>
    </row>
    <row r="10" spans="1:7" s="12" customFormat="1" ht="24" x14ac:dyDescent="0.45">
      <c r="A10" s="14" t="s">
        <v>43</v>
      </c>
      <c r="B10" s="339">
        <f>'A5 Exploitation'!B11:F11</f>
        <v>0</v>
      </c>
      <c r="C10" s="339"/>
      <c r="D10" s="339"/>
      <c r="E10" s="339"/>
      <c r="F10" s="339"/>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50"/>
      <c r="C22" s="351"/>
      <c r="D22" s="258">
        <f>SUM(B17:C21)</f>
        <v>0</v>
      </c>
    </row>
    <row r="23" spans="1:7" x14ac:dyDescent="0.3">
      <c r="A23" s="344" t="s">
        <v>295</v>
      </c>
      <c r="B23" s="345"/>
      <c r="C23" s="346"/>
      <c r="D23" s="33">
        <f>D22/(COUNT(B17:C21)*2)</f>
        <v>0</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4" t="s">
        <v>36</v>
      </c>
      <c r="B33" s="345"/>
      <c r="C33" s="346"/>
      <c r="D33" s="257">
        <f>SUM(B26:C32)</f>
        <v>0</v>
      </c>
    </row>
    <row r="34" spans="1:7" x14ac:dyDescent="0.3">
      <c r="A34" s="344" t="s">
        <v>295</v>
      </c>
      <c r="B34" s="345"/>
      <c r="C34" s="346"/>
      <c r="D34" s="33">
        <f>D33/(COUNT(B26:C32)*2)</f>
        <v>0</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4" t="s">
        <v>36</v>
      </c>
      <c r="B42" s="345"/>
      <c r="C42" s="346"/>
      <c r="D42" s="257">
        <f>SUM(B37:C41)</f>
        <v>0</v>
      </c>
      <c r="E42" s="13"/>
      <c r="F42" s="13"/>
      <c r="G42" s="126"/>
    </row>
    <row r="43" spans="1:7" s="22" customFormat="1" x14ac:dyDescent="0.3">
      <c r="A43" s="344" t="s">
        <v>295</v>
      </c>
      <c r="B43" s="345"/>
      <c r="C43" s="346"/>
      <c r="D43" s="33">
        <f>D42/(COUNT(B37:C41)*2)</f>
        <v>0</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4" t="s">
        <v>36</v>
      </c>
      <c r="B52" s="345"/>
      <c r="C52" s="346"/>
      <c r="D52" s="257">
        <f>SUM(B46:C51)</f>
        <v>0</v>
      </c>
    </row>
    <row r="53" spans="1:7" x14ac:dyDescent="0.3">
      <c r="A53" s="344" t="s">
        <v>295</v>
      </c>
      <c r="B53" s="345"/>
      <c r="C53" s="346"/>
      <c r="D53" s="33">
        <f>D52/(COUNT(B46:C51)*2)</f>
        <v>0</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4" t="s">
        <v>36</v>
      </c>
      <c r="B63" s="345"/>
      <c r="C63" s="346"/>
      <c r="D63" s="257">
        <f>SUM(B56:C62)</f>
        <v>0</v>
      </c>
    </row>
    <row r="64" spans="1:7" x14ac:dyDescent="0.3">
      <c r="A64" s="344" t="s">
        <v>295</v>
      </c>
      <c r="B64" s="345"/>
      <c r="C64" s="346"/>
      <c r="D64" s="33">
        <f>D63/(COUNT(B56:C62)*2)</f>
        <v>0</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4" t="s">
        <v>36</v>
      </c>
      <c r="B84" s="345"/>
      <c r="C84" s="346"/>
      <c r="D84" s="257">
        <f>SUM(B67:C83)</f>
        <v>0</v>
      </c>
    </row>
    <row r="85" spans="1:7" x14ac:dyDescent="0.3">
      <c r="A85" s="344" t="s">
        <v>295</v>
      </c>
      <c r="B85" s="345"/>
      <c r="C85" s="346"/>
      <c r="D85" s="33">
        <f>D84/(COUNT(B67:C83)*2)</f>
        <v>0</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4" t="s">
        <v>36</v>
      </c>
      <c r="B102" s="345"/>
      <c r="C102" s="346"/>
      <c r="D102" s="257">
        <f>SUM(B88:C101)</f>
        <v>0</v>
      </c>
    </row>
    <row r="103" spans="1:7" x14ac:dyDescent="0.3">
      <c r="A103" s="344" t="s">
        <v>295</v>
      </c>
      <c r="B103" s="345"/>
      <c r="C103" s="34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4" t="s">
        <v>36</v>
      </c>
      <c r="B118" s="345"/>
      <c r="C118" s="346"/>
      <c r="D118" s="257">
        <f>SUM(B107:C117)</f>
        <v>0</v>
      </c>
      <c r="E118" s="13"/>
      <c r="F118" s="13"/>
      <c r="G118" s="126"/>
    </row>
    <row r="119" spans="1:7" s="22" customFormat="1" x14ac:dyDescent="0.3">
      <c r="A119" s="344" t="s">
        <v>295</v>
      </c>
      <c r="B119" s="345"/>
      <c r="C119" s="346"/>
      <c r="D119" s="33">
        <f>D118/(COUNT(B107:C117)*2)</f>
        <v>0</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4" t="s">
        <v>36</v>
      </c>
      <c r="B133" s="345"/>
      <c r="C133" s="346"/>
      <c r="D133" s="257">
        <f>SUM(B122:C132)</f>
        <v>0</v>
      </c>
    </row>
    <row r="134" spans="1:7" x14ac:dyDescent="0.3">
      <c r="A134" s="344" t="s">
        <v>295</v>
      </c>
      <c r="B134" s="345"/>
      <c r="C134" s="346"/>
      <c r="D134" s="32">
        <f>D133/(COUNT(B122:C132)*2)</f>
        <v>0</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4" t="s">
        <v>36</v>
      </c>
      <c r="B149" s="345"/>
      <c r="C149" s="346"/>
      <c r="D149" s="257">
        <f>SUM(B137:C148)</f>
        <v>0</v>
      </c>
    </row>
    <row r="150" spans="1:7" x14ac:dyDescent="0.3">
      <c r="A150" s="344" t="s">
        <v>295</v>
      </c>
      <c r="B150" s="345"/>
      <c r="C150" s="346"/>
      <c r="D150" s="33">
        <f>D149/(COUNT(B137:C148)*2)</f>
        <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4" t="s">
        <v>36</v>
      </c>
      <c r="B161" s="350"/>
      <c r="C161" s="351"/>
      <c r="D161" s="258">
        <f>SUM(B153:C160)</f>
        <v>0</v>
      </c>
    </row>
    <row r="162" spans="1:7" x14ac:dyDescent="0.3">
      <c r="A162" s="344" t="s">
        <v>295</v>
      </c>
      <c r="B162" s="345"/>
      <c r="C162" s="346"/>
      <c r="D162" s="33">
        <f>D161/(COUNT(B153:C160)*2)</f>
        <v>0</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4" t="s">
        <v>36</v>
      </c>
      <c r="B169" s="345"/>
      <c r="C169" s="346"/>
      <c r="D169" s="257">
        <f>SUM(B165:C168)</f>
        <v>0</v>
      </c>
    </row>
    <row r="170" spans="1:7" x14ac:dyDescent="0.3">
      <c r="A170" s="344" t="s">
        <v>295</v>
      </c>
      <c r="B170" s="345"/>
      <c r="C170" s="346"/>
      <c r="D170" s="33">
        <f>D169/(COUNT(B165:C168)*2)</f>
        <v>0</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4" t="s">
        <v>36</v>
      </c>
      <c r="B177" s="345"/>
      <c r="C177" s="346"/>
      <c r="D177" s="257">
        <f>SUM(B173:C176)</f>
        <v>0</v>
      </c>
    </row>
    <row r="178" spans="1:7" x14ac:dyDescent="0.3">
      <c r="A178" s="344" t="s">
        <v>295</v>
      </c>
      <c r="B178" s="345"/>
      <c r="C178" s="346"/>
      <c r="D178" s="33">
        <f>D177/(COUNT(B173:C176)*2)</f>
        <v>0</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4" t="s">
        <v>36</v>
      </c>
      <c r="B186" s="345"/>
      <c r="C186" s="346"/>
      <c r="D186" s="257">
        <f>SUM(B181:C185)</f>
        <v>0</v>
      </c>
    </row>
    <row r="187" spans="1:7" x14ac:dyDescent="0.3">
      <c r="A187" s="344" t="s">
        <v>295</v>
      </c>
      <c r="B187" s="345"/>
      <c r="C187" s="346"/>
      <c r="D187" s="33">
        <f>D186/(COUNT(B181:C185)*2)</f>
        <v>0</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4" t="s">
        <v>36</v>
      </c>
      <c r="B194" s="345"/>
      <c r="C194" s="346"/>
      <c r="D194" s="54">
        <f>SUM(B190:C193)</f>
        <v>0</v>
      </c>
    </row>
    <row r="195" spans="1:6" x14ac:dyDescent="0.3">
      <c r="A195" s="344" t="s">
        <v>295</v>
      </c>
      <c r="B195" s="345"/>
      <c r="C195" s="346"/>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7" t="s">
        <v>179</v>
      </c>
      <c r="B7" s="317"/>
      <c r="C7" s="317"/>
      <c r="D7" s="317"/>
      <c r="E7" s="317"/>
      <c r="F7" s="317"/>
      <c r="G7" s="125"/>
    </row>
    <row r="8" spans="1:7" ht="29.25" x14ac:dyDescent="0.45">
      <c r="A8" s="318" t="str">
        <f>'Page de garde'!D18</f>
        <v>Saint Gobain</v>
      </c>
      <c r="B8" s="318"/>
      <c r="C8" s="318"/>
      <c r="D8" s="318"/>
      <c r="E8" s="318"/>
      <c r="F8" s="318"/>
      <c r="G8" s="125"/>
    </row>
    <row r="9" spans="1:7" ht="24" x14ac:dyDescent="0.45">
      <c r="A9" s="14" t="s">
        <v>42</v>
      </c>
      <c r="B9" s="319"/>
      <c r="C9" s="319"/>
      <c r="D9" s="319"/>
      <c r="E9" s="319"/>
      <c r="F9" s="319"/>
      <c r="G9" s="125"/>
    </row>
    <row r="10" spans="1:7" ht="24" x14ac:dyDescent="0.45">
      <c r="A10" s="15" t="s">
        <v>44</v>
      </c>
      <c r="B10" s="320"/>
      <c r="C10" s="320"/>
      <c r="D10" s="320"/>
      <c r="E10" s="320"/>
      <c r="F10" s="320"/>
      <c r="G10" s="125"/>
    </row>
    <row r="11" spans="1:7" ht="24" x14ac:dyDescent="0.45">
      <c r="A11" s="14" t="s">
        <v>43</v>
      </c>
      <c r="B11" s="315"/>
      <c r="C11" s="315"/>
      <c r="D11" s="315"/>
      <c r="E11" s="315"/>
      <c r="F11" s="315"/>
      <c r="G11" s="125"/>
    </row>
    <row r="12" spans="1:7" ht="24" x14ac:dyDescent="0.45">
      <c r="A12" s="14" t="s">
        <v>239</v>
      </c>
      <c r="B12" s="321">
        <f>D549</f>
        <v>0</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3" t="s">
        <v>30</v>
      </c>
      <c r="B50" s="324" t="s">
        <v>31</v>
      </c>
      <c r="C50" s="324"/>
      <c r="D50" s="324" t="s">
        <v>46</v>
      </c>
      <c r="E50" s="325" t="s">
        <v>310</v>
      </c>
      <c r="F50" s="325" t="s">
        <v>360</v>
      </c>
      <c r="G50" s="127"/>
    </row>
    <row r="51" spans="1:7" ht="16.5" customHeight="1"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3" t="s">
        <v>30</v>
      </c>
      <c r="B107" s="324" t="s">
        <v>31</v>
      </c>
      <c r="C107" s="324"/>
      <c r="D107" s="324" t="s">
        <v>46</v>
      </c>
      <c r="E107" s="325" t="s">
        <v>310</v>
      </c>
      <c r="F107" s="325" t="s">
        <v>360</v>
      </c>
    </row>
    <row r="108" spans="1:7" ht="16.5" customHeight="1"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3" t="s">
        <v>30</v>
      </c>
      <c r="B162" s="324" t="s">
        <v>31</v>
      </c>
      <c r="C162" s="324"/>
      <c r="D162" s="324" t="s">
        <v>46</v>
      </c>
      <c r="E162" s="325" t="s">
        <v>310</v>
      </c>
      <c r="F162" s="325" t="s">
        <v>360</v>
      </c>
      <c r="G162" s="127"/>
    </row>
    <row r="163" spans="1:7" ht="16.5" customHeight="1"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3" t="s">
        <v>30</v>
      </c>
      <c r="B209" s="324" t="s">
        <v>31</v>
      </c>
      <c r="C209" s="324"/>
      <c r="D209" s="324" t="s">
        <v>46</v>
      </c>
      <c r="E209" s="325" t="s">
        <v>310</v>
      </c>
      <c r="F209" s="325" t="s">
        <v>360</v>
      </c>
      <c r="G209" s="127"/>
    </row>
    <row r="210" spans="1:7" ht="16.5" customHeight="1"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2" t="s">
        <v>379</v>
      </c>
      <c r="B256" s="332"/>
      <c r="C256" s="332"/>
      <c r="D256" s="332"/>
      <c r="E256" s="332"/>
      <c r="F256" s="33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3" t="s">
        <v>30</v>
      </c>
      <c r="B270" s="324" t="s">
        <v>31</v>
      </c>
      <c r="C270" s="324"/>
      <c r="D270" s="324" t="s">
        <v>46</v>
      </c>
      <c r="E270" s="325" t="s">
        <v>310</v>
      </c>
      <c r="F270" s="325" t="s">
        <v>360</v>
      </c>
      <c r="G270" s="214"/>
    </row>
    <row r="271" spans="1:7" s="16" customFormat="1" ht="16.5" customHeigh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3" t="s">
        <v>30</v>
      </c>
      <c r="B322" s="324" t="s">
        <v>31</v>
      </c>
      <c r="C322" s="324"/>
      <c r="D322" s="324" t="s">
        <v>46</v>
      </c>
      <c r="E322" s="325" t="s">
        <v>310</v>
      </c>
      <c r="F322" s="325" t="s">
        <v>360</v>
      </c>
      <c r="G322" s="127"/>
    </row>
    <row r="323" spans="1:7" ht="16.5" customHeight="1"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3" t="s">
        <v>30</v>
      </c>
      <c r="B362" s="324" t="s">
        <v>31</v>
      </c>
      <c r="C362" s="324"/>
      <c r="D362" s="324" t="s">
        <v>46</v>
      </c>
      <c r="E362" s="325" t="s">
        <v>310</v>
      </c>
      <c r="F362" s="325" t="s">
        <v>360</v>
      </c>
      <c r="G362" s="127"/>
    </row>
    <row r="363" spans="1:7" ht="16.5" customHeight="1"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3" t="s">
        <v>30</v>
      </c>
      <c r="B395" s="324" t="s">
        <v>31</v>
      </c>
      <c r="C395" s="324"/>
      <c r="D395" s="324" t="s">
        <v>46</v>
      </c>
      <c r="E395" s="325" t="s">
        <v>310</v>
      </c>
      <c r="F395" s="325" t="s">
        <v>360</v>
      </c>
      <c r="G395" s="127"/>
    </row>
    <row r="396" spans="1:7" ht="16.5" customHeight="1"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3" t="s">
        <v>30</v>
      </c>
      <c r="B448" s="324" t="s">
        <v>31</v>
      </c>
      <c r="C448" s="324"/>
      <c r="D448" s="324" t="s">
        <v>46</v>
      </c>
      <c r="E448" s="325" t="s">
        <v>310</v>
      </c>
      <c r="F448" s="325" t="s">
        <v>360</v>
      </c>
      <c r="G448" s="127"/>
    </row>
    <row r="449" spans="1:6" ht="16.5" customHeight="1"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0</v>
      </c>
      <c r="B484" s="124"/>
      <c r="C484" s="135"/>
      <c r="D484" s="124"/>
    </row>
    <row r="485" spans="1:7" ht="16.5" customHeight="1" x14ac:dyDescent="0.3">
      <c r="A485" s="323" t="s">
        <v>30</v>
      </c>
      <c r="B485" s="324" t="s">
        <v>31</v>
      </c>
      <c r="C485" s="324"/>
      <c r="D485" s="324" t="s">
        <v>46</v>
      </c>
      <c r="E485" s="325" t="s">
        <v>310</v>
      </c>
      <c r="F485" s="325" t="s">
        <v>360</v>
      </c>
      <c r="G485" s="127"/>
    </row>
    <row r="486" spans="1:7" ht="16.5" customHeight="1"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3" t="s">
        <v>30</v>
      </c>
      <c r="B507" s="324" t="s">
        <v>31</v>
      </c>
      <c r="C507" s="324"/>
      <c r="D507" s="324" t="s">
        <v>46</v>
      </c>
      <c r="E507" s="325" t="s">
        <v>310</v>
      </c>
      <c r="F507" s="325" t="s">
        <v>360</v>
      </c>
      <c r="G507" s="127"/>
    </row>
    <row r="508" spans="1:7" ht="16.5" customHeight="1" x14ac:dyDescent="0.3">
      <c r="A508" s="323"/>
      <c r="B508" s="41" t="s">
        <v>34</v>
      </c>
      <c r="C508" s="41" t="s">
        <v>33</v>
      </c>
      <c r="D508" s="324"/>
      <c r="E508" s="325"/>
      <c r="F508" s="32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3" t="s">
        <v>30</v>
      </c>
      <c r="B518" s="324" t="s">
        <v>31</v>
      </c>
      <c r="C518" s="324"/>
      <c r="D518" s="324" t="s">
        <v>46</v>
      </c>
      <c r="E518" s="325" t="s">
        <v>310</v>
      </c>
      <c r="F518" s="325" t="s">
        <v>360</v>
      </c>
      <c r="G518" s="127"/>
    </row>
    <row r="519" spans="1:7" ht="16.5" customHeight="1" x14ac:dyDescent="0.3">
      <c r="A519" s="323"/>
      <c r="B519" s="41" t="s">
        <v>34</v>
      </c>
      <c r="C519" s="41" t="s">
        <v>33</v>
      </c>
      <c r="D519" s="324"/>
      <c r="E519" s="325"/>
      <c r="F519" s="32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3" t="s">
        <v>30</v>
      </c>
      <c r="B538" s="324" t="s">
        <v>31</v>
      </c>
      <c r="C538" s="324"/>
      <c r="D538" s="324" t="s">
        <v>46</v>
      </c>
      <c r="E538" s="325" t="s">
        <v>310</v>
      </c>
      <c r="F538" s="325" t="s">
        <v>360</v>
      </c>
      <c r="G538" s="127"/>
    </row>
    <row r="539" spans="1:7" ht="16.5" customHeight="1" x14ac:dyDescent="0.3">
      <c r="A539" s="323"/>
      <c r="B539" s="41" t="s">
        <v>34</v>
      </c>
      <c r="C539" s="41" t="s">
        <v>33</v>
      </c>
      <c r="D539" s="324"/>
      <c r="E539" s="325"/>
      <c r="F539" s="32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0" t="s">
        <v>50</v>
      </c>
      <c r="B6" s="340"/>
      <c r="C6" s="340"/>
      <c r="D6" s="340"/>
      <c r="E6" s="340"/>
      <c r="F6" s="340"/>
      <c r="G6" s="125"/>
    </row>
    <row r="7" spans="1:7" s="12" customFormat="1" ht="21.75" customHeight="1" x14ac:dyDescent="0.45">
      <c r="A7" s="318" t="str">
        <f>'A6 Exploitation'!A8:F8</f>
        <v>Saint Gobain</v>
      </c>
      <c r="B7" s="318"/>
      <c r="C7" s="318"/>
      <c r="D7" s="318"/>
      <c r="E7" s="318"/>
      <c r="F7" s="318"/>
      <c r="G7" s="125"/>
    </row>
    <row r="8" spans="1:7" s="12" customFormat="1" ht="24" x14ac:dyDescent="0.45">
      <c r="A8" s="14" t="s">
        <v>42</v>
      </c>
      <c r="B8" s="341">
        <f>'A6 Exploitation'!B9:F9</f>
        <v>0</v>
      </c>
      <c r="C8" s="341"/>
      <c r="D8" s="341"/>
      <c r="E8" s="341"/>
      <c r="F8" s="341"/>
      <c r="G8" s="125"/>
    </row>
    <row r="9" spans="1:7" s="12" customFormat="1" ht="24" x14ac:dyDescent="0.45">
      <c r="A9" s="15" t="s">
        <v>44</v>
      </c>
      <c r="B9" s="342">
        <f>'A6 Exploitation'!B10:F10</f>
        <v>0</v>
      </c>
      <c r="C9" s="342"/>
      <c r="D9" s="342"/>
      <c r="E9" s="342"/>
      <c r="F9" s="342"/>
      <c r="G9" s="125"/>
    </row>
    <row r="10" spans="1:7" s="12" customFormat="1" ht="24" x14ac:dyDescent="0.45">
      <c r="A10" s="14" t="s">
        <v>43</v>
      </c>
      <c r="B10" s="339">
        <f>'A6 Exploitation'!B11:F11</f>
        <v>0</v>
      </c>
      <c r="C10" s="339"/>
      <c r="D10" s="339"/>
      <c r="E10" s="339"/>
      <c r="F10" s="339"/>
      <c r="G10" s="125"/>
    </row>
    <row r="11" spans="1:7" s="12" customFormat="1" ht="24" x14ac:dyDescent="0.45">
      <c r="A11" s="14" t="s">
        <v>294</v>
      </c>
      <c r="B11" s="343">
        <f>D199</f>
        <v>0</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9" t="s">
        <v>36</v>
      </c>
      <c r="B22" s="350"/>
      <c r="C22" s="351"/>
      <c r="D22" s="258">
        <f>SUM(B17:C21)</f>
        <v>0</v>
      </c>
    </row>
    <row r="23" spans="1:7" x14ac:dyDescent="0.3">
      <c r="A23" s="344" t="s">
        <v>295</v>
      </c>
      <c r="B23" s="345"/>
      <c r="C23" s="346"/>
      <c r="D23" s="33">
        <f>D22/(COUNT(B17:C21)*2)</f>
        <v>0</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4" t="s">
        <v>36</v>
      </c>
      <c r="B33" s="345"/>
      <c r="C33" s="346"/>
      <c r="D33" s="257">
        <f>SUM(B26:C32)</f>
        <v>0</v>
      </c>
    </row>
    <row r="34" spans="1:7" x14ac:dyDescent="0.3">
      <c r="A34" s="344" t="s">
        <v>295</v>
      </c>
      <c r="B34" s="345"/>
      <c r="C34" s="346"/>
      <c r="D34" s="33">
        <f>D33/(COUNT(B26:C32)*2)</f>
        <v>0</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4" t="s">
        <v>36</v>
      </c>
      <c r="B42" s="345"/>
      <c r="C42" s="346"/>
      <c r="D42" s="257">
        <f>SUM(B37:C41)</f>
        <v>0</v>
      </c>
      <c r="E42" s="13"/>
      <c r="F42" s="13"/>
      <c r="G42" s="126"/>
    </row>
    <row r="43" spans="1:7" s="22" customFormat="1" x14ac:dyDescent="0.3">
      <c r="A43" s="344" t="s">
        <v>295</v>
      </c>
      <c r="B43" s="345"/>
      <c r="C43" s="346"/>
      <c r="D43" s="33">
        <f>D42/(COUNT(B37:C41)*2)</f>
        <v>0</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4" t="s">
        <v>36</v>
      </c>
      <c r="B52" s="345"/>
      <c r="C52" s="346"/>
      <c r="D52" s="257">
        <f>SUM(B46:C51)</f>
        <v>0</v>
      </c>
    </row>
    <row r="53" spans="1:7" x14ac:dyDescent="0.3">
      <c r="A53" s="344" t="s">
        <v>295</v>
      </c>
      <c r="B53" s="345"/>
      <c r="C53" s="346"/>
      <c r="D53" s="33">
        <f>D52/(COUNT(B46:C51)*2)</f>
        <v>0</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4" t="s">
        <v>36</v>
      </c>
      <c r="B63" s="345"/>
      <c r="C63" s="346"/>
      <c r="D63" s="257">
        <f>SUM(B56:C62)</f>
        <v>0</v>
      </c>
    </row>
    <row r="64" spans="1:7" x14ac:dyDescent="0.3">
      <c r="A64" s="344" t="s">
        <v>295</v>
      </c>
      <c r="B64" s="345"/>
      <c r="C64" s="346"/>
      <c r="D64" s="33">
        <f>D63/(COUNT(B56:C62)*2)</f>
        <v>0</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4" t="s">
        <v>36</v>
      </c>
      <c r="B84" s="345"/>
      <c r="C84" s="346"/>
      <c r="D84" s="257">
        <f>SUM(B67:C83)</f>
        <v>0</v>
      </c>
    </row>
    <row r="85" spans="1:7" x14ac:dyDescent="0.3">
      <c r="A85" s="344" t="s">
        <v>295</v>
      </c>
      <c r="B85" s="345"/>
      <c r="C85" s="346"/>
      <c r="D85" s="33">
        <f>D84/(COUNT(B67:C83)*2)</f>
        <v>0</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4" t="s">
        <v>36</v>
      </c>
      <c r="B102" s="345"/>
      <c r="C102" s="346"/>
      <c r="D102" s="257">
        <f>SUM(B88:C101)</f>
        <v>0</v>
      </c>
    </row>
    <row r="103" spans="1:7" x14ac:dyDescent="0.3">
      <c r="A103" s="344" t="s">
        <v>295</v>
      </c>
      <c r="B103" s="345"/>
      <c r="C103" s="34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4" t="s">
        <v>36</v>
      </c>
      <c r="B118" s="345"/>
      <c r="C118" s="346"/>
      <c r="D118" s="257">
        <f>SUM(B107:C117)</f>
        <v>0</v>
      </c>
      <c r="E118" s="13"/>
      <c r="F118" s="13"/>
      <c r="G118" s="126"/>
    </row>
    <row r="119" spans="1:7" s="22" customFormat="1" x14ac:dyDescent="0.3">
      <c r="A119" s="344" t="s">
        <v>295</v>
      </c>
      <c r="B119" s="345"/>
      <c r="C119" s="346"/>
      <c r="D119" s="33">
        <f>D118/(COUNT(B107:C117)*2)</f>
        <v>0</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4" t="s">
        <v>36</v>
      </c>
      <c r="B133" s="345"/>
      <c r="C133" s="346"/>
      <c r="D133" s="257">
        <f>SUM(B122:C132)</f>
        <v>0</v>
      </c>
    </row>
    <row r="134" spans="1:7" x14ac:dyDescent="0.3">
      <c r="A134" s="344" t="s">
        <v>295</v>
      </c>
      <c r="B134" s="345"/>
      <c r="C134" s="346"/>
      <c r="D134" s="32">
        <f>D133/(COUNT(B122:C132)*2)</f>
        <v>0</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4" t="s">
        <v>36</v>
      </c>
      <c r="B149" s="345"/>
      <c r="C149" s="346"/>
      <c r="D149" s="257">
        <f>SUM(B137:C148)</f>
        <v>0</v>
      </c>
    </row>
    <row r="150" spans="1:7" x14ac:dyDescent="0.3">
      <c r="A150" s="344" t="s">
        <v>295</v>
      </c>
      <c r="B150" s="345"/>
      <c r="C150" s="346"/>
      <c r="D150" s="33">
        <f>D149/(COUNT(B137:C148)*2)</f>
        <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4" t="s">
        <v>36</v>
      </c>
      <c r="B161" s="350"/>
      <c r="C161" s="351"/>
      <c r="D161" s="258">
        <f>SUM(B153:C160)</f>
        <v>0</v>
      </c>
    </row>
    <row r="162" spans="1:7" x14ac:dyDescent="0.3">
      <c r="A162" s="344" t="s">
        <v>295</v>
      </c>
      <c r="B162" s="345"/>
      <c r="C162" s="346"/>
      <c r="D162" s="33">
        <f>D161/(COUNT(B153:C160)*2)</f>
        <v>0</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4" t="s">
        <v>36</v>
      </c>
      <c r="B169" s="345"/>
      <c r="C169" s="346"/>
      <c r="D169" s="257">
        <f>SUM(B165:C168)</f>
        <v>0</v>
      </c>
    </row>
    <row r="170" spans="1:7" x14ac:dyDescent="0.3">
      <c r="A170" s="344" t="s">
        <v>295</v>
      </c>
      <c r="B170" s="345"/>
      <c r="C170" s="346"/>
      <c r="D170" s="33">
        <f>D169/(COUNT(B165:C168)*2)</f>
        <v>0</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4" t="s">
        <v>36</v>
      </c>
      <c r="B177" s="345"/>
      <c r="C177" s="346"/>
      <c r="D177" s="257">
        <f>SUM(B173:C176)</f>
        <v>0</v>
      </c>
    </row>
    <row r="178" spans="1:7" x14ac:dyDescent="0.3">
      <c r="A178" s="344" t="s">
        <v>295</v>
      </c>
      <c r="B178" s="345"/>
      <c r="C178" s="346"/>
      <c r="D178" s="33">
        <f>D177/(COUNT(B173:C176)*2)</f>
        <v>0</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4" t="s">
        <v>36</v>
      </c>
      <c r="B186" s="345"/>
      <c r="C186" s="346"/>
      <c r="D186" s="257">
        <f>SUM(B181:C185)</f>
        <v>0</v>
      </c>
    </row>
    <row r="187" spans="1:7" x14ac:dyDescent="0.3">
      <c r="A187" s="344" t="s">
        <v>295</v>
      </c>
      <c r="B187" s="345"/>
      <c r="C187" s="346"/>
      <c r="D187" s="33">
        <f>D186/(COUNT(B181:C185)*2)</f>
        <v>0</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4" t="s">
        <v>36</v>
      </c>
      <c r="B194" s="345"/>
      <c r="C194" s="346"/>
      <c r="D194" s="54">
        <f>SUM(B190:C193)</f>
        <v>0</v>
      </c>
    </row>
    <row r="195" spans="1:6" x14ac:dyDescent="0.3">
      <c r="A195" s="344" t="s">
        <v>295</v>
      </c>
      <c r="B195" s="345"/>
      <c r="C195" s="346"/>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5" zoomScaleSheetLayoutView="100" workbookViewId="0">
      <selection activeCell="F551" sqref="F55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7" t="s">
        <v>179</v>
      </c>
      <c r="B7" s="317"/>
      <c r="C7" s="317"/>
      <c r="D7" s="317"/>
      <c r="E7" s="317"/>
      <c r="F7" s="317"/>
      <c r="G7" s="125"/>
    </row>
    <row r="8" spans="1:7" ht="29.25" x14ac:dyDescent="0.45">
      <c r="A8" s="318" t="str">
        <f>'Page de garde'!D18</f>
        <v>Saint Gobain</v>
      </c>
      <c r="B8" s="318"/>
      <c r="C8" s="318"/>
      <c r="D8" s="318"/>
      <c r="E8" s="318"/>
      <c r="F8" s="318"/>
      <c r="G8" s="125"/>
    </row>
    <row r="9" spans="1:7" ht="24" x14ac:dyDescent="0.45">
      <c r="A9" s="14" t="s">
        <v>42</v>
      </c>
      <c r="B9" s="319" t="s">
        <v>408</v>
      </c>
      <c r="C9" s="319"/>
      <c r="D9" s="319"/>
      <c r="E9" s="319"/>
      <c r="F9" s="319"/>
      <c r="G9" s="125"/>
    </row>
    <row r="10" spans="1:7" ht="24" x14ac:dyDescent="0.45">
      <c r="A10" s="15" t="s">
        <v>44</v>
      </c>
      <c r="B10" s="320" t="s">
        <v>409</v>
      </c>
      <c r="C10" s="320"/>
      <c r="D10" s="320"/>
      <c r="E10" s="320"/>
      <c r="F10" s="320"/>
      <c r="G10" s="125"/>
    </row>
    <row r="11" spans="1:7" ht="24" x14ac:dyDescent="0.45">
      <c r="A11" s="14" t="s">
        <v>43</v>
      </c>
      <c r="B11" s="315">
        <v>43161</v>
      </c>
      <c r="C11" s="315"/>
      <c r="D11" s="315"/>
      <c r="E11" s="315"/>
      <c r="F11" s="315"/>
      <c r="G11" s="125"/>
    </row>
    <row r="12" spans="1:7" ht="24" x14ac:dyDescent="0.45">
      <c r="A12" s="14" t="s">
        <v>239</v>
      </c>
      <c r="B12" s="321">
        <f>D549</f>
        <v>0.98327137546468402</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43161</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D24" s="112" t="s">
        <v>410</v>
      </c>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156" t="s">
        <v>442</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43161</v>
      </c>
      <c r="B49" s="124"/>
      <c r="C49" s="135"/>
      <c r="D49" s="124"/>
    </row>
    <row r="50" spans="1:7" x14ac:dyDescent="0.3">
      <c r="A50" s="323" t="s">
        <v>30</v>
      </c>
      <c r="B50" s="324" t="s">
        <v>31</v>
      </c>
      <c r="C50" s="324"/>
      <c r="D50" s="324" t="s">
        <v>46</v>
      </c>
      <c r="E50" s="325" t="s">
        <v>310</v>
      </c>
      <c r="F50" s="325" t="s">
        <v>360</v>
      </c>
      <c r="G50" s="127"/>
    </row>
    <row r="51" spans="1:7"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0</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t="s">
        <v>410</v>
      </c>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82.5" x14ac:dyDescent="0.3">
      <c r="A75" s="70" t="s">
        <v>251</v>
      </c>
      <c r="B75" s="130">
        <v>1</v>
      </c>
      <c r="C75" s="131"/>
      <c r="D75" s="151" t="s">
        <v>419</v>
      </c>
      <c r="E75" s="106"/>
      <c r="F75" s="204" t="s">
        <v>356</v>
      </c>
      <c r="G75" s="214"/>
    </row>
    <row r="76" spans="1:7" s="112" customFormat="1" ht="82.5" x14ac:dyDescent="0.3">
      <c r="A76" s="70" t="s">
        <v>156</v>
      </c>
      <c r="B76" s="130">
        <v>2</v>
      </c>
      <c r="C76" s="131"/>
      <c r="D76" s="138" t="s">
        <v>411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v>
      </c>
    </row>
    <row r="86" spans="1:7" x14ac:dyDescent="0.3">
      <c r="A86" s="145"/>
      <c r="B86" s="124"/>
      <c r="C86" s="135"/>
      <c r="D86" s="124"/>
    </row>
    <row r="87" spans="1:7" ht="18" x14ac:dyDescent="0.3">
      <c r="A87" s="194" t="s">
        <v>25</v>
      </c>
      <c r="B87" s="195"/>
      <c r="C87" s="195"/>
      <c r="D87" s="195"/>
      <c r="E87" s="195"/>
      <c r="F87" s="197"/>
    </row>
    <row r="88" spans="1:7" ht="49.5" x14ac:dyDescent="0.3">
      <c r="A88" s="4" t="s">
        <v>96</v>
      </c>
      <c r="B88" s="130">
        <v>1</v>
      </c>
      <c r="C88" s="130"/>
      <c r="D88" s="137" t="s">
        <v>443</v>
      </c>
      <c r="E88" s="94"/>
      <c r="F88" s="204" t="s">
        <v>356</v>
      </c>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t="s">
        <v>410</v>
      </c>
      <c r="E92" s="106"/>
      <c r="F92" s="204"/>
    </row>
    <row r="93" spans="1:7"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51">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0.94117647058823528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43161</v>
      </c>
      <c r="B106" s="124"/>
      <c r="C106" s="135"/>
      <c r="D106" s="124"/>
    </row>
    <row r="107" spans="1:7" x14ac:dyDescent="0.3">
      <c r="A107" s="323" t="s">
        <v>30</v>
      </c>
      <c r="B107" s="324" t="s">
        <v>31</v>
      </c>
      <c r="C107" s="324"/>
      <c r="D107" s="324" t="s">
        <v>46</v>
      </c>
      <c r="E107" s="325" t="s">
        <v>310</v>
      </c>
      <c r="F107" s="325" t="s">
        <v>360</v>
      </c>
    </row>
    <row r="108" spans="1:7"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t="s">
        <v>412</v>
      </c>
      <c r="E129" s="116"/>
      <c r="F129" s="204"/>
      <c r="G129" s="127"/>
    </row>
    <row r="130" spans="1:7" ht="49.5" x14ac:dyDescent="0.3">
      <c r="A130" s="8" t="s">
        <v>240</v>
      </c>
      <c r="B130" s="130">
        <v>0</v>
      </c>
      <c r="C130" s="131"/>
      <c r="D130" s="138" t="s">
        <v>434</v>
      </c>
      <c r="E130" s="299" t="s">
        <v>447</v>
      </c>
      <c r="F130" s="204" t="s">
        <v>356</v>
      </c>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2</v>
      </c>
      <c r="C147" s="150" t="str">
        <f>IF(B147=0, -5, "0")</f>
        <v>0</v>
      </c>
      <c r="D147" s="116" t="s">
        <v>435</v>
      </c>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43161</v>
      </c>
      <c r="B161" s="124"/>
      <c r="C161" s="135"/>
      <c r="D161" s="127"/>
    </row>
    <row r="162" spans="1:7" x14ac:dyDescent="0.3">
      <c r="A162" s="323" t="s">
        <v>30</v>
      </c>
      <c r="B162" s="324" t="s">
        <v>31</v>
      </c>
      <c r="C162" s="324"/>
      <c r="D162" s="324" t="s">
        <v>46</v>
      </c>
      <c r="E162" s="325" t="s">
        <v>310</v>
      </c>
      <c r="F162" s="325" t="s">
        <v>360</v>
      </c>
      <c r="G162" s="127"/>
    </row>
    <row r="163" spans="1:7"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51">
        <v>1</v>
      </c>
      <c r="E200" s="252"/>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43161</v>
      </c>
      <c r="B208" s="124"/>
      <c r="C208" s="135"/>
      <c r="D208" s="124"/>
    </row>
    <row r="209" spans="1:7" x14ac:dyDescent="0.3">
      <c r="A209" s="323" t="s">
        <v>30</v>
      </c>
      <c r="B209" s="324" t="s">
        <v>31</v>
      </c>
      <c r="C209" s="324"/>
      <c r="D209" s="324" t="s">
        <v>46</v>
      </c>
      <c r="E209" s="325" t="s">
        <v>310</v>
      </c>
      <c r="F209" s="325" t="s">
        <v>360</v>
      </c>
      <c r="G209" s="127"/>
    </row>
    <row r="210" spans="1:7"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66" x14ac:dyDescent="0.3">
      <c r="A218" s="10" t="s">
        <v>142</v>
      </c>
      <c r="B218" s="130">
        <v>1</v>
      </c>
      <c r="C218" s="130"/>
      <c r="D218" s="300" t="s">
        <v>448</v>
      </c>
      <c r="E218" s="115"/>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t="s">
        <v>413</v>
      </c>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3" x14ac:dyDescent="0.3">
      <c r="A248" s="4" t="s">
        <v>182</v>
      </c>
      <c r="B248" s="130">
        <v>2</v>
      </c>
      <c r="C248" s="130"/>
      <c r="D248" s="137" t="s">
        <v>449</v>
      </c>
      <c r="E248" s="115"/>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t="s">
        <v>32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2" t="s">
        <v>379</v>
      </c>
      <c r="B256" s="332"/>
      <c r="C256" s="332"/>
      <c r="D256" s="332"/>
      <c r="E256" s="332"/>
      <c r="F256" s="33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22</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0.98648648648648651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43161</v>
      </c>
      <c r="B269" s="124"/>
      <c r="C269" s="135"/>
      <c r="D269" s="124"/>
      <c r="F269" s="206"/>
      <c r="G269" s="214"/>
    </row>
    <row r="270" spans="1:7" s="16" customFormat="1" x14ac:dyDescent="0.3">
      <c r="A270" s="323" t="s">
        <v>30</v>
      </c>
      <c r="B270" s="324" t="s">
        <v>31</v>
      </c>
      <c r="C270" s="324"/>
      <c r="D270" s="324" t="s">
        <v>46</v>
      </c>
      <c r="E270" s="325" t="s">
        <v>310</v>
      </c>
      <c r="F270" s="325" t="s">
        <v>360</v>
      </c>
      <c r="G270" s="214"/>
    </row>
    <row r="271" spans="1:7" s="16" customForma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43161</v>
      </c>
      <c r="B321" s="124"/>
      <c r="C321" s="135"/>
      <c r="D321" s="127"/>
    </row>
    <row r="322" spans="1:7" x14ac:dyDescent="0.3">
      <c r="A322" s="323" t="s">
        <v>30</v>
      </c>
      <c r="B322" s="324" t="s">
        <v>31</v>
      </c>
      <c r="C322" s="324"/>
      <c r="D322" s="324" t="s">
        <v>46</v>
      </c>
      <c r="E322" s="325" t="s">
        <v>310</v>
      </c>
      <c r="F322" s="325" t="s">
        <v>360</v>
      </c>
      <c r="G322" s="127"/>
    </row>
    <row r="323" spans="1:7"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53.25" customHeight="1" x14ac:dyDescent="0.3">
      <c r="A339" s="4" t="s">
        <v>5</v>
      </c>
      <c r="B339" s="130">
        <v>1</v>
      </c>
      <c r="C339" s="130"/>
      <c r="D339" s="298" t="s">
        <v>444</v>
      </c>
      <c r="E339" s="94"/>
      <c r="F339" s="204" t="s">
        <v>356</v>
      </c>
    </row>
    <row r="340" spans="1:7" ht="18" x14ac:dyDescent="0.35">
      <c r="A340" s="210" t="s">
        <v>318</v>
      </c>
      <c r="B340" s="130">
        <v>2</v>
      </c>
      <c r="C340" s="150" t="str">
        <f>IF(B340=0, -5, "0")</f>
        <v>0</v>
      </c>
      <c r="D340" s="167"/>
      <c r="E340" s="94"/>
      <c r="F340" s="204"/>
    </row>
    <row r="341" spans="1:7" ht="82.5" x14ac:dyDescent="0.3">
      <c r="A341" s="70" t="s">
        <v>98</v>
      </c>
      <c r="B341" s="130">
        <v>1</v>
      </c>
      <c r="C341" s="131"/>
      <c r="D341" s="138" t="s">
        <v>414</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43161</v>
      </c>
      <c r="B361" s="124"/>
      <c r="C361" s="135"/>
      <c r="D361" s="124"/>
    </row>
    <row r="362" spans="1:7" x14ac:dyDescent="0.3">
      <c r="A362" s="323" t="s">
        <v>30</v>
      </c>
      <c r="B362" s="324" t="s">
        <v>31</v>
      </c>
      <c r="C362" s="324"/>
      <c r="D362" s="324" t="s">
        <v>46</v>
      </c>
      <c r="E362" s="325" t="s">
        <v>310</v>
      </c>
      <c r="F362" s="325" t="s">
        <v>360</v>
      </c>
      <c r="G362" s="127"/>
    </row>
    <row r="363" spans="1:7"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D366" s="12" t="s">
        <v>410</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51"/>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43161</v>
      </c>
      <c r="B394" s="124"/>
      <c r="C394" s="135"/>
      <c r="D394" s="127"/>
      <c r="G394" s="127"/>
    </row>
    <row r="395" spans="1:7" x14ac:dyDescent="0.3">
      <c r="A395" s="323" t="s">
        <v>30</v>
      </c>
      <c r="B395" s="324" t="s">
        <v>31</v>
      </c>
      <c r="C395" s="324"/>
      <c r="D395" s="324" t="s">
        <v>46</v>
      </c>
      <c r="E395" s="325" t="s">
        <v>310</v>
      </c>
      <c r="F395" s="325" t="s">
        <v>360</v>
      </c>
      <c r="G395" s="127"/>
    </row>
    <row r="396" spans="1:7"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22.5" customHeight="1" x14ac:dyDescent="0.3">
      <c r="A398" s="18" t="s">
        <v>102</v>
      </c>
      <c r="B398" s="130">
        <v>2</v>
      </c>
      <c r="C398" s="130"/>
      <c r="D398" s="95"/>
      <c r="E398" s="94"/>
      <c r="F398" s="204"/>
      <c r="G398" s="127"/>
    </row>
    <row r="399" spans="1:7" ht="24" customHeight="1"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t="s">
        <v>415</v>
      </c>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43161</v>
      </c>
      <c r="B447" s="124"/>
      <c r="C447" s="135"/>
      <c r="D447" s="124"/>
    </row>
    <row r="448" spans="1:7" x14ac:dyDescent="0.3">
      <c r="A448" s="323" t="s">
        <v>30</v>
      </c>
      <c r="B448" s="324" t="s">
        <v>31</v>
      </c>
      <c r="C448" s="324"/>
      <c r="D448" s="324" t="s">
        <v>46</v>
      </c>
      <c r="E448" s="325" t="s">
        <v>310</v>
      </c>
      <c r="F448" s="325" t="s">
        <v>360</v>
      </c>
      <c r="G448" s="127"/>
    </row>
    <row r="449" spans="1:6"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t="s">
        <v>436</v>
      </c>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43161</v>
      </c>
      <c r="B484" s="124"/>
      <c r="C484" s="135"/>
      <c r="D484" s="124"/>
    </row>
    <row r="485" spans="1:7" x14ac:dyDescent="0.3">
      <c r="A485" s="323" t="s">
        <v>30</v>
      </c>
      <c r="B485" s="324" t="s">
        <v>31</v>
      </c>
      <c r="C485" s="324"/>
      <c r="D485" s="324" t="s">
        <v>46</v>
      </c>
      <c r="E485" s="325" t="s">
        <v>310</v>
      </c>
      <c r="F485" s="325" t="s">
        <v>360</v>
      </c>
      <c r="G485" s="127"/>
    </row>
    <row r="486" spans="1:7" x14ac:dyDescent="0.3">
      <c r="A486" s="323"/>
      <c r="B486" s="41" t="s">
        <v>34</v>
      </c>
      <c r="C486" s="41" t="s">
        <v>33</v>
      </c>
      <c r="D486" s="324"/>
      <c r="E486" s="325"/>
      <c r="F486" s="32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t="s">
        <v>416</v>
      </c>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43161</v>
      </c>
      <c r="B506" s="124"/>
      <c r="C506" s="135"/>
      <c r="D506" s="124"/>
    </row>
    <row r="507" spans="1:7" x14ac:dyDescent="0.3">
      <c r="A507" s="323" t="s">
        <v>30</v>
      </c>
      <c r="B507" s="324" t="s">
        <v>31</v>
      </c>
      <c r="C507" s="324"/>
      <c r="D507" s="324" t="s">
        <v>46</v>
      </c>
      <c r="E507" s="325" t="s">
        <v>310</v>
      </c>
      <c r="F507" s="325" t="s">
        <v>360</v>
      </c>
      <c r="G507" s="127"/>
    </row>
    <row r="508" spans="1:7" x14ac:dyDescent="0.3">
      <c r="A508" s="323"/>
      <c r="B508" s="41" t="s">
        <v>34</v>
      </c>
      <c r="C508" s="41" t="s">
        <v>33</v>
      </c>
      <c r="D508" s="324"/>
      <c r="E508" s="325"/>
      <c r="F508" s="325"/>
    </row>
    <row r="509" spans="1:7" ht="33" x14ac:dyDescent="0.3">
      <c r="A509" s="6" t="s">
        <v>15</v>
      </c>
      <c r="B509" s="130">
        <v>2</v>
      </c>
      <c r="C509" s="130"/>
      <c r="D509" s="95" t="s">
        <v>417</v>
      </c>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43161</v>
      </c>
      <c r="B517" s="124"/>
      <c r="C517" s="135"/>
      <c r="D517" s="124"/>
    </row>
    <row r="518" spans="1:7" x14ac:dyDescent="0.3">
      <c r="A518" s="323" t="s">
        <v>30</v>
      </c>
      <c r="B518" s="324" t="s">
        <v>31</v>
      </c>
      <c r="C518" s="324"/>
      <c r="D518" s="324" t="s">
        <v>46</v>
      </c>
      <c r="E518" s="325" t="s">
        <v>310</v>
      </c>
      <c r="F518" s="325" t="s">
        <v>360</v>
      </c>
      <c r="G518" s="127"/>
    </row>
    <row r="519" spans="1:7" x14ac:dyDescent="0.3">
      <c r="A519" s="323"/>
      <c r="B519" s="41" t="s">
        <v>34</v>
      </c>
      <c r="C519" s="41" t="s">
        <v>33</v>
      </c>
      <c r="D519" s="324"/>
      <c r="E519" s="325"/>
      <c r="F519" s="32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2</v>
      </c>
      <c r="C522" s="130"/>
      <c r="D522" s="95" t="s">
        <v>418</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301"/>
      <c r="F525" s="204"/>
    </row>
    <row r="526" spans="1:7" ht="30" x14ac:dyDescent="0.3">
      <c r="A526" s="70" t="s">
        <v>187</v>
      </c>
      <c r="B526" s="130">
        <v>2</v>
      </c>
      <c r="C526" s="130"/>
      <c r="D526" s="95"/>
      <c r="E526" s="301"/>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301"/>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301"/>
      <c r="F531" s="204"/>
      <c r="G531" s="127"/>
    </row>
    <row r="532" spans="1:7" ht="45" x14ac:dyDescent="0.3">
      <c r="A532" s="55" t="s">
        <v>249</v>
      </c>
      <c r="B532" s="280">
        <v>2</v>
      </c>
      <c r="C532" s="140"/>
      <c r="D532" s="251">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43161</v>
      </c>
      <c r="B537" s="124"/>
      <c r="C537" s="135"/>
      <c r="D537" s="124"/>
      <c r="G537" s="127"/>
    </row>
    <row r="538" spans="1:7" x14ac:dyDescent="0.3">
      <c r="A538" s="323" t="s">
        <v>30</v>
      </c>
      <c r="B538" s="324" t="s">
        <v>31</v>
      </c>
      <c r="C538" s="324"/>
      <c r="D538" s="324" t="s">
        <v>46</v>
      </c>
      <c r="E538" s="325" t="s">
        <v>310</v>
      </c>
      <c r="F538" s="325" t="s">
        <v>360</v>
      </c>
      <c r="G538" s="127"/>
    </row>
    <row r="539" spans="1:7" x14ac:dyDescent="0.3">
      <c r="A539" s="323"/>
      <c r="B539" s="41" t="s">
        <v>34</v>
      </c>
      <c r="C539" s="41" t="s">
        <v>33</v>
      </c>
      <c r="D539" s="324"/>
      <c r="E539" s="325"/>
      <c r="F539" s="325"/>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529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0.98327137546468402</v>
      </c>
    </row>
  </sheetData>
  <sheetProtection algorithmName="SHA-512" hashValue="s5fzP4BCAk4OBsSyfCde6uzC4zWSFORreAz4RKGpAU3u/yirmtRevNxK2ibUglNf1+h9//gZYcF4Vw8ZJWLCpQ==" saltValue="0UaEdUg+0/XdE8TdF0MIJ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309:B313 B421:B425 B384:B385 B430:B434 B461:B470 B436:B438 B488:B492 B472:B475 B496:B497 B509:B511 B451:B45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543 B353 B386 B439 B476 B498 B512 B532"/>
  </dataValidations>
  <pageMargins left="0.7" right="0.7" top="0.75" bottom="0.75" header="0.3" footer="0.3"/>
  <pageSetup paperSize="9" scale="39" orientation="portrait" r:id="rId1"/>
  <rowBreaks count="5" manualBreakCount="5">
    <brk id="85" max="6" man="1"/>
    <brk id="174" max="6" man="1"/>
    <brk id="267" max="6" man="1"/>
    <brk id="361"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9" zoomScale="93" zoomScaleNormal="90" zoomScaleSheetLayoutView="93" workbookViewId="0">
      <selection activeCell="D192" sqref="D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0" t="s">
        <v>50</v>
      </c>
      <c r="B6" s="340"/>
      <c r="C6" s="340"/>
      <c r="D6" s="340"/>
      <c r="E6" s="340"/>
      <c r="F6" s="340"/>
      <c r="G6" s="125"/>
    </row>
    <row r="7" spans="1:7" s="12" customFormat="1" ht="21.75" customHeight="1" x14ac:dyDescent="0.45">
      <c r="A7" s="318" t="str">
        <f>'A1 Exploitation'!A8:F8</f>
        <v>Saint Gobain</v>
      </c>
      <c r="B7" s="318"/>
      <c r="C7" s="318"/>
      <c r="D7" s="318"/>
      <c r="E7" s="318"/>
      <c r="F7" s="318"/>
      <c r="G7" s="125"/>
    </row>
    <row r="8" spans="1:7" s="12" customFormat="1" ht="24" x14ac:dyDescent="0.45">
      <c r="A8" s="14" t="s">
        <v>42</v>
      </c>
      <c r="B8" s="341" t="str">
        <f>'A1 Exploitation'!B9:F9</f>
        <v>Dr Raja Bouhalfaya</v>
      </c>
      <c r="C8" s="341"/>
      <c r="D8" s="341"/>
      <c r="E8" s="341"/>
      <c r="F8" s="341"/>
      <c r="G8" s="125"/>
    </row>
    <row r="9" spans="1:7" s="12" customFormat="1" ht="24" x14ac:dyDescent="0.45">
      <c r="A9" s="15" t="s">
        <v>44</v>
      </c>
      <c r="B9" s="342" t="str">
        <f>'A1 Exploitation'!B10:F10</f>
        <v>Directeur du magasin Mr Khairi Belouafa et chefs rayons</v>
      </c>
      <c r="C9" s="342"/>
      <c r="D9" s="342"/>
      <c r="E9" s="342"/>
      <c r="F9" s="342"/>
      <c r="G9" s="125"/>
    </row>
    <row r="10" spans="1:7" s="12" customFormat="1" ht="24" x14ac:dyDescent="0.45">
      <c r="A10" s="14" t="s">
        <v>43</v>
      </c>
      <c r="B10" s="339">
        <f>'A1 Exploitation'!B11:F11</f>
        <v>43161</v>
      </c>
      <c r="C10" s="339"/>
      <c r="D10" s="339"/>
      <c r="E10" s="339"/>
      <c r="F10" s="339"/>
      <c r="G10" s="125"/>
    </row>
    <row r="11" spans="1:7" s="12" customFormat="1" ht="24" x14ac:dyDescent="0.45">
      <c r="A11" s="14" t="s">
        <v>294</v>
      </c>
      <c r="B11" s="343">
        <f>D199</f>
        <v>0.87254901960784315</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ht="33" x14ac:dyDescent="0.3">
      <c r="A17" s="17" t="s">
        <v>269</v>
      </c>
      <c r="B17" s="94">
        <v>1</v>
      </c>
      <c r="C17" s="94"/>
      <c r="D17" s="95" t="s">
        <v>420</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50"/>
      <c r="C22" s="351"/>
      <c r="D22" s="250">
        <f>SUM(B17:C21)</f>
        <v>9</v>
      </c>
    </row>
    <row r="23" spans="1:7" x14ac:dyDescent="0.3">
      <c r="A23" s="344" t="s">
        <v>295</v>
      </c>
      <c r="B23" s="345"/>
      <c r="C23" s="346"/>
      <c r="D23" s="33">
        <f>D22/(COUNT(B17:C21)*2)</f>
        <v>0.9</v>
      </c>
    </row>
    <row r="24" spans="1:7" s="22" customFormat="1" x14ac:dyDescent="0.3">
      <c r="A24" s="26"/>
      <c r="B24" s="27"/>
      <c r="C24" s="27"/>
      <c r="D24" s="28"/>
      <c r="G24" s="126"/>
    </row>
    <row r="25" spans="1:7" ht="19.5" x14ac:dyDescent="0.4">
      <c r="A25" s="352" t="s">
        <v>4</v>
      </c>
      <c r="B25" s="353"/>
      <c r="C25" s="353"/>
      <c r="D25" s="353"/>
      <c r="E25" s="353"/>
      <c r="F25" s="353"/>
    </row>
    <row r="26" spans="1:7" ht="33.75" x14ac:dyDescent="0.35">
      <c r="A26" s="40" t="s">
        <v>97</v>
      </c>
      <c r="B26" s="94">
        <v>1</v>
      </c>
      <c r="C26" s="120" t="str">
        <f>IF(B26=0, -5, "0")</f>
        <v>0</v>
      </c>
      <c r="D26" s="95" t="s">
        <v>437</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4" t="s">
        <v>36</v>
      </c>
      <c r="B33" s="345"/>
      <c r="C33" s="346"/>
      <c r="D33" s="248">
        <f>SUM(B26:C32)</f>
        <v>13</v>
      </c>
    </row>
    <row r="34" spans="1:7" x14ac:dyDescent="0.3">
      <c r="A34" s="344" t="s">
        <v>295</v>
      </c>
      <c r="B34" s="345"/>
      <c r="C34" s="346"/>
      <c r="D34" s="33">
        <f>D33/(COUNT(B26:C32)*2)</f>
        <v>0.9285714285714286</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51.75" customHeight="1" x14ac:dyDescent="0.35">
      <c r="A37" s="40" t="s">
        <v>97</v>
      </c>
      <c r="B37" s="94">
        <v>1</v>
      </c>
      <c r="C37" s="120" t="str">
        <f>IF(B37=0, -5, "0")</f>
        <v>0</v>
      </c>
      <c r="D37" s="123" t="s">
        <v>438</v>
      </c>
      <c r="E37" s="94"/>
      <c r="F37" s="94"/>
      <c r="G37" s="126"/>
    </row>
    <row r="38" spans="1:7" s="22" customFormat="1" ht="27.75" customHeigh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4" t="s">
        <v>36</v>
      </c>
      <c r="B42" s="345"/>
      <c r="C42" s="346"/>
      <c r="D42" s="248">
        <f>SUM(B37:C41)</f>
        <v>9</v>
      </c>
      <c r="E42" s="13"/>
      <c r="F42" s="13"/>
      <c r="G42" s="126"/>
    </row>
    <row r="43" spans="1:7" s="22" customFormat="1" x14ac:dyDescent="0.3">
      <c r="A43" s="344" t="s">
        <v>295</v>
      </c>
      <c r="B43" s="345"/>
      <c r="C43" s="346"/>
      <c r="D43" s="33">
        <f>D42/(COUNT(B37:C41)*2)</f>
        <v>0.9</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421</v>
      </c>
      <c r="E50" s="94"/>
      <c r="F50" s="94"/>
    </row>
    <row r="51" spans="1:7" ht="18" x14ac:dyDescent="0.35">
      <c r="A51" s="40" t="s">
        <v>296</v>
      </c>
      <c r="B51" s="94">
        <v>2</v>
      </c>
      <c r="C51" s="120" t="str">
        <f>IF(B51=0, -5, "0")</f>
        <v>0</v>
      </c>
      <c r="D51" s="98"/>
      <c r="E51" s="94"/>
      <c r="F51" s="94"/>
    </row>
    <row r="52" spans="1:7" x14ac:dyDescent="0.3">
      <c r="A52" s="344" t="s">
        <v>36</v>
      </c>
      <c r="B52" s="345"/>
      <c r="C52" s="346"/>
      <c r="D52" s="248">
        <f>SUM(B46:C51)</f>
        <v>12</v>
      </c>
    </row>
    <row r="53" spans="1:7" x14ac:dyDescent="0.3">
      <c r="A53" s="344" t="s">
        <v>295</v>
      </c>
      <c r="B53" s="345"/>
      <c r="C53" s="346"/>
      <c r="D53" s="33">
        <f>D52/(COUNT(B46:C51)*2)</f>
        <v>1</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2</v>
      </c>
      <c r="C60" s="120" t="str">
        <f>IF(B60=0, -5, "0")</f>
        <v>0</v>
      </c>
      <c r="D60" s="95" t="s">
        <v>423</v>
      </c>
      <c r="E60" s="94"/>
      <c r="F60" s="94"/>
    </row>
    <row r="61" spans="1:7" ht="18" x14ac:dyDescent="0.35">
      <c r="A61" s="40" t="s">
        <v>297</v>
      </c>
      <c r="B61" s="94">
        <v>2</v>
      </c>
      <c r="C61" s="120" t="str">
        <f>IF(B61=0, -5, "0")</f>
        <v>0</v>
      </c>
      <c r="D61" s="95" t="s">
        <v>410</v>
      </c>
      <c r="E61" s="94"/>
      <c r="F61" s="94"/>
    </row>
    <row r="62" spans="1:7" x14ac:dyDescent="0.3">
      <c r="A62" s="17" t="s">
        <v>293</v>
      </c>
      <c r="B62" s="94">
        <v>2</v>
      </c>
      <c r="C62" s="94"/>
      <c r="D62" s="95" t="s">
        <v>422</v>
      </c>
      <c r="E62" s="94"/>
      <c r="F62" s="94"/>
    </row>
    <row r="63" spans="1:7" x14ac:dyDescent="0.3">
      <c r="A63" s="344" t="s">
        <v>36</v>
      </c>
      <c r="B63" s="345"/>
      <c r="C63" s="346"/>
      <c r="D63" s="248">
        <f>SUM(B56:C62)</f>
        <v>14</v>
      </c>
    </row>
    <row r="64" spans="1:7" x14ac:dyDescent="0.3">
      <c r="A64" s="344" t="s">
        <v>295</v>
      </c>
      <c r="B64" s="345"/>
      <c r="C64" s="346"/>
      <c r="D64" s="33">
        <f>D63/(COUNT(B56:C62)*2)</f>
        <v>1</v>
      </c>
    </row>
    <row r="65" spans="1:7" s="22" customFormat="1" x14ac:dyDescent="0.3">
      <c r="A65" s="26"/>
      <c r="B65" s="27"/>
      <c r="C65" s="27"/>
      <c r="D65" s="28"/>
      <c r="G65" s="126"/>
    </row>
    <row r="66" spans="1:7" ht="19.5" x14ac:dyDescent="0.4">
      <c r="A66" s="352" t="s">
        <v>130</v>
      </c>
      <c r="B66" s="353"/>
      <c r="C66" s="353"/>
      <c r="D66" s="353"/>
      <c r="E66" s="353"/>
      <c r="F66" s="353"/>
    </row>
    <row r="67" spans="1:7" ht="49.5" x14ac:dyDescent="0.4">
      <c r="A67" s="17" t="s">
        <v>271</v>
      </c>
      <c r="B67" s="100">
        <v>2</v>
      </c>
      <c r="C67" s="101"/>
      <c r="D67" s="296" t="s">
        <v>431</v>
      </c>
      <c r="E67" s="102"/>
      <c r="F67" s="94"/>
    </row>
    <row r="68" spans="1:7" ht="19.5" x14ac:dyDescent="0.4">
      <c r="A68" s="17" t="s">
        <v>272</v>
      </c>
      <c r="B68" s="100">
        <v>2</v>
      </c>
      <c r="C68" s="101"/>
      <c r="D68" s="95" t="s">
        <v>424</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4" t="s">
        <v>36</v>
      </c>
      <c r="B84" s="345"/>
      <c r="C84" s="346"/>
      <c r="D84" s="248">
        <f>SUM(B67:C83)</f>
        <v>30</v>
      </c>
    </row>
    <row r="85" spans="1:7" x14ac:dyDescent="0.3">
      <c r="A85" s="344" t="s">
        <v>295</v>
      </c>
      <c r="B85" s="345"/>
      <c r="C85" s="346"/>
      <c r="D85" s="33">
        <f>D84/(COUNT(B67:C83)*2)</f>
        <v>1</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2</v>
      </c>
      <c r="C88" s="101"/>
      <c r="D88" s="95"/>
      <c r="E88" s="95"/>
      <c r="F88" s="94"/>
    </row>
    <row r="89" spans="1:7" ht="34.5" x14ac:dyDescent="0.4">
      <c r="A89" s="17" t="s">
        <v>272</v>
      </c>
      <c r="B89" s="110">
        <v>1</v>
      </c>
      <c r="C89" s="101"/>
      <c r="D89" s="95" t="s">
        <v>439</v>
      </c>
      <c r="E89" s="94"/>
      <c r="F89" s="94"/>
    </row>
    <row r="90" spans="1:7" ht="19.5" x14ac:dyDescent="0.4">
      <c r="A90" s="17" t="s">
        <v>300</v>
      </c>
      <c r="B90" s="110">
        <v>2</v>
      </c>
      <c r="C90" s="101"/>
      <c r="D90" s="107"/>
      <c r="E90" s="94"/>
      <c r="F90" s="94"/>
    </row>
    <row r="91" spans="1:7" ht="34.5" x14ac:dyDescent="0.4">
      <c r="A91" s="23" t="s">
        <v>301</v>
      </c>
      <c r="B91" s="110">
        <v>2</v>
      </c>
      <c r="C91" s="101"/>
      <c r="D91" s="29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1</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4" t="s">
        <v>36</v>
      </c>
      <c r="B102" s="345"/>
      <c r="C102" s="346"/>
      <c r="D102" s="248">
        <f>SUM(B88:C101)</f>
        <v>20</v>
      </c>
    </row>
    <row r="103" spans="1:7" x14ac:dyDescent="0.3">
      <c r="A103" s="344" t="s">
        <v>295</v>
      </c>
      <c r="B103" s="345"/>
      <c r="C103" s="346"/>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3.75" customHeight="1" x14ac:dyDescent="0.35">
      <c r="A112" s="46" t="s">
        <v>230</v>
      </c>
      <c r="B112" s="110" t="s">
        <v>32</v>
      </c>
      <c r="C112" s="120" t="str">
        <f>IF(B112=0, -5, "0")</f>
        <v>0</v>
      </c>
      <c r="D112" s="127"/>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295" t="s">
        <v>312</v>
      </c>
      <c r="B115" s="110">
        <v>2</v>
      </c>
      <c r="C115" s="120" t="str">
        <f>IF(B115=0, -5, "0")</f>
        <v>0</v>
      </c>
      <c r="D115" s="95" t="s">
        <v>425</v>
      </c>
      <c r="E115" s="94"/>
      <c r="F115" s="94"/>
      <c r="G115" s="126"/>
    </row>
    <row r="116" spans="1:7" s="22" customFormat="1" ht="18" x14ac:dyDescent="0.35">
      <c r="A116" s="46" t="s">
        <v>317</v>
      </c>
      <c r="B116" s="110">
        <v>2</v>
      </c>
      <c r="C116" s="120" t="str">
        <f>IF(B116=0, -5, "0")</f>
        <v>0</v>
      </c>
      <c r="D116" s="95"/>
      <c r="E116" s="94"/>
      <c r="F116" s="94"/>
      <c r="G116" s="126"/>
    </row>
    <row r="117" spans="1:7" s="22" customFormat="1" ht="49.5" x14ac:dyDescent="0.3">
      <c r="A117" s="51" t="s">
        <v>232</v>
      </c>
      <c r="B117" s="110">
        <v>1</v>
      </c>
      <c r="C117" s="94"/>
      <c r="D117" s="297" t="s">
        <v>445</v>
      </c>
      <c r="E117" s="94"/>
      <c r="F117" s="94"/>
      <c r="G117" s="126"/>
    </row>
    <row r="118" spans="1:7" s="22" customFormat="1" x14ac:dyDescent="0.3">
      <c r="A118" s="344" t="s">
        <v>36</v>
      </c>
      <c r="B118" s="345"/>
      <c r="C118" s="346"/>
      <c r="D118" s="248">
        <f>SUM(B107:C117)</f>
        <v>19</v>
      </c>
      <c r="E118" s="13"/>
      <c r="F118" s="13"/>
      <c r="G118" s="126"/>
    </row>
    <row r="119" spans="1:7" s="22" customFormat="1" x14ac:dyDescent="0.3">
      <c r="A119" s="344" t="s">
        <v>295</v>
      </c>
      <c r="B119" s="345"/>
      <c r="C119" s="346"/>
      <c r="D119" s="33">
        <f>D118/(COUNT(B107:C117)*2)</f>
        <v>0.95</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1</v>
      </c>
      <c r="C122" s="94"/>
      <c r="D122" s="113" t="s">
        <v>424</v>
      </c>
      <c r="E122" s="113"/>
      <c r="F122" s="94"/>
    </row>
    <row r="123" spans="1:7" x14ac:dyDescent="0.3">
      <c r="A123" s="44" t="s">
        <v>272</v>
      </c>
      <c r="B123" s="111">
        <v>2</v>
      </c>
      <c r="C123" s="94"/>
      <c r="D123" s="95" t="s">
        <v>424</v>
      </c>
      <c r="E123" s="95"/>
      <c r="F123" s="94"/>
    </row>
    <row r="124" spans="1:7" ht="34.5" x14ac:dyDescent="0.4">
      <c r="A124" s="17" t="s">
        <v>293</v>
      </c>
      <c r="B124" s="111">
        <v>1</v>
      </c>
      <c r="C124" s="101"/>
      <c r="D124" s="95" t="s">
        <v>446</v>
      </c>
      <c r="E124" s="95"/>
      <c r="F124" s="94"/>
    </row>
    <row r="125" spans="1:7" ht="34.5" x14ac:dyDescent="0.4">
      <c r="A125" s="20" t="s">
        <v>247</v>
      </c>
      <c r="B125" s="111">
        <v>1</v>
      </c>
      <c r="C125" s="101"/>
      <c r="D125" s="95" t="s">
        <v>426</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427</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428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4" t="s">
        <v>36</v>
      </c>
      <c r="B133" s="345"/>
      <c r="C133" s="346"/>
      <c r="D133" s="248">
        <f>SUM(B122:C132)</f>
        <v>19</v>
      </c>
    </row>
    <row r="134" spans="1:7" x14ac:dyDescent="0.3">
      <c r="A134" s="344" t="s">
        <v>295</v>
      </c>
      <c r="B134" s="345"/>
      <c r="C134" s="346"/>
      <c r="D134" s="32">
        <f>D133/(COUNT(B122:C132)*2)</f>
        <v>0.86363636363636365</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4" t="s">
        <v>36</v>
      </c>
      <c r="B149" s="345"/>
      <c r="C149" s="346"/>
      <c r="D149" s="248">
        <f>SUM(B137:C148)</f>
        <v>0</v>
      </c>
    </row>
    <row r="150" spans="1:7" x14ac:dyDescent="0.3">
      <c r="A150" s="344" t="s">
        <v>295</v>
      </c>
      <c r="B150" s="345"/>
      <c r="C150" s="346"/>
      <c r="D150" s="33" t="e">
        <f>D149/(COUNT(B137:C148)*2)</f>
        <v>#DIV/0!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0</v>
      </c>
      <c r="C156" s="120">
        <f>IF(B156=0, -5, "0")</f>
        <v>-5</v>
      </c>
      <c r="D156" s="113" t="s">
        <v>429</v>
      </c>
      <c r="E156" s="95" t="s">
        <v>430</v>
      </c>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250">
        <f>SUM(B153:C160)</f>
        <v>9</v>
      </c>
    </row>
    <row r="162" spans="1:7" x14ac:dyDescent="0.3">
      <c r="A162" s="344" t="s">
        <v>295</v>
      </c>
      <c r="B162" s="345"/>
      <c r="C162" s="346"/>
      <c r="D162" s="33">
        <f>D161/(COUNT(B153:C160)*2)</f>
        <v>0.5</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433</v>
      </c>
      <c r="E167" s="94"/>
      <c r="F167" s="94"/>
    </row>
    <row r="168" spans="1:7" x14ac:dyDescent="0.3">
      <c r="A168" s="17" t="s">
        <v>86</v>
      </c>
      <c r="B168" s="94">
        <v>0</v>
      </c>
      <c r="C168" s="94"/>
      <c r="D168" s="94"/>
      <c r="E168" s="95"/>
      <c r="F168" s="94"/>
    </row>
    <row r="169" spans="1:7" x14ac:dyDescent="0.3">
      <c r="A169" s="344" t="s">
        <v>36</v>
      </c>
      <c r="B169" s="345"/>
      <c r="C169" s="346"/>
      <c r="D169" s="248">
        <f>SUM(B165:C168)</f>
        <v>5</v>
      </c>
    </row>
    <row r="170" spans="1:7" x14ac:dyDescent="0.3">
      <c r="A170" s="344" t="s">
        <v>295</v>
      </c>
      <c r="B170" s="345"/>
      <c r="C170" s="346"/>
      <c r="D170" s="33">
        <f>D169/(COUNT(B165:C168)*2)</f>
        <v>0.625</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4" t="s">
        <v>36</v>
      </c>
      <c r="B177" s="345"/>
      <c r="C177" s="346"/>
      <c r="D177" s="248">
        <f>SUM(B173:C176)</f>
        <v>8</v>
      </c>
    </row>
    <row r="178" spans="1:7" x14ac:dyDescent="0.3">
      <c r="A178" s="344" t="s">
        <v>295</v>
      </c>
      <c r="B178" s="345"/>
      <c r="C178" s="346"/>
      <c r="D178" s="33">
        <f>D177/(COUNT(B173:C176)*2)</f>
        <v>1</v>
      </c>
    </row>
    <row r="179" spans="1:7" s="22" customFormat="1" x14ac:dyDescent="0.3">
      <c r="A179" s="26"/>
      <c r="B179" s="27"/>
      <c r="C179" s="27"/>
      <c r="D179" s="28"/>
      <c r="G179" s="126"/>
    </row>
    <row r="180" spans="1:7" ht="19.5" x14ac:dyDescent="0.4">
      <c r="A180" s="352" t="s">
        <v>78</v>
      </c>
      <c r="B180" s="353"/>
      <c r="C180" s="353"/>
      <c r="D180" s="353"/>
      <c r="E180" s="353"/>
      <c r="F180" s="353"/>
    </row>
    <row r="181" spans="1:7" ht="33" x14ac:dyDescent="0.3">
      <c r="A181" s="44" t="s">
        <v>315</v>
      </c>
      <c r="B181" s="94">
        <v>1</v>
      </c>
      <c r="C181" s="94"/>
      <c r="D181" s="95" t="s">
        <v>440</v>
      </c>
      <c r="E181" s="95"/>
      <c r="F181" s="94"/>
    </row>
    <row r="182" spans="1:7" ht="49.5" x14ac:dyDescent="0.3">
      <c r="A182" s="52" t="s">
        <v>220</v>
      </c>
      <c r="B182" s="94">
        <v>1</v>
      </c>
      <c r="C182" s="94"/>
      <c r="D182" s="95" t="s">
        <v>432</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4" t="s">
        <v>36</v>
      </c>
      <c r="B186" s="345"/>
      <c r="C186" s="346"/>
      <c r="D186" s="248">
        <f>SUM(B181:C185)</f>
        <v>8</v>
      </c>
    </row>
    <row r="187" spans="1:7" x14ac:dyDescent="0.3">
      <c r="A187" s="344" t="s">
        <v>295</v>
      </c>
      <c r="B187" s="345"/>
      <c r="C187" s="346"/>
      <c r="D187" s="33">
        <f>D186/(COUNT(B181:C185)*2)</f>
        <v>0.8</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0</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1</v>
      </c>
      <c r="C192" s="94"/>
      <c r="D192" s="95" t="s">
        <v>441</v>
      </c>
      <c r="E192" s="94"/>
      <c r="F192" s="94"/>
    </row>
    <row r="193" spans="1:6" x14ac:dyDescent="0.3">
      <c r="A193" s="53" t="s">
        <v>189</v>
      </c>
      <c r="B193" s="94">
        <v>2</v>
      </c>
      <c r="C193" s="94"/>
      <c r="D193" s="94"/>
      <c r="E193" s="94"/>
      <c r="F193" s="94"/>
    </row>
    <row r="194" spans="1:6" x14ac:dyDescent="0.3">
      <c r="A194" s="344" t="s">
        <v>36</v>
      </c>
      <c r="B194" s="345"/>
      <c r="C194" s="346"/>
      <c r="D194" s="54">
        <f>SUM(B190:C193)</f>
        <v>3</v>
      </c>
    </row>
    <row r="195" spans="1:6" x14ac:dyDescent="0.3">
      <c r="A195" s="344" t="s">
        <v>295</v>
      </c>
      <c r="B195" s="345"/>
      <c r="C195" s="346"/>
      <c r="D195" s="33">
        <f>D194/(COUNT(B190:C193)*2)</f>
        <v>0.5</v>
      </c>
    </row>
    <row r="197" spans="1:6" ht="18" x14ac:dyDescent="0.35">
      <c r="A197" s="64" t="s">
        <v>246</v>
      </c>
      <c r="B197" s="63"/>
      <c r="C197" s="63"/>
      <c r="D197" s="293">
        <v>0.25</v>
      </c>
      <c r="E197" s="286"/>
      <c r="F197" s="287"/>
    </row>
    <row r="198" spans="1:6" ht="22.5" x14ac:dyDescent="0.3">
      <c r="A198" s="35" t="s">
        <v>322</v>
      </c>
      <c r="B198" s="36"/>
      <c r="C198" s="37"/>
      <c r="D198" s="38">
        <f>SUM(D194,D186,D177,D169,D161,D63,D52,D33,D22,D118,D149,D133,D102,D84,D42)</f>
        <v>178</v>
      </c>
    </row>
    <row r="199" spans="1:6" ht="22.5" x14ac:dyDescent="0.3">
      <c r="A199" s="35" t="s">
        <v>323</v>
      </c>
      <c r="B199" s="36"/>
      <c r="C199" s="37"/>
      <c r="D199" s="39">
        <f>D198/(COUNT(B190:C193,B181:C185,B173:C176,B165:C168,B153:C160,B56:C62,B46:C51,B26:C32,B17:C21,B107:C117,B137:C148,B122:C132,B88:C101,B67:C83,B37:C41)*2)</f>
        <v>0.87254901960784315</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8" orientation="portrait" r:id="rId1"/>
  <rowBreaks count="2" manualBreakCount="2">
    <brk id="65" max="5" man="1"/>
    <brk id="134"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39" zoomScale="65" zoomScaleSheetLayoutView="65" workbookViewId="0">
      <selection activeCell="D162" sqref="D162:D163"/>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7" t="s">
        <v>179</v>
      </c>
      <c r="B7" s="317"/>
      <c r="C7" s="317"/>
      <c r="D7" s="317"/>
      <c r="E7" s="317"/>
      <c r="F7" s="317"/>
      <c r="G7" s="125"/>
    </row>
    <row r="8" spans="1:7" ht="29.25" x14ac:dyDescent="0.45">
      <c r="A8" s="318" t="str">
        <f>'Page de garde'!D18</f>
        <v>Saint Gobain</v>
      </c>
      <c r="B8" s="318"/>
      <c r="C8" s="318"/>
      <c r="D8" s="318"/>
      <c r="E8" s="318"/>
      <c r="F8" s="318"/>
      <c r="G8" s="125"/>
    </row>
    <row r="9" spans="1:7" ht="24" x14ac:dyDescent="0.45">
      <c r="A9" s="14" t="s">
        <v>42</v>
      </c>
      <c r="B9" s="319" t="s">
        <v>451</v>
      </c>
      <c r="C9" s="319"/>
      <c r="D9" s="319"/>
      <c r="E9" s="319"/>
      <c r="F9" s="319"/>
      <c r="G9" s="125"/>
    </row>
    <row r="10" spans="1:7" ht="24" x14ac:dyDescent="0.45">
      <c r="A10" s="15" t="s">
        <v>44</v>
      </c>
      <c r="B10" s="320" t="s">
        <v>452</v>
      </c>
      <c r="C10" s="320"/>
      <c r="D10" s="320"/>
      <c r="E10" s="320"/>
      <c r="F10" s="320"/>
      <c r="G10" s="125"/>
    </row>
    <row r="11" spans="1:7" ht="24" x14ac:dyDescent="0.45">
      <c r="A11" s="14" t="s">
        <v>43</v>
      </c>
      <c r="B11" s="315">
        <v>43237</v>
      </c>
      <c r="C11" s="315"/>
      <c r="D11" s="315"/>
      <c r="E11" s="315"/>
      <c r="F11" s="315"/>
      <c r="G11" s="125"/>
    </row>
    <row r="12" spans="1:7" ht="24" x14ac:dyDescent="0.45">
      <c r="A12" s="14" t="s">
        <v>239</v>
      </c>
      <c r="B12" s="321">
        <f>D549</f>
        <v>0.97153024911032027</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43237</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95" t="s">
        <v>453</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81" t="str">
        <f>IFERROR(E41/F41,"N.A")</f>
        <v>N.A</v>
      </c>
      <c r="E41" s="282">
        <f>COUNTIF('A1 Exploitation'!F21:F40,"ok")</f>
        <v>0</v>
      </c>
      <c r="F41" s="283">
        <f>COUNTA('A1 Exploitation'!F21:F40)</f>
        <v>0</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43237</v>
      </c>
      <c r="B49" s="124"/>
      <c r="C49" s="135"/>
      <c r="D49" s="124"/>
    </row>
    <row r="50" spans="1:7" x14ac:dyDescent="0.3">
      <c r="A50" s="323" t="s">
        <v>30</v>
      </c>
      <c r="B50" s="324" t="s">
        <v>31</v>
      </c>
      <c r="C50" s="324"/>
      <c r="D50" s="324" t="s">
        <v>46</v>
      </c>
      <c r="E50" s="325" t="s">
        <v>310</v>
      </c>
      <c r="F50" s="325" t="s">
        <v>360</v>
      </c>
      <c r="G50" s="127"/>
    </row>
    <row r="51" spans="1:7"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2</v>
      </c>
      <c r="C74" s="150" t="str">
        <f>IF(B74=0, -5, "0")</f>
        <v>0</v>
      </c>
      <c r="D74" s="241" t="s">
        <v>454</v>
      </c>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1</v>
      </c>
      <c r="C76" s="131"/>
      <c r="D76" s="138" t="s">
        <v>455</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81">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67</v>
      </c>
    </row>
    <row r="103" spans="1:7" ht="18" x14ac:dyDescent="0.35">
      <c r="A103" s="42" t="s">
        <v>199</v>
      </c>
      <c r="B103" s="152"/>
      <c r="C103" s="153"/>
      <c r="D103" s="144">
        <f>D102/(COUNT(B88:C93,B53:C60,B65:C83,B95:C99)*2)</f>
        <v>0.98529411764705888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43237</v>
      </c>
      <c r="B106" s="124"/>
      <c r="C106" s="135"/>
      <c r="D106" s="124"/>
    </row>
    <row r="107" spans="1:7" x14ac:dyDescent="0.3">
      <c r="A107" s="323" t="s">
        <v>30</v>
      </c>
      <c r="B107" s="324" t="s">
        <v>31</v>
      </c>
      <c r="C107" s="324"/>
      <c r="D107" s="324" t="s">
        <v>46</v>
      </c>
      <c r="E107" s="325" t="s">
        <v>310</v>
      </c>
      <c r="F107" s="325" t="s">
        <v>360</v>
      </c>
    </row>
    <row r="108" spans="1:7"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33" x14ac:dyDescent="0.3">
      <c r="A113" s="10" t="s">
        <v>27</v>
      </c>
      <c r="B113" s="130">
        <v>1</v>
      </c>
      <c r="C113" s="130"/>
      <c r="D113" s="138" t="s">
        <v>458</v>
      </c>
      <c r="E113" s="94"/>
      <c r="F113" s="204" t="s">
        <v>356</v>
      </c>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33" x14ac:dyDescent="0.3">
      <c r="A130" s="70" t="s">
        <v>240</v>
      </c>
      <c r="B130" s="130">
        <v>1</v>
      </c>
      <c r="C130" s="131"/>
      <c r="D130" s="157" t="s">
        <v>459</v>
      </c>
      <c r="E130" s="106"/>
      <c r="F130" s="204" t="s">
        <v>356</v>
      </c>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ht="66" x14ac:dyDescent="0.3">
      <c r="A152" s="219" t="s">
        <v>392</v>
      </c>
      <c r="B152" s="130">
        <v>1</v>
      </c>
      <c r="C152" s="150"/>
      <c r="D152" s="116" t="s">
        <v>460</v>
      </c>
      <c r="E152" s="116"/>
      <c r="F152" s="204" t="s">
        <v>356</v>
      </c>
      <c r="G152" s="127"/>
    </row>
    <row r="153" spans="1:7" ht="45" x14ac:dyDescent="0.3">
      <c r="A153" s="55" t="s">
        <v>249</v>
      </c>
      <c r="B153" s="280">
        <v>2</v>
      </c>
      <c r="C153" s="140"/>
      <c r="D153" s="281">
        <v>1</v>
      </c>
      <c r="E153" s="282">
        <f>COUNTIF('A1 Exploitation'!F110:F152,"ok")</f>
        <v>1</v>
      </c>
      <c r="F153" s="283">
        <f>COUNTA('A1 Exploitation'!F110:F152)</f>
        <v>1</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43237</v>
      </c>
      <c r="B161" s="124"/>
      <c r="C161" s="135"/>
      <c r="D161" s="127"/>
    </row>
    <row r="162" spans="1:7" x14ac:dyDescent="0.3">
      <c r="A162" s="323" t="s">
        <v>30</v>
      </c>
      <c r="B162" s="324" t="s">
        <v>31</v>
      </c>
      <c r="C162" s="324"/>
      <c r="D162" s="324" t="s">
        <v>46</v>
      </c>
      <c r="E162" s="325" t="s">
        <v>310</v>
      </c>
      <c r="F162" s="325" t="s">
        <v>360</v>
      </c>
      <c r="G162" s="127"/>
    </row>
    <row r="163" spans="1:7"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4" customHeight="1" x14ac:dyDescent="0.35">
      <c r="A186" s="268" t="s">
        <v>186</v>
      </c>
      <c r="B186" s="130">
        <v>1</v>
      </c>
      <c r="C186" s="136" t="str">
        <f>IF(B186=0, -10, "0")</f>
        <v>0</v>
      </c>
      <c r="D186" s="302" t="s">
        <v>464</v>
      </c>
      <c r="E186" s="94"/>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81">
        <v>1</v>
      </c>
      <c r="E200" s="282">
        <f>COUNTIF('A1 Exploitation'!F165:F199,"ok")</f>
        <v>0</v>
      </c>
      <c r="F200" s="283">
        <f>COUNTA('A1 Exploitation'!F165:F199)</f>
        <v>0</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43237</v>
      </c>
      <c r="B208" s="124"/>
      <c r="C208" s="135"/>
      <c r="D208" s="124"/>
    </row>
    <row r="209" spans="1:7" x14ac:dyDescent="0.3">
      <c r="A209" s="323" t="s">
        <v>30</v>
      </c>
      <c r="B209" s="324" t="s">
        <v>31</v>
      </c>
      <c r="C209" s="324"/>
      <c r="D209" s="324" t="s">
        <v>46</v>
      </c>
      <c r="E209" s="325" t="s">
        <v>310</v>
      </c>
      <c r="F209" s="325" t="s">
        <v>360</v>
      </c>
      <c r="G209" s="127"/>
    </row>
    <row r="210" spans="1:7"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468</v>
      </c>
      <c r="E226" s="106"/>
      <c r="F226" s="204" t="s">
        <v>357</v>
      </c>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ht="66" x14ac:dyDescent="0.3">
      <c r="A232" s="4" t="s">
        <v>64</v>
      </c>
      <c r="B232" s="130">
        <v>1</v>
      </c>
      <c r="C232" s="131"/>
      <c r="D232" s="157" t="s">
        <v>470</v>
      </c>
      <c r="E232" s="95"/>
      <c r="F232" s="204" t="s">
        <v>357</v>
      </c>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2</v>
      </c>
      <c r="C238" s="150" t="str">
        <f>IF(B238=0, -5, "0")</f>
        <v>0</v>
      </c>
      <c r="D238" s="242" t="s">
        <v>467</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0.94117647058823528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2" t="s">
        <v>379</v>
      </c>
      <c r="B256" s="332"/>
      <c r="C256" s="332"/>
      <c r="D256" s="332"/>
      <c r="E256" s="332"/>
      <c r="F256" s="33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81">
        <v>1</v>
      </c>
      <c r="E261" s="282">
        <f>COUNTIF('A1 Exploitation'!F212:F260,"ok")</f>
        <v>1</v>
      </c>
      <c r="F261" s="283">
        <f>COUNTA('A1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0.97499999999999998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43237</v>
      </c>
      <c r="B269" s="124"/>
      <c r="C269" s="135"/>
      <c r="D269" s="124"/>
      <c r="F269" s="206"/>
      <c r="G269" s="214"/>
    </row>
    <row r="270" spans="1:7" s="16" customFormat="1" x14ac:dyDescent="0.3">
      <c r="A270" s="323" t="s">
        <v>30</v>
      </c>
      <c r="B270" s="324" t="s">
        <v>31</v>
      </c>
      <c r="C270" s="324"/>
      <c r="D270" s="324" t="s">
        <v>46</v>
      </c>
      <c r="E270" s="325" t="s">
        <v>310</v>
      </c>
      <c r="F270" s="325" t="s">
        <v>360</v>
      </c>
      <c r="G270" s="214"/>
    </row>
    <row r="271" spans="1:7" s="16" customForma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ht="33" x14ac:dyDescent="0.3">
      <c r="A273" s="222" t="s">
        <v>364</v>
      </c>
      <c r="B273" s="130">
        <v>0</v>
      </c>
      <c r="C273" s="150"/>
      <c r="D273" s="95" t="s">
        <v>468</v>
      </c>
      <c r="E273" s="106"/>
      <c r="F273" s="204"/>
      <c r="G273" s="127"/>
    </row>
    <row r="274" spans="1:7" s="16" customFormat="1" x14ac:dyDescent="0.3">
      <c r="A274" s="7" t="s">
        <v>135</v>
      </c>
      <c r="B274" s="130" t="s">
        <v>32</v>
      </c>
      <c r="C274" s="130"/>
      <c r="D274" s="138" t="s">
        <v>472</v>
      </c>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0</v>
      </c>
      <c r="C299" s="130"/>
      <c r="D299" s="156" t="s">
        <v>473</v>
      </c>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ht="33" x14ac:dyDescent="0.3">
      <c r="A312" s="219" t="s">
        <v>392</v>
      </c>
      <c r="B312" s="130">
        <v>0</v>
      </c>
      <c r="C312" s="213"/>
      <c r="D312" s="165" t="s">
        <v>474</v>
      </c>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16</v>
      </c>
      <c r="F314" s="206"/>
      <c r="G314" s="214"/>
    </row>
    <row r="315" spans="1:7" s="16" customFormat="1" x14ac:dyDescent="0.3">
      <c r="A315" s="5" t="s">
        <v>35</v>
      </c>
      <c r="B315" s="132"/>
      <c r="C315" s="133"/>
      <c r="D315" s="134">
        <f>D314/(COUNT(B289:C307,B309:C313)*2)</f>
        <v>0.8</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16</v>
      </c>
      <c r="F317" s="206"/>
      <c r="G317" s="214"/>
    </row>
    <row r="318" spans="1:7" s="16" customFormat="1" ht="18" x14ac:dyDescent="0.35">
      <c r="A318" s="42" t="s">
        <v>203</v>
      </c>
      <c r="B318" s="152"/>
      <c r="C318" s="153"/>
      <c r="D318" s="144">
        <f>D317/(COUNT(B273:C284,B289:C307,B309:C313)*2)</f>
        <v>0.72727272727272729</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43237</v>
      </c>
      <c r="B321" s="124"/>
      <c r="C321" s="135"/>
      <c r="D321" s="127"/>
    </row>
    <row r="322" spans="1:7" x14ac:dyDescent="0.3">
      <c r="A322" s="323" t="s">
        <v>30</v>
      </c>
      <c r="B322" s="324" t="s">
        <v>31</v>
      </c>
      <c r="C322" s="324"/>
      <c r="D322" s="324" t="s">
        <v>46</v>
      </c>
      <c r="E322" s="325" t="s">
        <v>310</v>
      </c>
      <c r="F322" s="325" t="s">
        <v>360</v>
      </c>
      <c r="G322" s="127"/>
    </row>
    <row r="323" spans="1:7"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2</v>
      </c>
      <c r="C350" s="227"/>
      <c r="D350" s="227"/>
      <c r="E350" s="227"/>
      <c r="F350" s="204" t="s">
        <v>356</v>
      </c>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v>1</v>
      </c>
      <c r="E353" s="282">
        <f>COUNTIF('A1 Exploitation'!F325:F352,"ok")</f>
        <v>2</v>
      </c>
      <c r="F353" s="283">
        <f>COUNTA('A1 Exploitation'!F325:F352)</f>
        <v>2</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43237</v>
      </c>
      <c r="B361" s="124"/>
      <c r="C361" s="135"/>
      <c r="D361" s="124"/>
    </row>
    <row r="362" spans="1:7" x14ac:dyDescent="0.3">
      <c r="A362" s="323" t="s">
        <v>30</v>
      </c>
      <c r="B362" s="324" t="s">
        <v>31</v>
      </c>
      <c r="C362" s="324"/>
      <c r="D362" s="324" t="s">
        <v>46</v>
      </c>
      <c r="E362" s="325" t="s">
        <v>310</v>
      </c>
      <c r="F362" s="325" t="s">
        <v>360</v>
      </c>
      <c r="G362" s="127"/>
    </row>
    <row r="363" spans="1:7"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2</v>
      </c>
      <c r="C384" s="130"/>
      <c r="D384" s="149"/>
      <c r="E384" s="94"/>
      <c r="F384" s="204" t="s">
        <v>356</v>
      </c>
      <c r="G384" s="127"/>
    </row>
    <row r="385" spans="1:7" ht="27" customHeight="1" x14ac:dyDescent="0.3">
      <c r="A385" s="10" t="s">
        <v>391</v>
      </c>
      <c r="B385" s="130" t="s">
        <v>32</v>
      </c>
      <c r="C385" s="130"/>
      <c r="D385" s="113"/>
      <c r="E385" s="94"/>
      <c r="F385" s="204"/>
      <c r="G385" s="127"/>
    </row>
    <row r="386" spans="1:7" ht="45" x14ac:dyDescent="0.3">
      <c r="A386" s="8" t="s">
        <v>249</v>
      </c>
      <c r="B386" s="280">
        <v>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43237</v>
      </c>
      <c r="B394" s="124"/>
      <c r="C394" s="135"/>
      <c r="D394" s="127"/>
      <c r="G394" s="127"/>
    </row>
    <row r="395" spans="1:7" x14ac:dyDescent="0.3">
      <c r="A395" s="323" t="s">
        <v>30</v>
      </c>
      <c r="B395" s="324" t="s">
        <v>31</v>
      </c>
      <c r="C395" s="324"/>
      <c r="D395" s="324" t="s">
        <v>46</v>
      </c>
      <c r="E395" s="325" t="s">
        <v>310</v>
      </c>
      <c r="F395" s="325" t="s">
        <v>360</v>
      </c>
      <c r="G395" s="127"/>
    </row>
    <row r="396" spans="1:7"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33" x14ac:dyDescent="0.3">
      <c r="A400" s="10" t="s">
        <v>27</v>
      </c>
      <c r="B400" s="130">
        <v>1</v>
      </c>
      <c r="C400" s="130"/>
      <c r="D400" s="138" t="s">
        <v>458</v>
      </c>
      <c r="E400" s="94"/>
      <c r="F400" s="204" t="s">
        <v>356</v>
      </c>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129" t="s">
        <v>476</v>
      </c>
      <c r="E412" s="94"/>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v>1</v>
      </c>
      <c r="E439" s="282">
        <f>COUNTIF('A1 Exploitation'!F398:F438,"ok")</f>
        <v>0</v>
      </c>
      <c r="F439" s="283">
        <f>COUNTA('A1 Exploitation'!F398:F438)</f>
        <v>0</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D443/(COUNT(B430:C434,B410:C416,B421:C425,B398:C404,B436:C439)*2)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43237</v>
      </c>
      <c r="B447" s="124"/>
      <c r="C447" s="135"/>
      <c r="D447" s="124"/>
    </row>
    <row r="448" spans="1:7" x14ac:dyDescent="0.3">
      <c r="A448" s="323" t="s">
        <v>30</v>
      </c>
      <c r="B448" s="324" t="s">
        <v>31</v>
      </c>
      <c r="C448" s="324"/>
      <c r="D448" s="324" t="s">
        <v>46</v>
      </c>
      <c r="E448" s="325" t="s">
        <v>310</v>
      </c>
      <c r="F448" s="325" t="s">
        <v>360</v>
      </c>
      <c r="G448" s="127"/>
    </row>
    <row r="449" spans="1:6"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81">
        <v>1</v>
      </c>
      <c r="E476" s="282">
        <f>COUNTIF('A1 Exploitation'!F451:F475,"ok")</f>
        <v>0</v>
      </c>
      <c r="F476" s="283">
        <f>COUNTA('A1 Exploitation'!F451:F475)</f>
        <v>0</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43237</v>
      </c>
      <c r="B484" s="124"/>
      <c r="C484" s="135"/>
      <c r="D484" s="124"/>
    </row>
    <row r="485" spans="1:7" x14ac:dyDescent="0.3">
      <c r="A485" s="323" t="s">
        <v>30</v>
      </c>
      <c r="B485" s="324" t="s">
        <v>31</v>
      </c>
      <c r="C485" s="324"/>
      <c r="D485" s="324" t="s">
        <v>46</v>
      </c>
      <c r="E485" s="325" t="s">
        <v>310</v>
      </c>
      <c r="F485" s="325" t="s">
        <v>360</v>
      </c>
      <c r="G485" s="127"/>
    </row>
    <row r="486" spans="1:7" x14ac:dyDescent="0.3">
      <c r="A486" s="323"/>
      <c r="B486" s="41" t="s">
        <v>34</v>
      </c>
      <c r="C486" s="41" t="s">
        <v>33</v>
      </c>
      <c r="D486" s="324"/>
      <c r="E486" s="325"/>
      <c r="F486" s="32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v>2</v>
      </c>
      <c r="C498" s="213"/>
      <c r="D498" s="281">
        <v>1</v>
      </c>
      <c r="E498" s="282">
        <f>COUNTIF('A1 Exploitation'!F488:F497,"ok")</f>
        <v>0</v>
      </c>
      <c r="F498" s="283">
        <f>COUNTA('A1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43237</v>
      </c>
      <c r="B506" s="124"/>
      <c r="C506" s="135"/>
      <c r="D506" s="124"/>
    </row>
    <row r="507" spans="1:7" x14ac:dyDescent="0.3">
      <c r="A507" s="323" t="s">
        <v>30</v>
      </c>
      <c r="B507" s="324" t="s">
        <v>31</v>
      </c>
      <c r="C507" s="324"/>
      <c r="D507" s="324" t="s">
        <v>46</v>
      </c>
      <c r="E507" s="325" t="s">
        <v>310</v>
      </c>
      <c r="F507" s="325" t="s">
        <v>360</v>
      </c>
      <c r="G507" s="127"/>
    </row>
    <row r="508" spans="1:7" x14ac:dyDescent="0.3">
      <c r="A508" s="323"/>
      <c r="B508" s="41" t="s">
        <v>34</v>
      </c>
      <c r="C508" s="41" t="s">
        <v>33</v>
      </c>
      <c r="D508" s="358"/>
      <c r="E508" s="325"/>
      <c r="F508" s="325"/>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v>1</v>
      </c>
      <c r="E512" s="284">
        <f>COUNTIF('A1 Exploitation'!F509:F511,"ok")</f>
        <v>0</v>
      </c>
      <c r="F512" s="285">
        <f>COUNTA('A1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43237</v>
      </c>
      <c r="B517" s="124"/>
      <c r="C517" s="135"/>
      <c r="D517" s="124"/>
    </row>
    <row r="518" spans="1:7" x14ac:dyDescent="0.3">
      <c r="A518" s="323" t="s">
        <v>30</v>
      </c>
      <c r="B518" s="324" t="s">
        <v>31</v>
      </c>
      <c r="C518" s="324"/>
      <c r="D518" s="324" t="s">
        <v>46</v>
      </c>
      <c r="E518" s="325" t="s">
        <v>310</v>
      </c>
      <c r="F518" s="325" t="s">
        <v>360</v>
      </c>
      <c r="G518" s="127"/>
    </row>
    <row r="519" spans="1:7" x14ac:dyDescent="0.3">
      <c r="A519" s="323"/>
      <c r="B519" s="41" t="s">
        <v>34</v>
      </c>
      <c r="C519" s="41" t="s">
        <v>33</v>
      </c>
      <c r="D519" s="358"/>
      <c r="E519" s="325"/>
      <c r="F519" s="325"/>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81">
        <v>1</v>
      </c>
      <c r="E532" s="282">
        <f>COUNTIF('A1 Exploitation'!F520:F531,"ok")</f>
        <v>0</v>
      </c>
      <c r="F532" s="283">
        <f>COUNTIF('A1 Exploitation'!F520:F531,"ok")</f>
        <v>0</v>
      </c>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43237</v>
      </c>
      <c r="B537" s="124"/>
      <c r="C537" s="135"/>
      <c r="D537" s="124"/>
      <c r="G537" s="127"/>
    </row>
    <row r="538" spans="1:7" x14ac:dyDescent="0.3">
      <c r="A538" s="323" t="s">
        <v>30</v>
      </c>
      <c r="B538" s="324" t="s">
        <v>31</v>
      </c>
      <c r="C538" s="324"/>
      <c r="D538" s="324" t="s">
        <v>46</v>
      </c>
      <c r="E538" s="325" t="s">
        <v>310</v>
      </c>
      <c r="F538" s="325" t="s">
        <v>360</v>
      </c>
      <c r="G538" s="127"/>
    </row>
    <row r="539" spans="1:7" x14ac:dyDescent="0.3">
      <c r="A539" s="323"/>
      <c r="B539" s="41" t="s">
        <v>34</v>
      </c>
      <c r="C539" s="41" t="s">
        <v>33</v>
      </c>
      <c r="D539" s="358"/>
      <c r="E539" s="325"/>
      <c r="F539" s="325"/>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81">
        <v>1</v>
      </c>
      <c r="E543" s="282">
        <f>COUNTIF('A1 Exploitation'!F540:F542,"ok")</f>
        <v>0</v>
      </c>
      <c r="F543" s="283">
        <f>COUNTA('A2 Technique'!F540:F542)</f>
        <v>0</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546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0.97153024911032027</v>
      </c>
    </row>
  </sheetData>
  <sheetProtection algorithmName="SHA-512" hashValue="dzIvi8VodgkkuK6IpY2JuhDGd2pPtcmkrDiGnqs7ZF+0VAjmcFqWI+QQS3ZSw196D42ckyfEvPzxGcOGkjZCTA==" saltValue="M2MfNjRxBeSY61HBuPHfu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73:B284 B257:B260 B325:B332 B337:B348 B289:B307 B365:B372 B377:B382 B350:B352 B398:B405 B410:B416 B421:B425 B430:B434 B384:B385 B451:B456 B461:B470 B436:B438 B488:B492 B472:B475 B496:B497 B509:B511 B309:B31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8" orientation="portrait" r:id="rId1"/>
  <rowBreaks count="3" manualBreakCount="3">
    <brk id="85" max="6" man="1"/>
    <brk id="267" max="6" man="1"/>
    <brk id="45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71" zoomScaleNormal="90" zoomScaleSheetLayoutView="71" workbookViewId="0">
      <selection activeCell="E191" sqref="E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0" t="s">
        <v>50</v>
      </c>
      <c r="B6" s="340"/>
      <c r="C6" s="340"/>
      <c r="D6" s="340"/>
      <c r="E6" s="340"/>
      <c r="F6" s="340"/>
      <c r="G6" s="125"/>
    </row>
    <row r="7" spans="1:7" s="12" customFormat="1" ht="21.75" customHeight="1" x14ac:dyDescent="0.45">
      <c r="A7" s="318" t="str">
        <f>'A2 Exploitation'!A8:F8</f>
        <v>Saint Gobain</v>
      </c>
      <c r="B7" s="318"/>
      <c r="C7" s="318"/>
      <c r="D7" s="318"/>
      <c r="E7" s="318"/>
      <c r="F7" s="318"/>
      <c r="G7" s="125"/>
    </row>
    <row r="8" spans="1:7" s="12" customFormat="1" ht="24" x14ac:dyDescent="0.45">
      <c r="A8" s="14" t="s">
        <v>42</v>
      </c>
      <c r="B8" s="341" t="str">
        <f>'A2 Exploitation'!B9:F9</f>
        <v>Dr Hend KAMOUN</v>
      </c>
      <c r="C8" s="341"/>
      <c r="D8" s="341"/>
      <c r="E8" s="341"/>
      <c r="F8" s="341"/>
      <c r="G8" s="125"/>
    </row>
    <row r="9" spans="1:7" s="12" customFormat="1" ht="24" x14ac:dyDescent="0.45">
      <c r="A9" s="15" t="s">
        <v>44</v>
      </c>
      <c r="B9" s="342" t="str">
        <f>'A2 Exploitation'!B10:F10</f>
        <v>Directeur du magasin et chefs rayons</v>
      </c>
      <c r="C9" s="342"/>
      <c r="D9" s="342"/>
      <c r="E9" s="342"/>
      <c r="F9" s="342"/>
      <c r="G9" s="125"/>
    </row>
    <row r="10" spans="1:7" s="12" customFormat="1" ht="24" x14ac:dyDescent="0.45">
      <c r="A10" s="14" t="s">
        <v>43</v>
      </c>
      <c r="B10" s="339">
        <f>'A2 Exploitation'!B11:F11</f>
        <v>43237</v>
      </c>
      <c r="C10" s="339"/>
      <c r="D10" s="339"/>
      <c r="E10" s="339"/>
      <c r="F10" s="339"/>
      <c r="G10" s="125"/>
    </row>
    <row r="11" spans="1:7" s="12" customFormat="1" ht="24" x14ac:dyDescent="0.45">
      <c r="A11" s="14" t="s">
        <v>294</v>
      </c>
      <c r="B11" s="343">
        <f>D199</f>
        <v>0.88571428571428568</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ht="33" x14ac:dyDescent="0.3">
      <c r="A17" s="17" t="s">
        <v>269</v>
      </c>
      <c r="B17" s="94">
        <v>1</v>
      </c>
      <c r="C17" s="94"/>
      <c r="D17" s="95" t="s">
        <v>420</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50"/>
      <c r="C22" s="351"/>
      <c r="D22" s="250">
        <f>SUM(B17:C21)</f>
        <v>9</v>
      </c>
    </row>
    <row r="23" spans="1:7" x14ac:dyDescent="0.3">
      <c r="A23" s="344" t="s">
        <v>295</v>
      </c>
      <c r="B23" s="345"/>
      <c r="C23" s="346"/>
      <c r="D23" s="33">
        <f>D22/(COUNT(B17:C21)*2)</f>
        <v>0.9</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v>2</v>
      </c>
      <c r="C26" s="120" t="str">
        <f>IF(B26=0, -5, "0")</f>
        <v>0</v>
      </c>
      <c r="D26" s="95" t="s">
        <v>478</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ht="30.75" x14ac:dyDescent="0.3">
      <c r="A30" s="17" t="s">
        <v>288</v>
      </c>
      <c r="B30" s="94">
        <v>1</v>
      </c>
      <c r="C30" s="94"/>
      <c r="D30" s="98" t="s">
        <v>475</v>
      </c>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4" t="s">
        <v>36</v>
      </c>
      <c r="B33" s="345"/>
      <c r="C33" s="346"/>
      <c r="D33" s="248">
        <f>SUM(B26:C32)</f>
        <v>13</v>
      </c>
    </row>
    <row r="34" spans="1:7" x14ac:dyDescent="0.3">
      <c r="A34" s="344" t="s">
        <v>295</v>
      </c>
      <c r="B34" s="345"/>
      <c r="C34" s="346"/>
      <c r="D34" s="33">
        <f>D33/(COUNT(B26:C32)*2)</f>
        <v>0.9285714285714286</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t="s">
        <v>32</v>
      </c>
      <c r="C37" s="120" t="str">
        <f>IF(B37=0, -5, "0")</f>
        <v>0</v>
      </c>
      <c r="D37" s="95" t="s">
        <v>478</v>
      </c>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4" t="s">
        <v>36</v>
      </c>
      <c r="B42" s="345"/>
      <c r="C42" s="346"/>
      <c r="D42" s="248">
        <f>SUM(B37:C41)</f>
        <v>0</v>
      </c>
      <c r="E42" s="13"/>
      <c r="F42" s="13"/>
      <c r="G42" s="126"/>
    </row>
    <row r="43" spans="1:7" s="22" customFormat="1" x14ac:dyDescent="0.3">
      <c r="A43" s="344" t="s">
        <v>295</v>
      </c>
      <c r="B43" s="345"/>
      <c r="C43" s="346"/>
      <c r="D43" s="33">
        <f>D42/(COUNT(B37:C41)*2)</f>
        <v>0</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4" t="s">
        <v>36</v>
      </c>
      <c r="B52" s="345"/>
      <c r="C52" s="346"/>
      <c r="D52" s="248">
        <f>SUM(B46:C51)</f>
        <v>12</v>
      </c>
    </row>
    <row r="53" spans="1:7" x14ac:dyDescent="0.3">
      <c r="A53" s="344" t="s">
        <v>295</v>
      </c>
      <c r="B53" s="345"/>
      <c r="C53" s="346"/>
      <c r="D53" s="33">
        <f>D52/(COUNT(B46:C51)*2)</f>
        <v>1</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v>1</v>
      </c>
      <c r="C56" s="120" t="str">
        <f>IF(B56=0, -5, "0")</f>
        <v>0</v>
      </c>
      <c r="D56" s="98" t="s">
        <v>478</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477</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4" t="s">
        <v>36</v>
      </c>
      <c r="B63" s="345"/>
      <c r="C63" s="346"/>
      <c r="D63" s="248">
        <f>SUM(B56:C62)</f>
        <v>13</v>
      </c>
    </row>
    <row r="64" spans="1:7" x14ac:dyDescent="0.3">
      <c r="A64" s="344" t="s">
        <v>295</v>
      </c>
      <c r="B64" s="345"/>
      <c r="C64" s="346"/>
      <c r="D64" s="33">
        <f>D63/(COUNT(B56:C62)*2)</f>
        <v>0.9285714285714286</v>
      </c>
    </row>
    <row r="65" spans="1:7" s="22" customFormat="1" x14ac:dyDescent="0.3">
      <c r="A65" s="26"/>
      <c r="B65" s="27"/>
      <c r="C65" s="27"/>
      <c r="D65" s="28"/>
      <c r="G65" s="126"/>
    </row>
    <row r="66" spans="1:7" ht="19.5" x14ac:dyDescent="0.4">
      <c r="A66" s="352" t="s">
        <v>130</v>
      </c>
      <c r="B66" s="353"/>
      <c r="C66" s="353"/>
      <c r="D66" s="353"/>
      <c r="E66" s="353"/>
      <c r="F66" s="353"/>
    </row>
    <row r="67" spans="1:7" ht="30" x14ac:dyDescent="0.4">
      <c r="A67" s="17" t="s">
        <v>271</v>
      </c>
      <c r="B67" s="100">
        <v>1</v>
      </c>
      <c r="C67" s="101"/>
      <c r="D67" s="102" t="s">
        <v>457</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456</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4" t="s">
        <v>36</v>
      </c>
      <c r="B84" s="345"/>
      <c r="C84" s="346"/>
      <c r="D84" s="248">
        <f>SUM(B67:C83)</f>
        <v>27</v>
      </c>
    </row>
    <row r="85" spans="1:7" x14ac:dyDescent="0.3">
      <c r="A85" s="344" t="s">
        <v>295</v>
      </c>
      <c r="B85" s="345"/>
      <c r="C85" s="346"/>
      <c r="D85" s="33">
        <f>D84/(COUNT(B67:C83)*2)</f>
        <v>0.9642857142857143</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1</v>
      </c>
      <c r="C88" s="101"/>
      <c r="D88" s="95" t="s">
        <v>462</v>
      </c>
      <c r="E88" s="95"/>
      <c r="F88" s="94"/>
    </row>
    <row r="89" spans="1:7" ht="34.5" x14ac:dyDescent="0.4">
      <c r="A89" s="17" t="s">
        <v>272</v>
      </c>
      <c r="B89" s="110">
        <v>1</v>
      </c>
      <c r="C89" s="101"/>
      <c r="D89" s="95" t="s">
        <v>461</v>
      </c>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33.75" x14ac:dyDescent="0.35">
      <c r="A100" s="45" t="s">
        <v>297</v>
      </c>
      <c r="B100" s="110">
        <v>2</v>
      </c>
      <c r="C100" s="120" t="str">
        <f>IF(B100=0, -5, "0")</f>
        <v>0</v>
      </c>
      <c r="D100" s="95" t="s">
        <v>463</v>
      </c>
      <c r="E100" s="94"/>
      <c r="F100" s="94"/>
    </row>
    <row r="101" spans="1:7" x14ac:dyDescent="0.3">
      <c r="A101" s="51" t="s">
        <v>232</v>
      </c>
      <c r="B101" s="110">
        <v>2</v>
      </c>
      <c r="C101" s="94"/>
      <c r="D101" s="95"/>
      <c r="E101" s="94"/>
      <c r="F101" s="94"/>
    </row>
    <row r="102" spans="1:7" x14ac:dyDescent="0.3">
      <c r="A102" s="344" t="s">
        <v>36</v>
      </c>
      <c r="B102" s="345"/>
      <c r="C102" s="346"/>
      <c r="D102" s="248">
        <f>SUM(B88:C101)</f>
        <v>26</v>
      </c>
    </row>
    <row r="103" spans="1:7" x14ac:dyDescent="0.3">
      <c r="A103" s="344" t="s">
        <v>295</v>
      </c>
      <c r="B103" s="345"/>
      <c r="C103" s="346"/>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3" x14ac:dyDescent="0.3">
      <c r="A113" s="21" t="s">
        <v>165</v>
      </c>
      <c r="B113" s="110">
        <v>1</v>
      </c>
      <c r="C113" s="94"/>
      <c r="D113" s="95" t="s">
        <v>465</v>
      </c>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2</v>
      </c>
      <c r="C115" s="120" t="str">
        <f>IF(B115=0, -5, "0")</f>
        <v>0</v>
      </c>
      <c r="D115" s="95" t="s">
        <v>466</v>
      </c>
      <c r="E115" s="94"/>
      <c r="F115" s="94"/>
      <c r="G115" s="126"/>
    </row>
    <row r="116" spans="1:7" s="22" customFormat="1" ht="18" x14ac:dyDescent="0.35">
      <c r="A116" s="46" t="s">
        <v>317</v>
      </c>
      <c r="B116" s="110">
        <v>2</v>
      </c>
      <c r="C116" s="120" t="str">
        <f>IF(B116=0, -5, "0")</f>
        <v>0</v>
      </c>
      <c r="D116" s="95"/>
      <c r="E116" s="94"/>
      <c r="F116" s="94"/>
      <c r="G116" s="126"/>
    </row>
    <row r="117" spans="1:7" s="22" customFormat="1" ht="45.75" x14ac:dyDescent="0.3">
      <c r="A117" s="51" t="s">
        <v>232</v>
      </c>
      <c r="B117" s="110">
        <v>1</v>
      </c>
      <c r="C117" s="94"/>
      <c r="D117" s="107" t="s">
        <v>445</v>
      </c>
      <c r="E117" s="94"/>
      <c r="F117" s="94"/>
      <c r="G117" s="126"/>
    </row>
    <row r="118" spans="1:7" s="22" customFormat="1" x14ac:dyDescent="0.3">
      <c r="A118" s="344" t="s">
        <v>36</v>
      </c>
      <c r="B118" s="345"/>
      <c r="C118" s="346"/>
      <c r="D118" s="248">
        <f>SUM(B107:C117)</f>
        <v>20</v>
      </c>
      <c r="E118" s="13"/>
      <c r="F118" s="13"/>
      <c r="G118" s="126"/>
    </row>
    <row r="119" spans="1:7" s="22" customFormat="1" x14ac:dyDescent="0.3">
      <c r="A119" s="344" t="s">
        <v>295</v>
      </c>
      <c r="B119" s="345"/>
      <c r="C119" s="346"/>
      <c r="D119" s="33">
        <f>D118/(COUNT(B107:C117)*2)</f>
        <v>0.90909090909090906</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1</v>
      </c>
      <c r="C122" s="94"/>
      <c r="D122" s="113" t="s">
        <v>424</v>
      </c>
      <c r="E122" s="113"/>
      <c r="F122" s="94"/>
    </row>
    <row r="123" spans="1:7" x14ac:dyDescent="0.3">
      <c r="A123" s="44" t="s">
        <v>272</v>
      </c>
      <c r="B123" s="111">
        <v>2</v>
      </c>
      <c r="C123" s="94"/>
      <c r="D123" s="95" t="s">
        <v>424</v>
      </c>
      <c r="E123" s="95"/>
      <c r="F123" s="94"/>
    </row>
    <row r="124" spans="1:7" ht="19.5" x14ac:dyDescent="0.4">
      <c r="A124" s="17" t="s">
        <v>293</v>
      </c>
      <c r="B124" s="111">
        <v>2</v>
      </c>
      <c r="C124" s="101"/>
      <c r="D124" s="95"/>
      <c r="E124" s="95"/>
      <c r="F124" s="94"/>
    </row>
    <row r="125" spans="1:7" ht="34.5" x14ac:dyDescent="0.4">
      <c r="A125" s="20" t="s">
        <v>247</v>
      </c>
      <c r="B125" s="111">
        <v>1</v>
      </c>
      <c r="C125" s="101"/>
      <c r="D125" s="95" t="s">
        <v>426</v>
      </c>
      <c r="E125" s="95"/>
      <c r="F125" s="94"/>
    </row>
    <row r="126" spans="1:7" ht="47.25" x14ac:dyDescent="0.4">
      <c r="A126" s="17" t="s">
        <v>292</v>
      </c>
      <c r="B126" s="111">
        <v>1</v>
      </c>
      <c r="C126" s="101"/>
      <c r="D126" s="107" t="s">
        <v>469</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4" t="s">
        <v>36</v>
      </c>
      <c r="B133" s="345"/>
      <c r="C133" s="346"/>
      <c r="D133" s="248">
        <f>SUM(B122:C132)</f>
        <v>19</v>
      </c>
    </row>
    <row r="134" spans="1:7" x14ac:dyDescent="0.3">
      <c r="A134" s="344" t="s">
        <v>295</v>
      </c>
      <c r="B134" s="345"/>
      <c r="C134" s="346"/>
      <c r="D134" s="32">
        <f>D133/(COUNT(B122:C132)*2)</f>
        <v>0.86363636363636365</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4" t="s">
        <v>36</v>
      </c>
      <c r="B149" s="345"/>
      <c r="C149" s="346"/>
      <c r="D149" s="248">
        <f>SUM(B137:C148)</f>
        <v>2</v>
      </c>
    </row>
    <row r="150" spans="1:7" x14ac:dyDescent="0.3">
      <c r="A150" s="344" t="s">
        <v>295</v>
      </c>
      <c r="B150" s="345"/>
      <c r="C150" s="346"/>
      <c r="D150" s="33">
        <f>D149/(COUNT(B137:C148)*2)</f>
        <v>1</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479</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250">
        <f>SUM(B153:C160)</f>
        <v>15</v>
      </c>
    </row>
    <row r="162" spans="1:7" x14ac:dyDescent="0.3">
      <c r="A162" s="344" t="s">
        <v>295</v>
      </c>
      <c r="B162" s="345"/>
      <c r="C162" s="346"/>
      <c r="D162" s="33">
        <f>D161/(COUNT(B153:C160)*2)</f>
        <v>0.9375</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v>2</v>
      </c>
      <c r="C165" s="120" t="str">
        <f>IF(B165=0, -5, "0")</f>
        <v>0</v>
      </c>
      <c r="D165" s="94"/>
      <c r="E165" s="94"/>
      <c r="F165" s="94"/>
    </row>
    <row r="166" spans="1:7" ht="33" x14ac:dyDescent="0.3">
      <c r="A166" s="17" t="s">
        <v>287</v>
      </c>
      <c r="B166" s="94">
        <v>1</v>
      </c>
      <c r="C166" s="94"/>
      <c r="D166" s="95" t="s">
        <v>471</v>
      </c>
      <c r="E166" s="94"/>
      <c r="F166" s="94"/>
    </row>
    <row r="167" spans="1:7" ht="49.5" x14ac:dyDescent="0.3">
      <c r="A167" s="44" t="s">
        <v>215</v>
      </c>
      <c r="B167" s="94">
        <v>1</v>
      </c>
      <c r="C167" s="94"/>
      <c r="D167" s="95" t="s">
        <v>433</v>
      </c>
      <c r="E167" s="94"/>
      <c r="F167" s="94"/>
    </row>
    <row r="168" spans="1:7" x14ac:dyDescent="0.3">
      <c r="A168" s="17" t="s">
        <v>86</v>
      </c>
      <c r="B168" s="94">
        <v>2</v>
      </c>
      <c r="C168" s="94"/>
      <c r="D168" s="94"/>
      <c r="E168" s="95"/>
      <c r="F168" s="94"/>
    </row>
    <row r="169" spans="1:7" x14ac:dyDescent="0.3">
      <c r="A169" s="344" t="s">
        <v>36</v>
      </c>
      <c r="B169" s="345"/>
      <c r="C169" s="346"/>
      <c r="D169" s="248">
        <f>SUM(B165:C168)</f>
        <v>6</v>
      </c>
    </row>
    <row r="170" spans="1:7" x14ac:dyDescent="0.3">
      <c r="A170" s="344" t="s">
        <v>295</v>
      </c>
      <c r="B170" s="345"/>
      <c r="C170" s="346"/>
      <c r="D170" s="33">
        <f>D169/(COUNT(B165:C168)*2)</f>
        <v>0.75</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2</v>
      </c>
      <c r="C173" s="94"/>
      <c r="D173" s="119"/>
      <c r="E173" s="94"/>
      <c r="F173" s="94"/>
    </row>
    <row r="174" spans="1:7" ht="30.75" x14ac:dyDescent="0.3">
      <c r="A174" s="17" t="s">
        <v>87</v>
      </c>
      <c r="B174" s="94">
        <v>1</v>
      </c>
      <c r="C174" s="94"/>
      <c r="D174" s="119" t="s">
        <v>480</v>
      </c>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4" t="s">
        <v>36</v>
      </c>
      <c r="B177" s="345"/>
      <c r="C177" s="346"/>
      <c r="D177" s="248">
        <f>SUM(B173:C176)</f>
        <v>7</v>
      </c>
    </row>
    <row r="178" spans="1:7" x14ac:dyDescent="0.3">
      <c r="A178" s="344" t="s">
        <v>295</v>
      </c>
      <c r="B178" s="345"/>
      <c r="C178" s="346"/>
      <c r="D178" s="33">
        <f>D177/(COUNT(B173:C176)*2)</f>
        <v>0.875</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4" t="s">
        <v>36</v>
      </c>
      <c r="B186" s="345"/>
      <c r="C186" s="346"/>
      <c r="D186" s="248">
        <f>SUM(B181:C185)</f>
        <v>10</v>
      </c>
    </row>
    <row r="187" spans="1:7" x14ac:dyDescent="0.3">
      <c r="A187" s="344" t="s">
        <v>295</v>
      </c>
      <c r="B187" s="345"/>
      <c r="C187" s="346"/>
      <c r="D187" s="33">
        <f>D186/(COUNT(B181:C185)*2)</f>
        <v>1</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49.5" x14ac:dyDescent="0.3">
      <c r="A192" s="20" t="s">
        <v>311</v>
      </c>
      <c r="B192" s="94">
        <v>1</v>
      </c>
      <c r="C192" s="94"/>
      <c r="D192" s="95" t="s">
        <v>441</v>
      </c>
      <c r="E192" s="94"/>
      <c r="F192" s="94"/>
    </row>
    <row r="193" spans="1:6" x14ac:dyDescent="0.3">
      <c r="A193" s="53" t="s">
        <v>189</v>
      </c>
      <c r="B193" s="94">
        <v>2</v>
      </c>
      <c r="C193" s="94"/>
      <c r="D193" s="94"/>
      <c r="E193" s="94"/>
      <c r="F193" s="94"/>
    </row>
    <row r="194" spans="1:6" x14ac:dyDescent="0.3">
      <c r="A194" s="344" t="s">
        <v>36</v>
      </c>
      <c r="B194" s="345"/>
      <c r="C194" s="346"/>
      <c r="D194" s="54">
        <f>SUM(B190:C193)</f>
        <v>7</v>
      </c>
    </row>
    <row r="195" spans="1:6" x14ac:dyDescent="0.3">
      <c r="A195" s="344" t="s">
        <v>295</v>
      </c>
      <c r="B195" s="345"/>
      <c r="C195" s="346"/>
      <c r="D195" s="33">
        <f>D194/(COUNT(B190:C193)*2)</f>
        <v>0.875</v>
      </c>
    </row>
    <row r="197" spans="1:6" ht="18" x14ac:dyDescent="0.35">
      <c r="A197" s="64" t="s">
        <v>246</v>
      </c>
      <c r="B197" s="63"/>
      <c r="C197" s="63"/>
      <c r="D197" s="294" t="e">
        <f>E197/F197</f>
        <v>#DIV/0!</v>
      </c>
      <c r="E197" s="305">
        <f>COUNTIF('A1 Technique'!F17:F193,"ok")</f>
        <v>0</v>
      </c>
      <c r="F197" s="305">
        <f>COUNTA('A1 Technique'!F17:F193)</f>
        <v>0</v>
      </c>
    </row>
    <row r="198" spans="1:6" ht="22.5" x14ac:dyDescent="0.3">
      <c r="A198" s="35" t="s">
        <v>322</v>
      </c>
      <c r="B198" s="36"/>
      <c r="C198" s="37"/>
      <c r="D198" s="38">
        <f>SUM(D194,D186,D177,D169,D161,D63,D52,D33,D22,D118,D149,D133,D102,D84,D42)</f>
        <v>186</v>
      </c>
    </row>
    <row r="199" spans="1:6" ht="22.5" x14ac:dyDescent="0.3">
      <c r="A199" s="35" t="s">
        <v>323</v>
      </c>
      <c r="B199" s="36"/>
      <c r="C199" s="37"/>
      <c r="D199" s="39">
        <f>D198/(COUNT(B190:C193,B181:C185,B173:C176,B165:C168,B153:C160,B56:C62,B46:C51,B26:C32,B17:C21,B107:C117,B137:C148,B122:C132,B88:C101,B67:C83,B37:C41)*2)</f>
        <v>0.88571428571428568</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view="pageBreakPreview" topLeftCell="A510" zoomScaleSheetLayoutView="100" workbookViewId="0">
      <selection activeCell="D510" sqref="D51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7" t="s">
        <v>179</v>
      </c>
      <c r="B7" s="317"/>
      <c r="C7" s="317"/>
      <c r="D7" s="317"/>
      <c r="E7" s="317"/>
      <c r="F7" s="317"/>
      <c r="G7" s="125"/>
    </row>
    <row r="8" spans="1:7" ht="29.25" x14ac:dyDescent="0.45">
      <c r="A8" s="318" t="str">
        <f>'Page de garde'!D18</f>
        <v>Saint Gobain</v>
      </c>
      <c r="B8" s="318"/>
      <c r="C8" s="318"/>
      <c r="D8" s="318"/>
      <c r="E8" s="318"/>
      <c r="F8" s="318"/>
      <c r="G8" s="125"/>
    </row>
    <row r="9" spans="1:7" ht="24" x14ac:dyDescent="0.45">
      <c r="A9" s="14" t="s">
        <v>42</v>
      </c>
      <c r="B9" s="319" t="s">
        <v>481</v>
      </c>
      <c r="C9" s="319"/>
      <c r="D9" s="319"/>
      <c r="E9" s="319"/>
      <c r="F9" s="319"/>
      <c r="G9" s="125"/>
    </row>
    <row r="10" spans="1:7" ht="24" x14ac:dyDescent="0.45">
      <c r="A10" s="15" t="s">
        <v>44</v>
      </c>
      <c r="B10" s="320" t="s">
        <v>482</v>
      </c>
      <c r="C10" s="320"/>
      <c r="D10" s="320"/>
      <c r="E10" s="320"/>
      <c r="F10" s="320"/>
      <c r="G10" s="125"/>
    </row>
    <row r="11" spans="1:7" ht="24" x14ac:dyDescent="0.45">
      <c r="A11" s="14" t="s">
        <v>43</v>
      </c>
      <c r="B11" s="315">
        <v>43285</v>
      </c>
      <c r="C11" s="315"/>
      <c r="D11" s="315"/>
      <c r="E11" s="315"/>
      <c r="F11" s="315"/>
      <c r="G11" s="125"/>
    </row>
    <row r="12" spans="1:7" ht="24" x14ac:dyDescent="0.45">
      <c r="A12" s="14" t="s">
        <v>239</v>
      </c>
      <c r="B12" s="321">
        <f>D549</f>
        <v>0.88191881918819193</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43285</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1</v>
      </c>
      <c r="C39" s="130"/>
      <c r="D39" s="95" t="s">
        <v>483</v>
      </c>
      <c r="E39" s="94"/>
      <c r="F39" s="204" t="s">
        <v>356</v>
      </c>
    </row>
    <row r="40" spans="1:7" ht="30.75" customHeight="1" x14ac:dyDescent="0.3">
      <c r="A40" s="70" t="s">
        <v>381</v>
      </c>
      <c r="B40" s="130">
        <v>1</v>
      </c>
      <c r="C40" s="130"/>
      <c r="D40" s="95" t="s">
        <v>484</v>
      </c>
      <c r="E40" s="94"/>
      <c r="F40" s="204" t="s">
        <v>356</v>
      </c>
    </row>
    <row r="41" spans="1:7" ht="45" x14ac:dyDescent="0.3">
      <c r="A41" s="4" t="s">
        <v>249</v>
      </c>
      <c r="B41" s="280">
        <f>IF(D41=1, 2, IF(AND(D41&lt;1,D41&gt;0), 1, "0"))</f>
        <v>2</v>
      </c>
      <c r="C41" s="130"/>
      <c r="D41" s="281">
        <f>IFERROR(E41/F41,"N.A")</f>
        <v>1</v>
      </c>
      <c r="E41" s="282">
        <f>COUNTIF('A2 Exploitation'!F21:F40,"ok")</f>
        <v>1</v>
      </c>
      <c r="F41" s="283">
        <f>COUNTA('A2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43285</v>
      </c>
      <c r="B49" s="124"/>
      <c r="C49" s="135"/>
      <c r="D49" s="124"/>
    </row>
    <row r="50" spans="1:7" x14ac:dyDescent="0.3">
      <c r="A50" s="323" t="s">
        <v>30</v>
      </c>
      <c r="B50" s="324" t="s">
        <v>31</v>
      </c>
      <c r="C50" s="324"/>
      <c r="D50" s="324" t="s">
        <v>46</v>
      </c>
      <c r="E50" s="325" t="s">
        <v>310</v>
      </c>
      <c r="F50" s="325" t="s">
        <v>360</v>
      </c>
      <c r="G50" s="127"/>
    </row>
    <row r="51" spans="1:7"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1</v>
      </c>
      <c r="C66" s="130"/>
      <c r="D66" s="113" t="s">
        <v>485</v>
      </c>
      <c r="E66" s="94"/>
      <c r="F66" s="204" t="s">
        <v>356</v>
      </c>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304" t="s">
        <v>505</v>
      </c>
      <c r="E74" s="116"/>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0.93333333333333335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69.75" customHeight="1" x14ac:dyDescent="0.35">
      <c r="A89" s="261" t="s">
        <v>55</v>
      </c>
      <c r="B89" s="130">
        <v>1</v>
      </c>
      <c r="C89" s="136">
        <f>IF(B89=0, -10, IF(B89=1, -5, "0"))</f>
        <v>-5</v>
      </c>
      <c r="D89" s="129" t="s">
        <v>486</v>
      </c>
      <c r="E89" s="94"/>
      <c r="F89" s="204" t="s">
        <v>356</v>
      </c>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1</v>
      </c>
      <c r="C95" s="230"/>
      <c r="D95" s="231" t="s">
        <v>483</v>
      </c>
      <c r="E95" s="106"/>
      <c r="F95" s="204" t="s">
        <v>356</v>
      </c>
    </row>
    <row r="96" spans="1:7" s="112" customFormat="1" ht="31.5" customHeight="1" x14ac:dyDescent="0.3">
      <c r="A96" s="55" t="s">
        <v>506</v>
      </c>
      <c r="B96" s="130">
        <v>2</v>
      </c>
      <c r="C96" s="213"/>
      <c r="D96" s="223"/>
      <c r="E96" s="106"/>
      <c r="F96" s="204"/>
      <c r="G96" s="127"/>
    </row>
    <row r="97" spans="1:7" s="112" customFormat="1" ht="31.5" customHeight="1" x14ac:dyDescent="0.3">
      <c r="A97" s="219" t="s">
        <v>507</v>
      </c>
      <c r="B97" s="130">
        <v>2</v>
      </c>
      <c r="C97" s="213"/>
      <c r="D97" s="223"/>
      <c r="E97" s="106"/>
      <c r="F97" s="204"/>
      <c r="G97" s="127"/>
    </row>
    <row r="98" spans="1:7" s="112" customFormat="1" ht="35.25" customHeight="1" x14ac:dyDescent="0.3">
      <c r="A98" s="219" t="s">
        <v>392</v>
      </c>
      <c r="B98" s="130">
        <v>1</v>
      </c>
      <c r="C98" s="213"/>
      <c r="D98" s="223" t="s">
        <v>487</v>
      </c>
      <c r="E98" s="106"/>
      <c r="F98" s="204" t="s">
        <v>356</v>
      </c>
      <c r="G98" s="127"/>
    </row>
    <row r="99" spans="1:7" s="112" customFormat="1" ht="42.75" customHeight="1" x14ac:dyDescent="0.3">
      <c r="A99" s="219" t="s">
        <v>249</v>
      </c>
      <c r="B99" s="280" t="str">
        <f>IF(D99=1, 2, IF(AND(D99&lt;1,D99&gt;0), 1, "0"))</f>
        <v>0</v>
      </c>
      <c r="C99" s="213"/>
      <c r="D99" s="281">
        <f>IFERROR(E99/F99,"N.A")</f>
        <v>0</v>
      </c>
      <c r="E99" s="282">
        <f>COUNTIF('A2 Exploitation'!F53:F98,"ok")</f>
        <v>0</v>
      </c>
      <c r="F99" s="283">
        <f>COUNTA('A2 Exploitation'!F53:F98)</f>
        <v>1</v>
      </c>
      <c r="G99" s="127"/>
    </row>
    <row r="100" spans="1:7" x14ac:dyDescent="0.3">
      <c r="A100" s="5" t="s">
        <v>36</v>
      </c>
      <c r="B100" s="5"/>
      <c r="C100" s="5"/>
      <c r="D100" s="5">
        <f>SUM(B88:C93,B95:C99)</f>
        <v>10</v>
      </c>
    </row>
    <row r="101" spans="1:7" x14ac:dyDescent="0.3">
      <c r="A101" s="5" t="s">
        <v>35</v>
      </c>
      <c r="B101" s="132"/>
      <c r="C101" s="133"/>
      <c r="D101" s="134">
        <f>D100/(COUNT(B88:C93,B95:C99)*2)</f>
        <v>0.45454545454545453</v>
      </c>
    </row>
    <row r="102" spans="1:7" ht="18" x14ac:dyDescent="0.35">
      <c r="A102" s="42" t="s">
        <v>61</v>
      </c>
      <c r="B102" s="152"/>
      <c r="C102" s="153"/>
      <c r="D102" s="143">
        <f>SUM(D84,D100,D61)</f>
        <v>54</v>
      </c>
    </row>
    <row r="103" spans="1:7" ht="18" x14ac:dyDescent="0.35">
      <c r="A103" s="42" t="s">
        <v>199</v>
      </c>
      <c r="B103" s="152"/>
      <c r="C103" s="153"/>
      <c r="D103" s="144">
        <f>D102/(COUNT(B88:C93,B53:C60,B65:C83,B95:C99)*2)</f>
        <v>0.79411764705882348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43285</v>
      </c>
      <c r="B106" s="124"/>
      <c r="C106" s="135"/>
      <c r="D106" s="124"/>
    </row>
    <row r="107" spans="1:7" x14ac:dyDescent="0.3">
      <c r="A107" s="323" t="s">
        <v>30</v>
      </c>
      <c r="B107" s="324" t="s">
        <v>31</v>
      </c>
      <c r="C107" s="324"/>
      <c r="D107" s="324" t="s">
        <v>46</v>
      </c>
      <c r="E107" s="325" t="s">
        <v>310</v>
      </c>
      <c r="F107" s="325" t="s">
        <v>360</v>
      </c>
    </row>
    <row r="108" spans="1:7"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508</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1</v>
      </c>
      <c r="C133" s="130"/>
      <c r="D133" s="235" t="s">
        <v>488</v>
      </c>
      <c r="E133" s="67"/>
      <c r="F133" s="204" t="s">
        <v>356</v>
      </c>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49.5" x14ac:dyDescent="0.3">
      <c r="A147" s="237" t="s">
        <v>404</v>
      </c>
      <c r="B147" s="130">
        <v>0</v>
      </c>
      <c r="C147" s="150">
        <f>IF(B147=0, -5, "0")</f>
        <v>-5</v>
      </c>
      <c r="D147" s="116" t="s">
        <v>489</v>
      </c>
      <c r="E147" s="116" t="s">
        <v>514</v>
      </c>
      <c r="F147" s="204" t="s">
        <v>356</v>
      </c>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1</v>
      </c>
      <c r="C149" s="225"/>
      <c r="D149" s="116" t="s">
        <v>483</v>
      </c>
      <c r="E149" s="116"/>
      <c r="F149" s="204" t="s">
        <v>356</v>
      </c>
      <c r="G149" s="127"/>
    </row>
    <row r="150" spans="1:7" s="112" customFormat="1" x14ac:dyDescent="0.3">
      <c r="A150" s="55" t="s">
        <v>506</v>
      </c>
      <c r="B150" s="130">
        <v>2</v>
      </c>
      <c r="C150" s="225"/>
      <c r="D150" s="116"/>
      <c r="E150" s="116"/>
      <c r="F150" s="204"/>
      <c r="G150" s="127"/>
    </row>
    <row r="151" spans="1:7" s="112" customFormat="1" ht="30" x14ac:dyDescent="0.3">
      <c r="A151" s="219" t="s">
        <v>507</v>
      </c>
      <c r="B151" s="130">
        <v>2</v>
      </c>
      <c r="C151" s="225"/>
      <c r="D151" s="116"/>
      <c r="E151" s="116"/>
      <c r="F151" s="204"/>
      <c r="G151" s="127"/>
    </row>
    <row r="152" spans="1:7" s="112" customFormat="1" ht="33" x14ac:dyDescent="0.3">
      <c r="A152" s="219" t="s">
        <v>392</v>
      </c>
      <c r="B152" s="130">
        <v>1</v>
      </c>
      <c r="C152" s="150"/>
      <c r="D152" s="116" t="s">
        <v>487</v>
      </c>
      <c r="E152" s="116"/>
      <c r="F152" s="204" t="s">
        <v>356</v>
      </c>
      <c r="G152" s="127"/>
    </row>
    <row r="153" spans="1:7" ht="45" x14ac:dyDescent="0.3">
      <c r="A153" s="55" t="s">
        <v>249</v>
      </c>
      <c r="B153" s="280">
        <f>IF(D153=1, 2, IF(AND(D153&lt;1,D153&gt;0), 1, "0"))</f>
        <v>2</v>
      </c>
      <c r="C153" s="140"/>
      <c r="D153" s="281">
        <f>IFERROR(E153/F153,"N.A")</f>
        <v>1</v>
      </c>
      <c r="E153" s="282">
        <f>COUNTIF('A2 Exploitation'!F110:F152,"ok")</f>
        <v>3</v>
      </c>
      <c r="F153" s="283">
        <f>COUNTA('A2 Exploitation'!F110:F152)</f>
        <v>3</v>
      </c>
    </row>
    <row r="154" spans="1:7" x14ac:dyDescent="0.3">
      <c r="A154" s="5" t="s">
        <v>36</v>
      </c>
      <c r="B154" s="5"/>
      <c r="C154" s="5"/>
      <c r="D154" s="5">
        <f>SUM(B143:C147,B149:C153)</f>
        <v>11</v>
      </c>
    </row>
    <row r="155" spans="1:7" x14ac:dyDescent="0.3">
      <c r="A155" s="5" t="s">
        <v>35</v>
      </c>
      <c r="B155" s="132"/>
      <c r="C155" s="133"/>
      <c r="D155" s="134">
        <f>D154/(COUNT(B143:C147,B149:C153)*2)</f>
        <v>0.5</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0.83333333333333337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43285</v>
      </c>
      <c r="B161" s="124"/>
      <c r="C161" s="135"/>
      <c r="D161" s="127"/>
    </row>
    <row r="162" spans="1:7" x14ac:dyDescent="0.3">
      <c r="A162" s="323" t="s">
        <v>30</v>
      </c>
      <c r="B162" s="324" t="s">
        <v>31</v>
      </c>
      <c r="C162" s="324"/>
      <c r="D162" s="324" t="s">
        <v>46</v>
      </c>
      <c r="E162" s="325" t="s">
        <v>310</v>
      </c>
      <c r="F162" s="325" t="s">
        <v>360</v>
      </c>
      <c r="G162" s="127"/>
    </row>
    <row r="163" spans="1:7"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15.5" x14ac:dyDescent="0.3">
      <c r="A185" s="70" t="s">
        <v>136</v>
      </c>
      <c r="B185" s="130">
        <v>0</v>
      </c>
      <c r="C185" s="130"/>
      <c r="D185" s="147" t="s">
        <v>515</v>
      </c>
      <c r="E185" s="95" t="s">
        <v>490</v>
      </c>
      <c r="F185" s="204" t="s">
        <v>356</v>
      </c>
    </row>
    <row r="186" spans="1:7" ht="102" customHeight="1" x14ac:dyDescent="0.35">
      <c r="A186" s="276" t="s">
        <v>186</v>
      </c>
      <c r="B186" s="130">
        <v>0</v>
      </c>
      <c r="C186" s="136">
        <f>IF(B186=0, -10, "0")</f>
        <v>-10</v>
      </c>
      <c r="D186" s="302" t="s">
        <v>509</v>
      </c>
      <c r="E186" s="95" t="s">
        <v>491</v>
      </c>
      <c r="F186" s="204" t="s">
        <v>356</v>
      </c>
    </row>
    <row r="187" spans="1:7" x14ac:dyDescent="0.3">
      <c r="A187" s="70" t="s">
        <v>251</v>
      </c>
      <c r="B187" s="130">
        <v>2</v>
      </c>
      <c r="C187" s="130"/>
      <c r="D187" s="116"/>
      <c r="E187" s="94"/>
      <c r="F187" s="204"/>
    </row>
    <row r="188" spans="1:7" ht="21" customHeight="1" x14ac:dyDescent="0.3">
      <c r="A188" s="70" t="s">
        <v>170</v>
      </c>
      <c r="B188" s="130">
        <v>1</v>
      </c>
      <c r="C188" s="130"/>
      <c r="D188" s="116" t="s">
        <v>492</v>
      </c>
      <c r="E188" s="95"/>
      <c r="F188" s="204" t="s">
        <v>356</v>
      </c>
      <c r="G188" s="127"/>
    </row>
    <row r="189" spans="1:7" ht="21" customHeight="1" x14ac:dyDescent="0.35">
      <c r="A189" s="191" t="s">
        <v>399</v>
      </c>
      <c r="B189" s="130">
        <v>1</v>
      </c>
      <c r="C189" s="130"/>
      <c r="D189" s="116" t="s">
        <v>493</v>
      </c>
      <c r="E189" s="67"/>
      <c r="F189" s="204" t="s">
        <v>356</v>
      </c>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5.75" customHeight="1" x14ac:dyDescent="0.3">
      <c r="A194" s="269" t="s">
        <v>388</v>
      </c>
      <c r="B194" s="130">
        <v>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1</v>
      </c>
      <c r="C196" s="131"/>
      <c r="D196" s="116" t="s">
        <v>483</v>
      </c>
      <c r="E196" s="106"/>
      <c r="F196" s="204" t="s">
        <v>356</v>
      </c>
      <c r="G196" s="127"/>
    </row>
    <row r="197" spans="1:7" s="112" customFormat="1" ht="25.5" customHeight="1" x14ac:dyDescent="0.3">
      <c r="A197" s="70" t="s">
        <v>506</v>
      </c>
      <c r="B197" s="130">
        <v>2</v>
      </c>
      <c r="C197" s="131"/>
      <c r="D197" s="116"/>
      <c r="E197" s="106"/>
      <c r="F197" s="204"/>
      <c r="G197" s="127"/>
    </row>
    <row r="198" spans="1:7" s="112" customFormat="1" ht="33" customHeight="1" x14ac:dyDescent="0.3">
      <c r="A198" s="10" t="s">
        <v>507</v>
      </c>
      <c r="B198" s="130">
        <v>2</v>
      </c>
      <c r="C198" s="131"/>
      <c r="D198" s="116"/>
      <c r="E198" s="106"/>
      <c r="F198" s="204"/>
      <c r="G198" s="127"/>
    </row>
    <row r="199" spans="1:7" s="112" customFormat="1" ht="33" customHeight="1" x14ac:dyDescent="0.3">
      <c r="A199" s="10" t="s">
        <v>392</v>
      </c>
      <c r="B199" s="130">
        <v>1</v>
      </c>
      <c r="C199" s="150"/>
      <c r="D199" s="116" t="s">
        <v>494</v>
      </c>
      <c r="E199" s="106"/>
      <c r="F199" s="204" t="s">
        <v>356</v>
      </c>
      <c r="G199" s="127"/>
    </row>
    <row r="200" spans="1:7" ht="45" x14ac:dyDescent="0.3">
      <c r="A200" s="8" t="s">
        <v>249</v>
      </c>
      <c r="B200" s="280" t="str">
        <f>IF(D200=1, 2, IF(AND(D200&lt;1,D200&gt;0), 1, "0"))</f>
        <v>0</v>
      </c>
      <c r="C200" s="130"/>
      <c r="D200" s="281">
        <f>IFERROR(E200/F200,"N.A")</f>
        <v>0</v>
      </c>
      <c r="E200" s="282">
        <f>COUNTIF('A2 Exploitation'!F165:F199,"ok")</f>
        <v>0</v>
      </c>
      <c r="F200" s="283">
        <f>COUNTA('A2 Exploitation'!F165:F199)</f>
        <v>1</v>
      </c>
      <c r="G200" s="127"/>
    </row>
    <row r="201" spans="1:7" x14ac:dyDescent="0.3">
      <c r="A201" s="59" t="s">
        <v>36</v>
      </c>
      <c r="B201" s="59"/>
      <c r="C201" s="59"/>
      <c r="D201" s="59">
        <f>SUM(B176:C194,B196:C200)</f>
        <v>28</v>
      </c>
    </row>
    <row r="202" spans="1:7" x14ac:dyDescent="0.3">
      <c r="A202" s="5" t="s">
        <v>35</v>
      </c>
      <c r="B202" s="132"/>
      <c r="C202" s="133"/>
      <c r="D202" s="134">
        <f>D201/(COUNT(B176:C194,B196:C200)*2)</f>
        <v>0.58333333333333337</v>
      </c>
    </row>
    <row r="203" spans="1:7" x14ac:dyDescent="0.3">
      <c r="A203" s="145"/>
      <c r="B203" s="124"/>
      <c r="C203" s="135"/>
      <c r="D203" s="124"/>
    </row>
    <row r="204" spans="1:7" ht="18" x14ac:dyDescent="0.35">
      <c r="A204" s="42" t="s">
        <v>126</v>
      </c>
      <c r="B204" s="152"/>
      <c r="C204" s="153"/>
      <c r="D204" s="143">
        <f>SUM(D172,D201)</f>
        <v>42</v>
      </c>
    </row>
    <row r="205" spans="1:7" ht="18" x14ac:dyDescent="0.35">
      <c r="A205" s="42" t="s">
        <v>201</v>
      </c>
      <c r="B205" s="152"/>
      <c r="C205" s="153"/>
      <c r="D205" s="144">
        <f>D204/(COUNT(B165:C171,B176:C194,B196:C200)*2)</f>
        <v>0.67741935483870963</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43285</v>
      </c>
      <c r="B208" s="124"/>
      <c r="C208" s="135"/>
      <c r="D208" s="124"/>
    </row>
    <row r="209" spans="1:7" x14ac:dyDescent="0.3">
      <c r="A209" s="323" t="s">
        <v>30</v>
      </c>
      <c r="B209" s="324" t="s">
        <v>31</v>
      </c>
      <c r="C209" s="324"/>
      <c r="D209" s="324" t="s">
        <v>46</v>
      </c>
      <c r="E209" s="325" t="s">
        <v>310</v>
      </c>
      <c r="F209" s="325" t="s">
        <v>360</v>
      </c>
      <c r="G209" s="127"/>
    </row>
    <row r="210" spans="1:7"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495</v>
      </c>
      <c r="E226" s="106"/>
      <c r="F226" s="204" t="s">
        <v>356</v>
      </c>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67.5" customHeight="1" x14ac:dyDescent="0.3">
      <c r="A232" s="4" t="s">
        <v>64</v>
      </c>
      <c r="B232" s="130">
        <v>1</v>
      </c>
      <c r="C232" s="131"/>
      <c r="D232" s="157" t="s">
        <v>496</v>
      </c>
      <c r="E232" s="95"/>
      <c r="F232" s="204" t="s">
        <v>357</v>
      </c>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0.8666666666666667</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2" t="s">
        <v>379</v>
      </c>
      <c r="B256" s="332"/>
      <c r="C256" s="332"/>
      <c r="D256" s="332"/>
      <c r="E256" s="332"/>
      <c r="F256" s="332"/>
    </row>
    <row r="257" spans="1:7" ht="31.5" customHeight="1" x14ac:dyDescent="0.3">
      <c r="A257" s="58" t="s">
        <v>361</v>
      </c>
      <c r="B257" s="130">
        <v>1</v>
      </c>
      <c r="C257" s="227"/>
      <c r="D257" s="303" t="s">
        <v>483</v>
      </c>
      <c r="E257" s="227"/>
      <c r="F257" s="204"/>
      <c r="G257" s="127"/>
    </row>
    <row r="258" spans="1:7" x14ac:dyDescent="0.3">
      <c r="A258" s="55" t="s">
        <v>506</v>
      </c>
      <c r="B258" s="130">
        <v>2</v>
      </c>
      <c r="C258" s="131"/>
      <c r="D258" s="147"/>
      <c r="E258" s="106"/>
      <c r="F258" s="204"/>
      <c r="G258" s="127"/>
    </row>
    <row r="259" spans="1:7" ht="30" x14ac:dyDescent="0.3">
      <c r="A259" s="219" t="s">
        <v>507</v>
      </c>
      <c r="B259" s="130">
        <v>2</v>
      </c>
      <c r="C259" s="131"/>
      <c r="D259" s="147"/>
      <c r="E259" s="106"/>
      <c r="F259" s="204"/>
      <c r="G259" s="127"/>
    </row>
    <row r="260" spans="1:7" ht="33" x14ac:dyDescent="0.3">
      <c r="A260" s="219" t="s">
        <v>392</v>
      </c>
      <c r="B260" s="130">
        <v>1</v>
      </c>
      <c r="C260" s="131"/>
      <c r="D260" s="147" t="s">
        <v>487</v>
      </c>
      <c r="E260" s="106"/>
      <c r="F260" s="204"/>
      <c r="G260" s="127"/>
    </row>
    <row r="261" spans="1:7" ht="45" x14ac:dyDescent="0.3">
      <c r="A261" s="55" t="s">
        <v>249</v>
      </c>
      <c r="B261" s="280">
        <f>IF(D261=1, 2, IF(AND(D261&lt;1,D261&gt;0), 1, "0"))</f>
        <v>1</v>
      </c>
      <c r="C261" s="140"/>
      <c r="D261" s="281">
        <f>IFERROR(E261/F261,"N.A")</f>
        <v>0.33333333333333331</v>
      </c>
      <c r="E261" s="282">
        <f>COUNTIF('A2 Exploitation'!F212:F260,"ok")</f>
        <v>1</v>
      </c>
      <c r="F261" s="283">
        <f>COUNTA('A2 Exploitation'!F212:F260)</f>
        <v>3</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69</v>
      </c>
    </row>
    <row r="266" spans="1:7" ht="18" x14ac:dyDescent="0.35">
      <c r="A266" s="57" t="s">
        <v>202</v>
      </c>
      <c r="B266" s="160"/>
      <c r="C266" s="161"/>
      <c r="D266" s="162">
        <f>D265/(COUNT(B226:C243,B248:C255,B212:C221,B257:C261)*2)</f>
        <v>0.90789473684210531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43285</v>
      </c>
      <c r="B269" s="124"/>
      <c r="C269" s="135"/>
      <c r="D269" s="124"/>
      <c r="F269" s="206"/>
      <c r="G269" s="214"/>
    </row>
    <row r="270" spans="1:7" s="16" customFormat="1" x14ac:dyDescent="0.3">
      <c r="A270" s="323" t="s">
        <v>30</v>
      </c>
      <c r="B270" s="324" t="s">
        <v>31</v>
      </c>
      <c r="C270" s="324"/>
      <c r="D270" s="324" t="s">
        <v>46</v>
      </c>
      <c r="E270" s="325" t="s">
        <v>310</v>
      </c>
      <c r="F270" s="325" t="s">
        <v>360</v>
      </c>
      <c r="G270" s="214"/>
    </row>
    <row r="271" spans="1:7" s="16" customForma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t="s">
        <v>32</v>
      </c>
      <c r="C309" s="213"/>
      <c r="D309" s="165"/>
      <c r="E309" s="106"/>
      <c r="F309" s="204"/>
      <c r="G309" s="214"/>
    </row>
    <row r="310" spans="1:7" s="16" customFormat="1" x14ac:dyDescent="0.3">
      <c r="A310" s="55" t="s">
        <v>506</v>
      </c>
      <c r="B310" s="130" t="s">
        <v>32</v>
      </c>
      <c r="C310" s="213"/>
      <c r="D310" s="165"/>
      <c r="E310" s="106"/>
      <c r="F310" s="204"/>
      <c r="G310" s="214"/>
    </row>
    <row r="311" spans="1:7" s="16" customFormat="1" ht="30" x14ac:dyDescent="0.3">
      <c r="A311" s="219" t="s">
        <v>507</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43285</v>
      </c>
      <c r="B321" s="124"/>
      <c r="C321" s="135"/>
      <c r="D321" s="127"/>
    </row>
    <row r="322" spans="1:7" x14ac:dyDescent="0.3">
      <c r="A322" s="323" t="s">
        <v>30</v>
      </c>
      <c r="B322" s="324" t="s">
        <v>31</v>
      </c>
      <c r="C322" s="324"/>
      <c r="D322" s="324" t="s">
        <v>46</v>
      </c>
      <c r="E322" s="325" t="s">
        <v>310</v>
      </c>
      <c r="F322" s="325" t="s">
        <v>360</v>
      </c>
      <c r="G322" s="127"/>
    </row>
    <row r="323" spans="1:7"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2</v>
      </c>
      <c r="C350" s="227"/>
      <c r="D350" s="147"/>
      <c r="E350" s="227"/>
      <c r="F350" s="204"/>
      <c r="G350" s="127"/>
    </row>
    <row r="351" spans="1:7" s="112" customFormat="1" ht="30" x14ac:dyDescent="0.3">
      <c r="A351" s="219" t="s">
        <v>507</v>
      </c>
      <c r="B351" s="130">
        <v>2</v>
      </c>
      <c r="C351" s="150"/>
      <c r="D351" s="223"/>
      <c r="E351" s="106"/>
      <c r="F351" s="204"/>
      <c r="G351" s="127"/>
    </row>
    <row r="352" spans="1:7" s="112" customFormat="1" ht="33" x14ac:dyDescent="0.3">
      <c r="A352" s="219" t="s">
        <v>392</v>
      </c>
      <c r="B352" s="130">
        <v>1</v>
      </c>
      <c r="C352" s="131"/>
      <c r="D352" s="147" t="s">
        <v>487</v>
      </c>
      <c r="E352" s="106"/>
      <c r="F352" s="204" t="s">
        <v>356</v>
      </c>
      <c r="G352" s="127"/>
    </row>
    <row r="353" spans="1:7" ht="45" x14ac:dyDescent="0.3">
      <c r="A353" s="56" t="s">
        <v>249</v>
      </c>
      <c r="B353" s="280">
        <f>IF(D353=1, 2, IF(AND(D353&lt;1,D353&gt;0), 1, "0"))</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43285</v>
      </c>
      <c r="B361" s="124"/>
      <c r="C361" s="135"/>
      <c r="D361" s="124"/>
    </row>
    <row r="362" spans="1:7" x14ac:dyDescent="0.3">
      <c r="A362" s="323" t="s">
        <v>30</v>
      </c>
      <c r="B362" s="324" t="s">
        <v>31</v>
      </c>
      <c r="C362" s="324"/>
      <c r="D362" s="324" t="s">
        <v>46</v>
      </c>
      <c r="E362" s="325" t="s">
        <v>310</v>
      </c>
      <c r="F362" s="325" t="s">
        <v>360</v>
      </c>
      <c r="G362" s="127"/>
    </row>
    <row r="363" spans="1:7"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497</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99" x14ac:dyDescent="0.3">
      <c r="A381" s="8" t="s">
        <v>101</v>
      </c>
      <c r="B381" s="130">
        <v>1</v>
      </c>
      <c r="C381" s="130" t="str">
        <f>IF(B381=0, -5, "0")</f>
        <v>0</v>
      </c>
      <c r="D381" s="149" t="s">
        <v>510</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2</v>
      </c>
      <c r="C384" s="130"/>
      <c r="D384" s="149"/>
      <c r="E384" s="94"/>
      <c r="F384" s="204"/>
      <c r="G384" s="127"/>
    </row>
    <row r="385" spans="1:7" ht="27" customHeight="1" x14ac:dyDescent="0.3">
      <c r="A385" s="10" t="s">
        <v>507</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43285</v>
      </c>
      <c r="B394" s="124"/>
      <c r="C394" s="135"/>
      <c r="D394" s="127"/>
      <c r="G394" s="127"/>
    </row>
    <row r="395" spans="1:7" x14ac:dyDescent="0.3">
      <c r="A395" s="323" t="s">
        <v>30</v>
      </c>
      <c r="B395" s="324" t="s">
        <v>31</v>
      </c>
      <c r="C395" s="324"/>
      <c r="D395" s="324" t="s">
        <v>46</v>
      </c>
      <c r="E395" s="325" t="s">
        <v>310</v>
      </c>
      <c r="F395" s="325" t="s">
        <v>360</v>
      </c>
      <c r="G395" s="127"/>
    </row>
    <row r="396" spans="1:7"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1</v>
      </c>
      <c r="C398" s="130"/>
      <c r="D398" s="95" t="s">
        <v>498</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33" x14ac:dyDescent="0.3">
      <c r="A415" s="210" t="s">
        <v>105</v>
      </c>
      <c r="B415" s="130">
        <v>1</v>
      </c>
      <c r="C415" s="136" t="str">
        <f>IF(B415=0, -5, "0")</f>
        <v>0</v>
      </c>
      <c r="D415" s="165" t="s">
        <v>511</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2</v>
      </c>
      <c r="C436" s="130"/>
      <c r="D436" s="129"/>
      <c r="E436" s="94"/>
      <c r="F436" s="204"/>
      <c r="G436" s="233"/>
    </row>
    <row r="437" spans="1:7" ht="30" x14ac:dyDescent="0.3">
      <c r="A437" s="10" t="s">
        <v>507</v>
      </c>
      <c r="B437" s="130">
        <v>2</v>
      </c>
      <c r="C437" s="130"/>
      <c r="D437" s="129"/>
      <c r="E437" s="94"/>
      <c r="F437" s="204"/>
      <c r="G437" s="12"/>
    </row>
    <row r="438" spans="1:7" ht="33" x14ac:dyDescent="0.3">
      <c r="A438" s="10" t="s">
        <v>392</v>
      </c>
      <c r="B438" s="130">
        <v>1</v>
      </c>
      <c r="C438" s="150" t="str">
        <f>IF(B438=0, -5, "0")</f>
        <v>0</v>
      </c>
      <c r="D438" s="147" t="s">
        <v>487</v>
      </c>
      <c r="E438" s="94"/>
      <c r="F438" s="204" t="s">
        <v>356</v>
      </c>
      <c r="G438" s="12"/>
    </row>
    <row r="439" spans="1:7" ht="45" x14ac:dyDescent="0.3">
      <c r="A439" s="4" t="s">
        <v>249</v>
      </c>
      <c r="B439" s="280">
        <f>IF(D439=1, 2, IF(AND(D439&lt;1,D439&gt;0), 1, "0"))</f>
        <v>2</v>
      </c>
      <c r="C439" s="130"/>
      <c r="D439" s="281">
        <f>IFERROR(E439/F439,"N.A")</f>
        <v>1</v>
      </c>
      <c r="E439" s="282">
        <f>COUNTIF('A2 Exploitation'!F398:F438,"ok")</f>
        <v>2</v>
      </c>
      <c r="F439" s="283">
        <f>COUNTA('A2 Exploitation'!F398:F438)</f>
        <v>2</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43285</v>
      </c>
      <c r="B447" s="124"/>
      <c r="C447" s="135"/>
      <c r="D447" s="124"/>
    </row>
    <row r="448" spans="1:7" x14ac:dyDescent="0.3">
      <c r="A448" s="323" t="s">
        <v>30</v>
      </c>
      <c r="B448" s="324" t="s">
        <v>31</v>
      </c>
      <c r="C448" s="324"/>
      <c r="D448" s="324" t="s">
        <v>46</v>
      </c>
      <c r="E448" s="325" t="s">
        <v>310</v>
      </c>
      <c r="F448" s="325" t="s">
        <v>360</v>
      </c>
      <c r="G448" s="127"/>
    </row>
    <row r="449" spans="1:6"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499</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2</v>
      </c>
      <c r="C472" s="213"/>
      <c r="D472" s="116"/>
      <c r="E472" s="106"/>
      <c r="F472" s="204"/>
      <c r="G472" s="127"/>
    </row>
    <row r="473" spans="1:7" s="112" customFormat="1" x14ac:dyDescent="0.3">
      <c r="A473" s="55" t="s">
        <v>506</v>
      </c>
      <c r="B473" s="130">
        <v>2</v>
      </c>
      <c r="C473" s="213"/>
      <c r="D473" s="116"/>
      <c r="E473" s="106"/>
      <c r="F473" s="204"/>
      <c r="G473" s="127"/>
    </row>
    <row r="474" spans="1:7" s="112" customFormat="1" ht="30" x14ac:dyDescent="0.3">
      <c r="A474" s="219" t="s">
        <v>507</v>
      </c>
      <c r="B474" s="130">
        <v>2</v>
      </c>
      <c r="C474" s="213"/>
      <c r="D474" s="116"/>
      <c r="E474" s="106"/>
      <c r="F474" s="204"/>
      <c r="G474" s="127"/>
    </row>
    <row r="475" spans="1:7" s="112" customFormat="1" ht="33" x14ac:dyDescent="0.3">
      <c r="A475" s="219" t="s">
        <v>392</v>
      </c>
      <c r="B475" s="130">
        <v>1</v>
      </c>
      <c r="C475" s="150"/>
      <c r="D475" s="147" t="s">
        <v>487</v>
      </c>
      <c r="E475" s="106"/>
      <c r="F475" s="204" t="s">
        <v>356</v>
      </c>
      <c r="G475" s="127"/>
    </row>
    <row r="476" spans="1:7" ht="45" x14ac:dyDescent="0.3">
      <c r="A476" s="56" t="s">
        <v>249</v>
      </c>
      <c r="B476" s="280">
        <f>IF(D476=1, 2, IF(AND(D476&lt;1,D476&gt;0), 1, "0"))</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43285</v>
      </c>
      <c r="B484" s="124"/>
      <c r="C484" s="135"/>
      <c r="D484" s="124"/>
    </row>
    <row r="485" spans="1:7" x14ac:dyDescent="0.3">
      <c r="A485" s="323" t="s">
        <v>30</v>
      </c>
      <c r="B485" s="324" t="s">
        <v>31</v>
      </c>
      <c r="C485" s="324"/>
      <c r="D485" s="324" t="s">
        <v>46</v>
      </c>
      <c r="E485" s="325" t="s">
        <v>310</v>
      </c>
      <c r="F485" s="325" t="s">
        <v>360</v>
      </c>
      <c r="G485" s="127"/>
    </row>
    <row r="486" spans="1:7"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1</v>
      </c>
      <c r="C492" s="131"/>
      <c r="D492" s="116" t="s">
        <v>488</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43285</v>
      </c>
      <c r="B506" s="124"/>
      <c r="C506" s="135"/>
      <c r="D506" s="124"/>
    </row>
    <row r="507" spans="1:7" x14ac:dyDescent="0.3">
      <c r="A507" s="323" t="s">
        <v>30</v>
      </c>
      <c r="B507" s="324" t="s">
        <v>31</v>
      </c>
      <c r="C507" s="324"/>
      <c r="D507" s="324" t="s">
        <v>46</v>
      </c>
      <c r="E507" s="325" t="s">
        <v>310</v>
      </c>
      <c r="F507" s="325" t="s">
        <v>360</v>
      </c>
      <c r="G507" s="127"/>
    </row>
    <row r="508" spans="1:7" x14ac:dyDescent="0.3">
      <c r="A508" s="323"/>
      <c r="B508" s="41" t="s">
        <v>34</v>
      </c>
      <c r="C508" s="41" t="s">
        <v>33</v>
      </c>
      <c r="D508" s="324"/>
      <c r="E508" s="325"/>
      <c r="F508" s="32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f>IF(D512=1, 2, IF(AND(D512&lt;1,D512&gt;0), 1, "0"))</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43285</v>
      </c>
      <c r="B517" s="124"/>
      <c r="C517" s="135"/>
      <c r="D517" s="124"/>
    </row>
    <row r="518" spans="1:7" x14ac:dyDescent="0.3">
      <c r="A518" s="323" t="s">
        <v>30</v>
      </c>
      <c r="B518" s="324" t="s">
        <v>31</v>
      </c>
      <c r="C518" s="324"/>
      <c r="D518" s="324" t="s">
        <v>46</v>
      </c>
      <c r="E518" s="325" t="s">
        <v>310</v>
      </c>
      <c r="F518" s="325" t="s">
        <v>360</v>
      </c>
      <c r="G518" s="127"/>
    </row>
    <row r="519" spans="1:7" x14ac:dyDescent="0.3">
      <c r="A519" s="323"/>
      <c r="B519" s="41" t="s">
        <v>34</v>
      </c>
      <c r="C519" s="41" t="s">
        <v>33</v>
      </c>
      <c r="D519" s="324"/>
      <c r="E519" s="325"/>
      <c r="F519" s="325"/>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t="s">
        <v>512</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COUNTIF('A2 Exploitation'!F520:F531,"ok")</f>
        <v>1</v>
      </c>
      <c r="F532" s="283">
        <f>COUNTA('A2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43285</v>
      </c>
      <c r="B537" s="124"/>
      <c r="C537" s="135"/>
      <c r="D537" s="124"/>
      <c r="G537" s="127"/>
    </row>
    <row r="538" spans="1:7" x14ac:dyDescent="0.3">
      <c r="A538" s="323" t="s">
        <v>30</v>
      </c>
      <c r="B538" s="324" t="s">
        <v>31</v>
      </c>
      <c r="C538" s="324"/>
      <c r="D538" s="324" t="s">
        <v>46</v>
      </c>
      <c r="E538" s="325" t="s">
        <v>310</v>
      </c>
      <c r="F538" s="325" t="s">
        <v>360</v>
      </c>
      <c r="G538" s="127"/>
    </row>
    <row r="539" spans="1:7" x14ac:dyDescent="0.3">
      <c r="A539" s="323"/>
      <c r="B539" s="41" t="s">
        <v>34</v>
      </c>
      <c r="C539" s="41" t="s">
        <v>33</v>
      </c>
      <c r="D539" s="324"/>
      <c r="E539" s="325"/>
      <c r="F539" s="32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0.79487179487179493</v>
      </c>
    </row>
    <row r="548" spans="1:4" ht="22.5" x14ac:dyDescent="0.45">
      <c r="A548" s="35" t="s">
        <v>45</v>
      </c>
      <c r="B548" s="181"/>
      <c r="C548" s="182"/>
      <c r="D548" s="183">
        <f>SUM(D544,D533,D513,D502,D443,D390,D357,D45,D317,D265,D157,D480,D204,D102)</f>
        <v>478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0.88191881918819193</v>
      </c>
    </row>
  </sheetData>
  <sheetProtection algorithmName="SHA-512" hashValue="oEPe3kAKOSMDupoiQyXMf8DDVkom7wMFyfUnbH5NDtOlS8wHyVWGOXVo2dYdmC8nPFNiWda0rAQg6mNeB+B7+g==" saltValue="D+fp9Uvf2WV6zjzb6SHaJ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309:B312 B540:B542 B257:B260 B325:B332 B337:B348 B289:B307 B365:B372 B377:B382 B350:B352 B398:B405 B410:B416 B421:B425 B430:B434 B384:B385 B451:B456 B461:B470 B436:B438 B488:B492 B472:B475 B496:B497 B509:B511 B273:B284">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8" fitToHeight="0" orientation="portrait" r:id="rId1"/>
  <rowBreaks count="5" manualBreakCount="5">
    <brk id="85" max="6" man="1"/>
    <brk id="205" max="6" man="1"/>
    <brk id="267" max="6" man="1"/>
    <brk id="407" max="6" man="1"/>
    <brk id="456"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0" zoomScale="106" zoomScaleNormal="90" zoomScaleSheetLayoutView="106" workbookViewId="0">
      <selection activeCell="E20" sqref="E2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0" t="s">
        <v>50</v>
      </c>
      <c r="B6" s="340"/>
      <c r="C6" s="340"/>
      <c r="D6" s="340"/>
      <c r="E6" s="340"/>
      <c r="F6" s="340"/>
      <c r="G6" s="125"/>
    </row>
    <row r="7" spans="1:7" s="12" customFormat="1" ht="21.75" customHeight="1" x14ac:dyDescent="0.45">
      <c r="A7" s="318" t="str">
        <f>'A3 Exploitation'!A8:F8</f>
        <v>Saint Gobain</v>
      </c>
      <c r="B7" s="318"/>
      <c r="C7" s="318"/>
      <c r="D7" s="318"/>
      <c r="E7" s="318"/>
      <c r="F7" s="318"/>
      <c r="G7" s="125"/>
    </row>
    <row r="8" spans="1:7" s="12" customFormat="1" ht="24" x14ac:dyDescent="0.45">
      <c r="A8" s="14" t="s">
        <v>42</v>
      </c>
      <c r="B8" s="341" t="str">
        <f>'A3 Exploitation'!B9:F9</f>
        <v>M Souheil DRAOUI</v>
      </c>
      <c r="C8" s="341"/>
      <c r="D8" s="341"/>
      <c r="E8" s="341"/>
      <c r="F8" s="341"/>
      <c r="G8" s="125"/>
    </row>
    <row r="9" spans="1:7" s="12" customFormat="1" ht="24" x14ac:dyDescent="0.45">
      <c r="A9" s="15" t="s">
        <v>44</v>
      </c>
      <c r="B9" s="342" t="str">
        <f>'A3 Exploitation'!B10:F10</f>
        <v>Directeur magasin et chef rayons ( Mme Amira chaouachi)</v>
      </c>
      <c r="C9" s="342"/>
      <c r="D9" s="342"/>
      <c r="E9" s="342"/>
      <c r="F9" s="342"/>
      <c r="G9" s="125"/>
    </row>
    <row r="10" spans="1:7" s="12" customFormat="1" ht="24" x14ac:dyDescent="0.45">
      <c r="A10" s="14" t="s">
        <v>43</v>
      </c>
      <c r="B10" s="339">
        <f>'A3 Exploitation'!B11:F11</f>
        <v>43285</v>
      </c>
      <c r="C10" s="339"/>
      <c r="D10" s="339"/>
      <c r="E10" s="339"/>
      <c r="F10" s="339"/>
      <c r="G10" s="125"/>
    </row>
    <row r="11" spans="1:7" s="12" customFormat="1" ht="24" x14ac:dyDescent="0.45">
      <c r="A11" s="14" t="s">
        <v>294</v>
      </c>
      <c r="B11" s="343">
        <f>D199</f>
        <v>0.96568627450980393</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ht="33" x14ac:dyDescent="0.3">
      <c r="A17" s="17" t="s">
        <v>269</v>
      </c>
      <c r="B17" s="94">
        <v>1</v>
      </c>
      <c r="C17" s="94"/>
      <c r="D17" s="95" t="s">
        <v>517</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50"/>
      <c r="C22" s="351"/>
      <c r="D22" s="92">
        <f>SUM(B17:C21)</f>
        <v>9</v>
      </c>
    </row>
    <row r="23" spans="1:7" x14ac:dyDescent="0.3">
      <c r="A23" s="344" t="s">
        <v>295</v>
      </c>
      <c r="B23" s="345"/>
      <c r="C23" s="346"/>
      <c r="D23" s="33">
        <f>D22/(COUNT(B17:C21)*2)</f>
        <v>0.9</v>
      </c>
    </row>
    <row r="24" spans="1:7" s="22" customFormat="1" x14ac:dyDescent="0.3">
      <c r="A24" s="26"/>
      <c r="B24" s="27"/>
      <c r="C24" s="27"/>
      <c r="D24" s="28"/>
      <c r="G24" s="126"/>
    </row>
    <row r="25" spans="1:7" ht="19.5" x14ac:dyDescent="0.4">
      <c r="A25" s="352" t="s">
        <v>4</v>
      </c>
      <c r="B25" s="353"/>
      <c r="C25" s="353"/>
      <c r="D25" s="353"/>
      <c r="E25" s="353"/>
      <c r="F25" s="35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4" t="s">
        <v>36</v>
      </c>
      <c r="B33" s="345"/>
      <c r="C33" s="346"/>
      <c r="D33" s="91">
        <f>SUM(B26:C32)</f>
        <v>14</v>
      </c>
    </row>
    <row r="34" spans="1:7" x14ac:dyDescent="0.3">
      <c r="A34" s="344" t="s">
        <v>295</v>
      </c>
      <c r="B34" s="345"/>
      <c r="C34" s="346"/>
      <c r="D34" s="33">
        <f>D33/(COUNT(B26:C32)*2)</f>
        <v>1</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4" t="s">
        <v>36</v>
      </c>
      <c r="B42" s="345"/>
      <c r="C42" s="346"/>
      <c r="D42" s="91">
        <f>SUM(B37:C41)</f>
        <v>10</v>
      </c>
      <c r="E42" s="13"/>
      <c r="F42" s="13"/>
      <c r="G42" s="126"/>
    </row>
    <row r="43" spans="1:7" s="22" customFormat="1" x14ac:dyDescent="0.3">
      <c r="A43" s="344" t="s">
        <v>295</v>
      </c>
      <c r="B43" s="345"/>
      <c r="C43" s="346"/>
      <c r="D43" s="33">
        <f>D42/(COUNT(B37:C41)*2)</f>
        <v>1</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4" t="s">
        <v>36</v>
      </c>
      <c r="B52" s="345"/>
      <c r="C52" s="346"/>
      <c r="D52" s="91">
        <f>SUM(B46:C51)</f>
        <v>12</v>
      </c>
    </row>
    <row r="53" spans="1:7" x14ac:dyDescent="0.3">
      <c r="A53" s="344" t="s">
        <v>295</v>
      </c>
      <c r="B53" s="345"/>
      <c r="C53" s="346"/>
      <c r="D53" s="33">
        <f>D52/(COUNT(B46:C51)*2)</f>
        <v>1</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4" t="s">
        <v>36</v>
      </c>
      <c r="B63" s="345"/>
      <c r="C63" s="346"/>
      <c r="D63" s="91">
        <f>SUM(B56:C62)</f>
        <v>14</v>
      </c>
    </row>
    <row r="64" spans="1:7" x14ac:dyDescent="0.3">
      <c r="A64" s="344" t="s">
        <v>295</v>
      </c>
      <c r="B64" s="345"/>
      <c r="C64" s="346"/>
      <c r="D64" s="33">
        <f>D63/(COUNT(B56:C62)*2)</f>
        <v>1</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4" t="s">
        <v>36</v>
      </c>
      <c r="B84" s="345"/>
      <c r="C84" s="346"/>
      <c r="D84" s="91">
        <f>SUM(B67:C83)</f>
        <v>28</v>
      </c>
    </row>
    <row r="85" spans="1:7" x14ac:dyDescent="0.3">
      <c r="A85" s="344" t="s">
        <v>295</v>
      </c>
      <c r="B85" s="345"/>
      <c r="C85" s="346"/>
      <c r="D85" s="33">
        <f>D84/(COUNT(B67:C83)*2)</f>
        <v>1</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4" t="s">
        <v>36</v>
      </c>
      <c r="B102" s="345"/>
      <c r="C102" s="346"/>
      <c r="D102" s="91">
        <f>SUM(B88:C101)</f>
        <v>24</v>
      </c>
    </row>
    <row r="103" spans="1:7" x14ac:dyDescent="0.3">
      <c r="A103" s="344" t="s">
        <v>295</v>
      </c>
      <c r="B103" s="345"/>
      <c r="C103" s="346"/>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4" t="s">
        <v>36</v>
      </c>
      <c r="B118" s="345"/>
      <c r="C118" s="346"/>
      <c r="D118" s="91">
        <f>SUM(B107:C117)</f>
        <v>22</v>
      </c>
      <c r="E118" s="13"/>
      <c r="F118" s="13"/>
      <c r="G118" s="126"/>
    </row>
    <row r="119" spans="1:7" s="22" customFormat="1" x14ac:dyDescent="0.3">
      <c r="A119" s="344" t="s">
        <v>295</v>
      </c>
      <c r="B119" s="345"/>
      <c r="C119" s="346"/>
      <c r="D119" s="33">
        <f>D118/(COUNT(B107:C117)*2)</f>
        <v>1</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500</v>
      </c>
      <c r="E130" s="95"/>
      <c r="F130" s="94" t="s">
        <v>356</v>
      </c>
    </row>
    <row r="131" spans="1:7" x14ac:dyDescent="0.3">
      <c r="A131" s="23" t="s">
        <v>276</v>
      </c>
      <c r="B131" s="111">
        <v>2</v>
      </c>
      <c r="C131" s="121"/>
      <c r="D131" s="95"/>
      <c r="E131" s="95"/>
      <c r="F131" s="94"/>
    </row>
    <row r="132" spans="1:7" ht="33.75" x14ac:dyDescent="0.35">
      <c r="A132" s="45" t="s">
        <v>317</v>
      </c>
      <c r="B132" s="111">
        <v>1</v>
      </c>
      <c r="C132" s="120" t="str">
        <f>IF(B132=0, -5, "0")</f>
        <v>0</v>
      </c>
      <c r="D132" s="95" t="s">
        <v>501</v>
      </c>
      <c r="E132" s="102"/>
      <c r="F132" s="94" t="s">
        <v>356</v>
      </c>
    </row>
    <row r="133" spans="1:7" x14ac:dyDescent="0.3">
      <c r="A133" s="344" t="s">
        <v>36</v>
      </c>
      <c r="B133" s="345"/>
      <c r="C133" s="346"/>
      <c r="D133" s="91">
        <f>SUM(B122:C132)</f>
        <v>20</v>
      </c>
    </row>
    <row r="134" spans="1:7" x14ac:dyDescent="0.3">
      <c r="A134" s="344" t="s">
        <v>295</v>
      </c>
      <c r="B134" s="345"/>
      <c r="C134" s="346"/>
      <c r="D134" s="32">
        <f>D133/(COUNT(B122:C132)*2)</f>
        <v>0.90909090909090906</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4" t="s">
        <v>36</v>
      </c>
      <c r="B149" s="345"/>
      <c r="C149" s="346"/>
      <c r="D149" s="91">
        <f>SUM(B137:C148)</f>
        <v>0</v>
      </c>
    </row>
    <row r="150" spans="1:7" x14ac:dyDescent="0.3">
      <c r="A150" s="344" t="s">
        <v>295</v>
      </c>
      <c r="B150" s="345"/>
      <c r="C150" s="346"/>
      <c r="D150" s="33" t="e">
        <f>D149/(COUNT(B137:C148)*2)</f>
        <v>#DIV/0!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502</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92">
        <f>SUM(B153:C160)</f>
        <v>15</v>
      </c>
    </row>
    <row r="162" spans="1:7" x14ac:dyDescent="0.3">
      <c r="A162" s="344" t="s">
        <v>295</v>
      </c>
      <c r="B162" s="345"/>
      <c r="C162" s="346"/>
      <c r="D162" s="33">
        <f>D161/(COUNT(B153:C160)*2)</f>
        <v>0.9375</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504</v>
      </c>
      <c r="E167" s="94"/>
      <c r="F167" s="94" t="s">
        <v>357</v>
      </c>
    </row>
    <row r="168" spans="1:7" x14ac:dyDescent="0.3">
      <c r="A168" s="17" t="s">
        <v>86</v>
      </c>
      <c r="B168" s="94">
        <v>2</v>
      </c>
      <c r="C168" s="94"/>
      <c r="D168" s="94"/>
      <c r="E168" s="95"/>
      <c r="F168" s="94"/>
    </row>
    <row r="169" spans="1:7" x14ac:dyDescent="0.3">
      <c r="A169" s="344" t="s">
        <v>36</v>
      </c>
      <c r="B169" s="345"/>
      <c r="C169" s="346"/>
      <c r="D169" s="91">
        <f>SUM(B165:C168)</f>
        <v>7</v>
      </c>
    </row>
    <row r="170" spans="1:7" x14ac:dyDescent="0.3">
      <c r="A170" s="344" t="s">
        <v>295</v>
      </c>
      <c r="B170" s="345"/>
      <c r="C170" s="346"/>
      <c r="D170" s="33">
        <f>D169/(COUNT(B165:C168)*2)</f>
        <v>0.875</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4" t="s">
        <v>36</v>
      </c>
      <c r="B177" s="345"/>
      <c r="C177" s="346"/>
      <c r="D177" s="91">
        <f>SUM(B173:C176)</f>
        <v>8</v>
      </c>
    </row>
    <row r="178" spans="1:7" x14ac:dyDescent="0.3">
      <c r="A178" s="344" t="s">
        <v>295</v>
      </c>
      <c r="B178" s="345"/>
      <c r="C178" s="346"/>
      <c r="D178" s="33">
        <f>D177/(COUNT(B173:C176)*2)</f>
        <v>1</v>
      </c>
    </row>
    <row r="179" spans="1:7" s="22" customFormat="1" x14ac:dyDescent="0.3">
      <c r="A179" s="26"/>
      <c r="B179" s="27"/>
      <c r="C179" s="27"/>
      <c r="D179" s="28"/>
      <c r="G179" s="126"/>
    </row>
    <row r="180" spans="1:7" ht="19.5" x14ac:dyDescent="0.4">
      <c r="A180" s="352" t="s">
        <v>78</v>
      </c>
      <c r="B180" s="353"/>
      <c r="C180" s="353"/>
      <c r="D180" s="353"/>
      <c r="E180" s="353"/>
      <c r="F180" s="353"/>
    </row>
    <row r="181" spans="1:7" x14ac:dyDescent="0.3">
      <c r="A181" s="44" t="s">
        <v>315</v>
      </c>
      <c r="B181" s="94">
        <v>2</v>
      </c>
      <c r="C181" s="94"/>
      <c r="D181" s="95"/>
      <c r="E181" s="95"/>
      <c r="F181" s="94"/>
    </row>
    <row r="182" spans="1:7" ht="51" customHeight="1" x14ac:dyDescent="0.3">
      <c r="A182" s="52" t="s">
        <v>220</v>
      </c>
      <c r="B182" s="94">
        <v>1</v>
      </c>
      <c r="C182" s="94"/>
      <c r="D182" s="95" t="s">
        <v>503</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4" t="s">
        <v>36</v>
      </c>
      <c r="B186" s="345"/>
      <c r="C186" s="346"/>
      <c r="D186" s="91">
        <f>SUM(B181:C185)</f>
        <v>9</v>
      </c>
    </row>
    <row r="187" spans="1:7" x14ac:dyDescent="0.3">
      <c r="A187" s="344" t="s">
        <v>295</v>
      </c>
      <c r="B187" s="345"/>
      <c r="C187" s="346"/>
      <c r="D187" s="33">
        <f>D186/(COUNT(B181:C185)*2)</f>
        <v>0.9</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516</v>
      </c>
      <c r="E192" s="94"/>
      <c r="F192" s="94" t="s">
        <v>357</v>
      </c>
    </row>
    <row r="193" spans="1:6" x14ac:dyDescent="0.3">
      <c r="A193" s="53" t="s">
        <v>189</v>
      </c>
      <c r="B193" s="94">
        <v>2</v>
      </c>
      <c r="C193" s="94"/>
      <c r="D193" s="94"/>
      <c r="E193" s="94"/>
      <c r="F193" s="94"/>
    </row>
    <row r="194" spans="1:6" x14ac:dyDescent="0.3">
      <c r="A194" s="344" t="s">
        <v>36</v>
      </c>
      <c r="B194" s="345"/>
      <c r="C194" s="346"/>
      <c r="D194" s="54">
        <f>SUM(B190:C193)</f>
        <v>5</v>
      </c>
    </row>
    <row r="195" spans="1:6" x14ac:dyDescent="0.3">
      <c r="A195" s="344" t="s">
        <v>295</v>
      </c>
      <c r="B195" s="345"/>
      <c r="C195" s="346"/>
      <c r="D195" s="33">
        <f>D194/(COUNT(B190:C193)*2)</f>
        <v>0.83333333333333337</v>
      </c>
    </row>
    <row r="197" spans="1:6" ht="18" x14ac:dyDescent="0.35">
      <c r="A197" s="64" t="s">
        <v>513</v>
      </c>
      <c r="B197" s="63"/>
      <c r="C197" s="63"/>
      <c r="D197" s="294" t="e">
        <f>E197/F197</f>
        <v>#DIV/0!</v>
      </c>
      <c r="E197" s="305">
        <f>COUNTIF('A2 Technique'!F17:F193,"ok")</f>
        <v>0</v>
      </c>
      <c r="F197" s="305">
        <f>COUNTA('A2 Technique'!F17:F193)</f>
        <v>0</v>
      </c>
    </row>
    <row r="198" spans="1:6" ht="22.5" x14ac:dyDescent="0.3">
      <c r="A198" s="35" t="s">
        <v>45</v>
      </c>
      <c r="B198" s="36"/>
      <c r="C198" s="37"/>
      <c r="D198" s="38">
        <f>SUM(D194,D186,D177,D169,D161,D63,D52,D33,D22,D118,D149,D133,D102,D84,D42)</f>
        <v>197</v>
      </c>
    </row>
    <row r="199" spans="1:6" ht="22.5" x14ac:dyDescent="0.3">
      <c r="A199" s="35" t="s">
        <v>323</v>
      </c>
      <c r="B199" s="36"/>
      <c r="C199" s="37"/>
      <c r="D199" s="39">
        <f>D198/(COUNT(B190:C193,B181:C185,B173:C176,B165:C168,B153:C160,B56:C62,B46:C51,B26:C32,B17:C21,B107:C117,B137:C148,B122:C132,B88:C101,B67:C83,B37:C41)*2)</f>
        <v>0.96568627450980393</v>
      </c>
    </row>
  </sheetData>
  <sheetProtection algorithmName="SHA-512" hashValue="YeL6XLxExLSJoEiNM3rQ4nXI/Y86P0I2oBSETykvrYTrxLZCQ53hhuju7pd/PHT0OM5Bqc/6dC0kueoXTmyx3w==" saltValue="/qD2PvEHr/hapsCSJgzQH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0" orientation="portrait" r:id="rId1"/>
  <rowBreaks count="2" manualBreakCount="2">
    <brk id="77" max="5" man="1"/>
    <brk id="151"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view="pageBreakPreview" topLeftCell="A168" zoomScale="80" zoomScaleSheetLayoutView="80" workbookViewId="0">
      <selection activeCell="E180" sqref="E18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6"/>
      <c r="E1" s="316"/>
      <c r="F1" s="316"/>
      <c r="G1" s="31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7" t="s">
        <v>179</v>
      </c>
      <c r="B7" s="317"/>
      <c r="C7" s="317"/>
      <c r="D7" s="317"/>
      <c r="E7" s="317"/>
      <c r="F7" s="317"/>
      <c r="G7" s="125"/>
    </row>
    <row r="8" spans="1:7" ht="29.25" x14ac:dyDescent="0.45">
      <c r="A8" s="318" t="str">
        <f>'Page de garde'!D18</f>
        <v>Saint Gobain</v>
      </c>
      <c r="B8" s="318"/>
      <c r="C8" s="318"/>
      <c r="D8" s="318"/>
      <c r="E8" s="318"/>
      <c r="F8" s="318"/>
      <c r="G8" s="125"/>
    </row>
    <row r="9" spans="1:7" ht="24" x14ac:dyDescent="0.45">
      <c r="A9" s="14" t="s">
        <v>42</v>
      </c>
      <c r="B9" s="319" t="s">
        <v>518</v>
      </c>
      <c r="C9" s="319"/>
      <c r="D9" s="319"/>
      <c r="E9" s="319"/>
      <c r="F9" s="319"/>
      <c r="G9" s="125"/>
    </row>
    <row r="10" spans="1:7" ht="24" x14ac:dyDescent="0.45">
      <c r="A10" s="15" t="s">
        <v>44</v>
      </c>
      <c r="B10" s="320" t="s">
        <v>452</v>
      </c>
      <c r="C10" s="320"/>
      <c r="D10" s="320"/>
      <c r="E10" s="320"/>
      <c r="F10" s="320"/>
      <c r="G10" s="125"/>
    </row>
    <row r="11" spans="1:7" ht="24" x14ac:dyDescent="0.45">
      <c r="A11" s="14" t="s">
        <v>43</v>
      </c>
      <c r="B11" s="315">
        <v>43430</v>
      </c>
      <c r="C11" s="315"/>
      <c r="D11" s="315"/>
      <c r="E11" s="315"/>
      <c r="F11" s="315"/>
      <c r="G11" s="125"/>
    </row>
    <row r="12" spans="1:7" ht="24" x14ac:dyDescent="0.45">
      <c r="A12" s="14" t="s">
        <v>239</v>
      </c>
      <c r="B12" s="321">
        <f>D549</f>
        <v>0.96167883211678828</v>
      </c>
      <c r="C12" s="321"/>
      <c r="D12" s="321"/>
      <c r="E12" s="321"/>
      <c r="F12" s="321"/>
      <c r="G12" s="125"/>
    </row>
    <row r="13" spans="1:7" ht="22.5" x14ac:dyDescent="0.45">
      <c r="D13" s="322"/>
      <c r="E13" s="322"/>
      <c r="F13" s="322"/>
      <c r="G13" s="32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43430</v>
      </c>
      <c r="B16" s="188"/>
      <c r="C16" s="188"/>
      <c r="D16" s="188"/>
      <c r="E16" s="188"/>
      <c r="F16" s="202"/>
    </row>
    <row r="17" spans="1:8" ht="16.5" customHeight="1" x14ac:dyDescent="0.3">
      <c r="A17" s="323" t="s">
        <v>30</v>
      </c>
      <c r="B17" s="324" t="s">
        <v>31</v>
      </c>
      <c r="C17" s="324"/>
      <c r="D17" s="324" t="s">
        <v>46</v>
      </c>
      <c r="E17" s="325" t="s">
        <v>310</v>
      </c>
      <c r="F17" s="325" t="s">
        <v>358</v>
      </c>
    </row>
    <row r="18" spans="1:8" ht="16.5" customHeight="1" x14ac:dyDescent="0.3">
      <c r="A18" s="323"/>
      <c r="B18" s="41" t="s">
        <v>34</v>
      </c>
      <c r="C18" s="41" t="s">
        <v>33</v>
      </c>
      <c r="D18" s="324"/>
      <c r="E18" s="325"/>
      <c r="F18" s="32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2</v>
      </c>
      <c r="F41" s="283">
        <f>COUNTA('A3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43430</v>
      </c>
      <c r="B49" s="124"/>
      <c r="C49" s="135"/>
      <c r="D49" s="124"/>
    </row>
    <row r="50" spans="1:7" ht="16.5" customHeight="1" x14ac:dyDescent="0.3">
      <c r="A50" s="323" t="s">
        <v>30</v>
      </c>
      <c r="B50" s="324" t="s">
        <v>31</v>
      </c>
      <c r="C50" s="324"/>
      <c r="D50" s="324" t="s">
        <v>46</v>
      </c>
      <c r="E50" s="325" t="s">
        <v>310</v>
      </c>
      <c r="F50" s="325" t="s">
        <v>360</v>
      </c>
      <c r="G50" s="127"/>
    </row>
    <row r="51" spans="1:7" ht="16.5" customHeight="1" x14ac:dyDescent="0.3">
      <c r="A51" s="323"/>
      <c r="B51" s="41" t="s">
        <v>34</v>
      </c>
      <c r="C51" s="41" t="s">
        <v>33</v>
      </c>
      <c r="D51" s="324"/>
      <c r="E51" s="325"/>
      <c r="F51" s="32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1</v>
      </c>
      <c r="C80" s="131"/>
      <c r="D80" s="151" t="s">
        <v>519</v>
      </c>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0.96666666666666667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49.5" x14ac:dyDescent="0.3">
      <c r="A90" s="8" t="s">
        <v>222</v>
      </c>
      <c r="B90" s="130">
        <v>0</v>
      </c>
      <c r="C90" s="130"/>
      <c r="D90" s="129" t="s">
        <v>520</v>
      </c>
      <c r="E90" s="94" t="s">
        <v>521</v>
      </c>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5</v>
      </c>
      <c r="F99" s="283">
        <f>COUNTA('A3 Exploitation'!F53:F98)</f>
        <v>5</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65</v>
      </c>
    </row>
    <row r="103" spans="1:7" ht="18" x14ac:dyDescent="0.35">
      <c r="A103" s="42" t="s">
        <v>199</v>
      </c>
      <c r="B103" s="152"/>
      <c r="C103" s="153"/>
      <c r="D103" s="144">
        <f>D102/(COUNT(B88:C93,B53:C60,B65:C83,B95:C99)*2)</f>
        <v>0.95588235294117652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43430</v>
      </c>
      <c r="B106" s="124"/>
      <c r="C106" s="135"/>
      <c r="D106" s="124"/>
    </row>
    <row r="107" spans="1:7" ht="16.5" customHeight="1" x14ac:dyDescent="0.3">
      <c r="A107" s="323" t="s">
        <v>30</v>
      </c>
      <c r="B107" s="324" t="s">
        <v>31</v>
      </c>
      <c r="C107" s="324"/>
      <c r="D107" s="324" t="s">
        <v>46</v>
      </c>
      <c r="E107" s="325" t="s">
        <v>310</v>
      </c>
      <c r="F107" s="325" t="s">
        <v>360</v>
      </c>
    </row>
    <row r="108" spans="1:7" ht="16.5" customHeight="1" x14ac:dyDescent="0.3">
      <c r="A108" s="323"/>
      <c r="B108" s="41" t="s">
        <v>34</v>
      </c>
      <c r="C108" s="41" t="s">
        <v>33</v>
      </c>
      <c r="D108" s="324"/>
      <c r="E108" s="325"/>
      <c r="F108" s="32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4</v>
      </c>
      <c r="F153" s="283">
        <f>COUNTA('A3 Exploitation'!F110:F152)</f>
        <v>4</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70</v>
      </c>
    </row>
    <row r="158" spans="1:7" ht="18" x14ac:dyDescent="0.35">
      <c r="A158" s="42" t="s">
        <v>200</v>
      </c>
      <c r="B158" s="152"/>
      <c r="C158" s="153"/>
      <c r="D158" s="144">
        <f>D157/(COUNT(B143:C147,B110:C116,B121:C138,B149:C153)*2)</f>
        <v>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43430</v>
      </c>
      <c r="B161" s="124"/>
      <c r="C161" s="135"/>
      <c r="D161" s="127"/>
    </row>
    <row r="162" spans="1:7" ht="16.5" customHeight="1" x14ac:dyDescent="0.3">
      <c r="A162" s="323" t="s">
        <v>30</v>
      </c>
      <c r="B162" s="324" t="s">
        <v>31</v>
      </c>
      <c r="C162" s="324"/>
      <c r="D162" s="324" t="s">
        <v>46</v>
      </c>
      <c r="E162" s="325" t="s">
        <v>310</v>
      </c>
      <c r="F162" s="325" t="s">
        <v>360</v>
      </c>
      <c r="G162" s="127"/>
    </row>
    <row r="163" spans="1:7" ht="16.5" customHeight="1" x14ac:dyDescent="0.3">
      <c r="A163" s="323"/>
      <c r="B163" s="41" t="s">
        <v>34</v>
      </c>
      <c r="C163" s="41" t="s">
        <v>33</v>
      </c>
      <c r="D163" s="324"/>
      <c r="E163" s="325"/>
      <c r="F163" s="32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1</v>
      </c>
      <c r="C176" s="130"/>
      <c r="D176" s="113" t="s">
        <v>526</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99" x14ac:dyDescent="0.3">
      <c r="A184" s="210" t="s">
        <v>363</v>
      </c>
      <c r="B184" s="130">
        <v>0</v>
      </c>
      <c r="C184" s="150">
        <f>IF(B184=0, -5, "0")</f>
        <v>-5</v>
      </c>
      <c r="D184" s="157" t="s">
        <v>527</v>
      </c>
      <c r="E184" s="95" t="s">
        <v>545</v>
      </c>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2" t="s">
        <v>379</v>
      </c>
      <c r="B195" s="332"/>
      <c r="C195" s="332"/>
      <c r="D195" s="332"/>
      <c r="E195" s="332"/>
      <c r="F195" s="332"/>
      <c r="G195" s="127"/>
    </row>
    <row r="196" spans="1:7" s="112" customFormat="1" ht="35.25" customHeight="1" x14ac:dyDescent="0.3">
      <c r="A196" s="4" t="s">
        <v>361</v>
      </c>
      <c r="B196" s="130">
        <v>2</v>
      </c>
      <c r="C196" s="131"/>
      <c r="D196" s="116"/>
      <c r="E196" s="106"/>
      <c r="F196" s="204"/>
      <c r="G196" s="127"/>
    </row>
    <row r="197" spans="1:7" s="112" customFormat="1" ht="99" x14ac:dyDescent="0.3">
      <c r="A197" s="70" t="s">
        <v>386</v>
      </c>
      <c r="B197" s="130">
        <v>2</v>
      </c>
      <c r="C197" s="131"/>
      <c r="D197" s="116" t="s">
        <v>528</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6</v>
      </c>
      <c r="F200" s="283">
        <f>COUNTA('A3 Exploitation'!F165:F199)</f>
        <v>6</v>
      </c>
      <c r="G200" s="127"/>
    </row>
    <row r="201" spans="1:7" x14ac:dyDescent="0.3">
      <c r="A201" s="59" t="s">
        <v>36</v>
      </c>
      <c r="B201" s="59"/>
      <c r="C201" s="59"/>
      <c r="D201" s="59">
        <f>SUM(B176:C194,B196:C200)</f>
        <v>40</v>
      </c>
    </row>
    <row r="202" spans="1:7" x14ac:dyDescent="0.3">
      <c r="A202" s="5" t="s">
        <v>35</v>
      </c>
      <c r="B202" s="132"/>
      <c r="C202" s="133"/>
      <c r="D202" s="134">
        <f>D201/(COUNT(B176:C194,B196:C200)*2)</f>
        <v>0.8</v>
      </c>
    </row>
    <row r="203" spans="1:7" x14ac:dyDescent="0.3">
      <c r="A203" s="145"/>
      <c r="B203" s="124"/>
      <c r="C203" s="135"/>
      <c r="D203" s="124"/>
    </row>
    <row r="204" spans="1:7" ht="18" x14ac:dyDescent="0.35">
      <c r="A204" s="42" t="s">
        <v>126</v>
      </c>
      <c r="B204" s="152"/>
      <c r="C204" s="153"/>
      <c r="D204" s="143">
        <f>SUM(D172,D201)</f>
        <v>54</v>
      </c>
    </row>
    <row r="205" spans="1:7" ht="18" x14ac:dyDescent="0.35">
      <c r="A205" s="42" t="s">
        <v>201</v>
      </c>
      <c r="B205" s="152"/>
      <c r="C205" s="153"/>
      <c r="D205" s="144">
        <f>D204/(COUNT(B165:C171,B176:C194,B196:C200)*2)</f>
        <v>0.84375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43430</v>
      </c>
      <c r="B208" s="124"/>
      <c r="C208" s="135"/>
      <c r="D208" s="124"/>
    </row>
    <row r="209" spans="1:7" ht="16.5" customHeight="1" x14ac:dyDescent="0.3">
      <c r="A209" s="323" t="s">
        <v>30</v>
      </c>
      <c r="B209" s="324" t="s">
        <v>31</v>
      </c>
      <c r="C209" s="324"/>
      <c r="D209" s="324" t="s">
        <v>46</v>
      </c>
      <c r="E209" s="325" t="s">
        <v>310</v>
      </c>
      <c r="F209" s="325" t="s">
        <v>360</v>
      </c>
      <c r="G209" s="127"/>
    </row>
    <row r="210" spans="1:7" ht="16.5" customHeight="1" x14ac:dyDescent="0.3">
      <c r="A210" s="323"/>
      <c r="B210" s="41" t="s">
        <v>34</v>
      </c>
      <c r="C210" s="41" t="s">
        <v>33</v>
      </c>
      <c r="D210" s="324"/>
      <c r="E210" s="325"/>
      <c r="F210" s="32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66" x14ac:dyDescent="0.3">
      <c r="A232" s="4" t="s">
        <v>64</v>
      </c>
      <c r="B232" s="130">
        <v>1</v>
      </c>
      <c r="C232" s="131"/>
      <c r="D232" s="157" t="s">
        <v>496</v>
      </c>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ht="66" x14ac:dyDescent="0.3">
      <c r="A253" s="4" t="s">
        <v>224</v>
      </c>
      <c r="B253" s="130">
        <v>0</v>
      </c>
      <c r="C253" s="130"/>
      <c r="D253" s="129" t="s">
        <v>529</v>
      </c>
      <c r="E253" s="94" t="s">
        <v>530</v>
      </c>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2" t="s">
        <v>379</v>
      </c>
      <c r="B256" s="332"/>
      <c r="C256" s="332"/>
      <c r="D256" s="332"/>
      <c r="E256" s="332"/>
      <c r="F256" s="33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0.5</v>
      </c>
      <c r="E261" s="282">
        <f>COUNTIF('A3 Exploitation'!F212:F260,"ok")</f>
        <v>1</v>
      </c>
      <c r="F261" s="283">
        <f>COUNTA('A3 Exploitation'!F212:F260)</f>
        <v>2</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43430</v>
      </c>
      <c r="B269" s="124"/>
      <c r="C269" s="135"/>
      <c r="D269" s="124"/>
      <c r="F269" s="206"/>
      <c r="G269" s="214"/>
    </row>
    <row r="270" spans="1:7" s="16" customFormat="1" ht="16.5" customHeight="1" x14ac:dyDescent="0.3">
      <c r="A270" s="323" t="s">
        <v>30</v>
      </c>
      <c r="B270" s="324" t="s">
        <v>31</v>
      </c>
      <c r="C270" s="324"/>
      <c r="D270" s="324" t="s">
        <v>46</v>
      </c>
      <c r="E270" s="325" t="s">
        <v>310</v>
      </c>
      <c r="F270" s="325" t="s">
        <v>360</v>
      </c>
      <c r="G270" s="214"/>
    </row>
    <row r="271" spans="1:7" s="16" customFormat="1" ht="16.5" customHeight="1" x14ac:dyDescent="0.3">
      <c r="A271" s="323"/>
      <c r="B271" s="41" t="s">
        <v>34</v>
      </c>
      <c r="C271" s="41" t="s">
        <v>33</v>
      </c>
      <c r="D271" s="324"/>
      <c r="E271" s="325"/>
      <c r="F271" s="325"/>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33" t="s">
        <v>396</v>
      </c>
      <c r="B308" s="334"/>
      <c r="C308" s="334"/>
      <c r="D308" s="334"/>
      <c r="E308" s="334"/>
      <c r="F308" s="335"/>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43430</v>
      </c>
      <c r="B321" s="124"/>
      <c r="C321" s="135"/>
      <c r="D321" s="127"/>
    </row>
    <row r="322" spans="1:7" ht="16.5" customHeight="1" x14ac:dyDescent="0.3">
      <c r="A322" s="323" t="s">
        <v>30</v>
      </c>
      <c r="B322" s="324" t="s">
        <v>31</v>
      </c>
      <c r="C322" s="324"/>
      <c r="D322" s="324" t="s">
        <v>46</v>
      </c>
      <c r="E322" s="325" t="s">
        <v>310</v>
      </c>
      <c r="F322" s="325" t="s">
        <v>360</v>
      </c>
      <c r="G322" s="127"/>
    </row>
    <row r="323" spans="1:7" ht="16.5" customHeight="1" x14ac:dyDescent="0.3">
      <c r="A323" s="323"/>
      <c r="B323" s="41" t="s">
        <v>34</v>
      </c>
      <c r="C323" s="41" t="s">
        <v>33</v>
      </c>
      <c r="D323" s="324"/>
      <c r="E323" s="325"/>
      <c r="F323" s="32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1</v>
      </c>
      <c r="C339" s="130"/>
      <c r="D339" s="129" t="s">
        <v>535</v>
      </c>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3" t="s">
        <v>379</v>
      </c>
      <c r="B349" s="334"/>
      <c r="C349" s="334"/>
      <c r="D349" s="334"/>
      <c r="E349" s="334"/>
      <c r="F349" s="33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43430</v>
      </c>
      <c r="B361" s="124"/>
      <c r="C361" s="135"/>
      <c r="D361" s="124"/>
    </row>
    <row r="362" spans="1:7" ht="16.5" customHeight="1" x14ac:dyDescent="0.3">
      <c r="A362" s="323" t="s">
        <v>30</v>
      </c>
      <c r="B362" s="324" t="s">
        <v>31</v>
      </c>
      <c r="C362" s="324"/>
      <c r="D362" s="324" t="s">
        <v>46</v>
      </c>
      <c r="E362" s="325" t="s">
        <v>310</v>
      </c>
      <c r="F362" s="325" t="s">
        <v>360</v>
      </c>
      <c r="G362" s="127"/>
    </row>
    <row r="363" spans="1:7" ht="16.5" customHeight="1" x14ac:dyDescent="0.3">
      <c r="A363" s="323"/>
      <c r="B363" s="41" t="s">
        <v>34</v>
      </c>
      <c r="C363" s="41" t="s">
        <v>33</v>
      </c>
      <c r="D363" s="324"/>
      <c r="E363" s="325"/>
      <c r="F363" s="32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536</v>
      </c>
      <c r="E381" s="94"/>
      <c r="F381" s="204"/>
      <c r="G381" s="127"/>
    </row>
    <row r="382" spans="1:7" ht="27" customHeight="1" x14ac:dyDescent="0.3">
      <c r="A382" s="70" t="s">
        <v>178</v>
      </c>
      <c r="B382" s="130">
        <v>2</v>
      </c>
      <c r="C382" s="130"/>
      <c r="D382" s="149"/>
      <c r="E382" s="94"/>
      <c r="F382" s="204"/>
      <c r="G382" s="127"/>
    </row>
    <row r="383" spans="1:7" ht="22.5" customHeight="1" x14ac:dyDescent="0.3">
      <c r="A383" s="332" t="s">
        <v>379</v>
      </c>
      <c r="B383" s="332"/>
      <c r="C383" s="332"/>
      <c r="D383" s="332"/>
      <c r="E383" s="332"/>
      <c r="F383" s="33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2</v>
      </c>
      <c r="F386" s="283">
        <f>COUNTA('A3 Exploitation'!F365:F385)</f>
        <v>2</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43430</v>
      </c>
      <c r="B394" s="124"/>
      <c r="C394" s="135"/>
      <c r="D394" s="127"/>
      <c r="G394" s="127"/>
    </row>
    <row r="395" spans="1:7" ht="16.5" customHeight="1" x14ac:dyDescent="0.3">
      <c r="A395" s="323" t="s">
        <v>30</v>
      </c>
      <c r="B395" s="324" t="s">
        <v>31</v>
      </c>
      <c r="C395" s="324"/>
      <c r="D395" s="324" t="s">
        <v>46</v>
      </c>
      <c r="E395" s="325" t="s">
        <v>310</v>
      </c>
      <c r="F395" s="325" t="s">
        <v>360</v>
      </c>
      <c r="G395" s="127"/>
    </row>
    <row r="396" spans="1:7" ht="16.5" customHeight="1" x14ac:dyDescent="0.3">
      <c r="A396" s="323"/>
      <c r="B396" s="41" t="s">
        <v>34</v>
      </c>
      <c r="C396" s="41" t="s">
        <v>33</v>
      </c>
      <c r="D396" s="324"/>
      <c r="E396" s="325"/>
      <c r="F396" s="32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2" t="s">
        <v>379</v>
      </c>
      <c r="B435" s="332"/>
      <c r="C435" s="332"/>
      <c r="D435" s="332"/>
      <c r="E435" s="332"/>
      <c r="F435" s="33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ht="49.5" x14ac:dyDescent="0.3">
      <c r="A438" s="10" t="s">
        <v>392</v>
      </c>
      <c r="B438" s="130">
        <v>1</v>
      </c>
      <c r="C438" s="150" t="str">
        <f>IF(B438=0, -5, "0")</f>
        <v>0</v>
      </c>
      <c r="D438" s="129" t="s">
        <v>539</v>
      </c>
      <c r="E438" s="94"/>
      <c r="F438" s="204"/>
      <c r="G438" s="12"/>
    </row>
    <row r="439" spans="1:7" ht="45" x14ac:dyDescent="0.3">
      <c r="A439" s="4" t="s">
        <v>249</v>
      </c>
      <c r="B439" s="280">
        <f>IF(D439=1, 2, IF(AND(D439&lt;1,D439&gt;0), 1, IF(D439=0,"0","NA")))</f>
        <v>2</v>
      </c>
      <c r="C439" s="130"/>
      <c r="D439" s="281">
        <f>IFERROR(E439/F439,"N.A")</f>
        <v>1</v>
      </c>
      <c r="E439" s="282">
        <f>COUNTIF('A3 Exploitation'!F398:F438,"ok")</f>
        <v>3</v>
      </c>
      <c r="F439" s="283">
        <f>COUNTA('A3 Exploitation'!F398:F438)</f>
        <v>3</v>
      </c>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43430</v>
      </c>
      <c r="B447" s="124"/>
      <c r="C447" s="135"/>
      <c r="D447" s="124"/>
    </row>
    <row r="448" spans="1:7" ht="16.5" customHeight="1" x14ac:dyDescent="0.3">
      <c r="A448" s="323" t="s">
        <v>30</v>
      </c>
      <c r="B448" s="324" t="s">
        <v>31</v>
      </c>
      <c r="C448" s="324"/>
      <c r="D448" s="324" t="s">
        <v>46</v>
      </c>
      <c r="E448" s="325" t="s">
        <v>310</v>
      </c>
      <c r="F448" s="325" t="s">
        <v>360</v>
      </c>
      <c r="G448" s="127"/>
    </row>
    <row r="449" spans="1:6" ht="16.5" customHeight="1" x14ac:dyDescent="0.3">
      <c r="A449" s="323"/>
      <c r="B449" s="41" t="s">
        <v>34</v>
      </c>
      <c r="C449" s="41" t="s">
        <v>33</v>
      </c>
      <c r="D449" s="324"/>
      <c r="E449" s="325"/>
      <c r="F449" s="32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6" t="s">
        <v>379</v>
      </c>
      <c r="B471" s="337"/>
      <c r="C471" s="337"/>
      <c r="D471" s="337"/>
      <c r="E471" s="337"/>
      <c r="F471" s="337"/>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6">
        <f>IF(D476=1, 2, IF(AND(D476&lt;1,D476&gt;0), 1, IF(D476=0,"0","NA")))</f>
        <v>2</v>
      </c>
      <c r="C476" s="140"/>
      <c r="D476" s="281">
        <f>IFERROR(E476/F476,"N.A")</f>
        <v>1</v>
      </c>
      <c r="E476" s="282">
        <f>COUNTIF('A3 Exploitation'!F451:F475,"ok")</f>
        <v>2</v>
      </c>
      <c r="F476" s="283">
        <f>COUNTA('A3 Exploitation'!F451:F475)</f>
        <v>2</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8" t="s">
        <v>367</v>
      </c>
      <c r="B483" s="338"/>
      <c r="C483" s="338"/>
      <c r="D483" s="338"/>
      <c r="E483" s="185"/>
      <c r="F483" s="201"/>
    </row>
    <row r="484" spans="1:7" x14ac:dyDescent="0.3">
      <c r="A484" s="74">
        <f>B11</f>
        <v>43430</v>
      </c>
      <c r="B484" s="124"/>
      <c r="C484" s="135"/>
      <c r="D484" s="124"/>
    </row>
    <row r="485" spans="1:7" ht="16.5" customHeight="1" x14ac:dyDescent="0.3">
      <c r="A485" s="323" t="s">
        <v>30</v>
      </c>
      <c r="B485" s="324" t="s">
        <v>31</v>
      </c>
      <c r="C485" s="324"/>
      <c r="D485" s="324" t="s">
        <v>46</v>
      </c>
      <c r="E485" s="325" t="s">
        <v>310</v>
      </c>
      <c r="F485" s="325" t="s">
        <v>360</v>
      </c>
      <c r="G485" s="127"/>
    </row>
    <row r="486" spans="1:7" ht="16.5" customHeight="1" x14ac:dyDescent="0.3">
      <c r="A486" s="323"/>
      <c r="B486" s="41" t="s">
        <v>34</v>
      </c>
      <c r="C486" s="41" t="s">
        <v>33</v>
      </c>
      <c r="D486" s="324"/>
      <c r="E486" s="325"/>
      <c r="F486" s="325"/>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43430</v>
      </c>
      <c r="B506" s="124"/>
      <c r="C506" s="135"/>
      <c r="D506" s="124"/>
    </row>
    <row r="507" spans="1:7" ht="16.5" customHeight="1" x14ac:dyDescent="0.3">
      <c r="A507" s="323" t="s">
        <v>30</v>
      </c>
      <c r="B507" s="324" t="s">
        <v>31</v>
      </c>
      <c r="C507" s="324"/>
      <c r="D507" s="324" t="s">
        <v>46</v>
      </c>
      <c r="E507" s="325" t="s">
        <v>310</v>
      </c>
      <c r="F507" s="325" t="s">
        <v>360</v>
      </c>
      <c r="G507" s="127"/>
    </row>
    <row r="508" spans="1:7" ht="16.5" customHeight="1" x14ac:dyDescent="0.3">
      <c r="A508" s="323"/>
      <c r="B508" s="41" t="s">
        <v>34</v>
      </c>
      <c r="C508" s="41" t="s">
        <v>33</v>
      </c>
      <c r="D508" s="324"/>
      <c r="E508" s="325"/>
      <c r="F508" s="32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43430</v>
      </c>
      <c r="B517" s="124"/>
      <c r="C517" s="135"/>
      <c r="D517" s="124"/>
    </row>
    <row r="518" spans="1:7" ht="16.5" customHeight="1" x14ac:dyDescent="0.3">
      <c r="A518" s="323" t="s">
        <v>30</v>
      </c>
      <c r="B518" s="324" t="s">
        <v>31</v>
      </c>
      <c r="C518" s="324"/>
      <c r="D518" s="324" t="s">
        <v>46</v>
      </c>
      <c r="E518" s="325" t="s">
        <v>310</v>
      </c>
      <c r="F518" s="325" t="s">
        <v>360</v>
      </c>
      <c r="G518" s="127"/>
    </row>
    <row r="519" spans="1:7" ht="16.5" customHeight="1" x14ac:dyDescent="0.3">
      <c r="A519" s="323"/>
      <c r="B519" s="41" t="s">
        <v>34</v>
      </c>
      <c r="C519" s="41" t="s">
        <v>33</v>
      </c>
      <c r="D519" s="324"/>
      <c r="E519" s="325"/>
      <c r="F519" s="32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544</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23</v>
      </c>
    </row>
    <row r="534" spans="1:7" x14ac:dyDescent="0.3">
      <c r="A534" s="5" t="s">
        <v>35</v>
      </c>
      <c r="B534" s="132"/>
      <c r="C534" s="133"/>
      <c r="D534" s="134">
        <f>D533/(COUNT(B520:C532)*2)</f>
        <v>0.95833333333333337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43430</v>
      </c>
      <c r="B537" s="124"/>
      <c r="C537" s="135"/>
      <c r="D537" s="124"/>
      <c r="G537" s="127"/>
    </row>
    <row r="538" spans="1:7" ht="16.5" customHeight="1" x14ac:dyDescent="0.3">
      <c r="A538" s="323" t="s">
        <v>30</v>
      </c>
      <c r="B538" s="324" t="s">
        <v>31</v>
      </c>
      <c r="C538" s="324"/>
      <c r="D538" s="324" t="s">
        <v>46</v>
      </c>
      <c r="E538" s="325" t="s">
        <v>310</v>
      </c>
      <c r="F538" s="325" t="s">
        <v>360</v>
      </c>
      <c r="G538" s="127"/>
    </row>
    <row r="539" spans="1:7" ht="16.5" customHeight="1" x14ac:dyDescent="0.3">
      <c r="A539" s="323"/>
      <c r="B539" s="41" t="s">
        <v>34</v>
      </c>
      <c r="C539" s="41" t="s">
        <v>33</v>
      </c>
      <c r="D539" s="324"/>
      <c r="E539" s="325"/>
      <c r="F539" s="32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0.94444444444444442</v>
      </c>
    </row>
    <row r="548" spans="1:4" ht="22.5" x14ac:dyDescent="0.45">
      <c r="A548" s="35" t="s">
        <v>45</v>
      </c>
      <c r="B548" s="181"/>
      <c r="C548" s="182"/>
      <c r="D548" s="183">
        <f>SUM(D544,D533,D513,D502,D443,D390,D357,D45,D317,D265,D157,D480,D204,D102)</f>
        <v>527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0.96167883211678828</v>
      </c>
    </row>
  </sheetData>
  <sheetProtection algorithmName="SHA-512" hashValue="56s79Xg+M495hBgFgRNMF9Ljk/gvj3wJrVGiX4Fck4wzXWkNgZvVgrAP4Nf4YfDDSBsCONhef+y874CpqtxDHg==" saltValue="1+WltlT6qpVEgyI/ArGhi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56" zoomScale="80" zoomScaleNormal="90" zoomScaleSheetLayoutView="80" workbookViewId="0">
      <selection activeCell="E166" sqref="E16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6"/>
      <c r="E1" s="316"/>
      <c r="F1" s="316"/>
      <c r="G1" s="31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0" t="s">
        <v>50</v>
      </c>
      <c r="B6" s="340"/>
      <c r="C6" s="340"/>
      <c r="D6" s="340"/>
      <c r="E6" s="340"/>
      <c r="F6" s="340"/>
      <c r="G6" s="125"/>
    </row>
    <row r="7" spans="1:7" s="12" customFormat="1" ht="21.75" customHeight="1" x14ac:dyDescent="0.45">
      <c r="A7" s="318" t="e">
        <f>#REF!</f>
        <v>#REF!</v>
      </c>
      <c r="B7" s="318"/>
      <c r="C7" s="318"/>
      <c r="D7" s="318"/>
      <c r="E7" s="318"/>
      <c r="F7" s="318"/>
      <c r="G7" s="125"/>
    </row>
    <row r="8" spans="1:7" s="12" customFormat="1" ht="24" x14ac:dyDescent="0.45">
      <c r="A8" s="14" t="s">
        <v>42</v>
      </c>
      <c r="B8" s="341" t="str">
        <f>'A4 Exploitation'!B9:F9</f>
        <v>Dr hend KAMOUN</v>
      </c>
      <c r="C8" s="341"/>
      <c r="D8" s="341"/>
      <c r="E8" s="341"/>
      <c r="F8" s="341"/>
      <c r="G8" s="125"/>
    </row>
    <row r="9" spans="1:7" s="12" customFormat="1" ht="24" x14ac:dyDescent="0.45">
      <c r="A9" s="15" t="s">
        <v>44</v>
      </c>
      <c r="B9" s="342" t="str">
        <f>'A4 Exploitation'!B10:F10</f>
        <v>Directeur du magasin et chefs rayons</v>
      </c>
      <c r="C9" s="342"/>
      <c r="D9" s="342"/>
      <c r="E9" s="342"/>
      <c r="F9" s="342"/>
      <c r="G9" s="125"/>
    </row>
    <row r="10" spans="1:7" s="12" customFormat="1" ht="24" x14ac:dyDescent="0.45">
      <c r="A10" s="14" t="s">
        <v>43</v>
      </c>
      <c r="B10" s="339">
        <f>'A4 Exploitation'!A8:F8</f>
        <v>0</v>
      </c>
      <c r="C10" s="339"/>
      <c r="D10" s="339"/>
      <c r="E10" s="339"/>
      <c r="F10" s="339"/>
      <c r="G10" s="125"/>
    </row>
    <row r="11" spans="1:7" s="12" customFormat="1" ht="24" x14ac:dyDescent="0.45">
      <c r="A11" s="14" t="s">
        <v>294</v>
      </c>
      <c r="B11" s="343">
        <f>D199</f>
        <v>0.94660194174757284</v>
      </c>
      <c r="C11" s="343"/>
      <c r="D11" s="343"/>
      <c r="E11" s="343"/>
      <c r="F11" s="343"/>
      <c r="G11" s="125"/>
    </row>
    <row r="12" spans="1:7" s="12" customFormat="1" ht="22.5" x14ac:dyDescent="0.45">
      <c r="A12" s="11"/>
      <c r="D12" s="322"/>
      <c r="E12" s="322"/>
      <c r="F12" s="322"/>
      <c r="G12" s="322"/>
    </row>
    <row r="13" spans="1:7" s="12" customFormat="1" ht="11.25" customHeight="1" x14ac:dyDescent="0.3">
      <c r="A13" s="323" t="s">
        <v>30</v>
      </c>
      <c r="B13" s="324" t="s">
        <v>31</v>
      </c>
      <c r="C13" s="324"/>
      <c r="D13" s="324" t="s">
        <v>46</v>
      </c>
      <c r="E13" s="324" t="s">
        <v>190</v>
      </c>
      <c r="F13" s="324" t="s">
        <v>191</v>
      </c>
      <c r="G13" s="112"/>
    </row>
    <row r="14" spans="1:7" s="12" customFormat="1" ht="12.75" customHeight="1" x14ac:dyDescent="0.3">
      <c r="A14" s="323"/>
      <c r="B14" s="34" t="s">
        <v>34</v>
      </c>
      <c r="C14" s="34" t="s">
        <v>33</v>
      </c>
      <c r="D14" s="324"/>
      <c r="E14" s="324"/>
      <c r="F14" s="324"/>
      <c r="G14" s="127"/>
    </row>
    <row r="15" spans="1:7" x14ac:dyDescent="0.3">
      <c r="A15" s="17"/>
      <c r="B15" s="17"/>
      <c r="C15" s="17"/>
      <c r="D15" s="17"/>
    </row>
    <row r="16" spans="1:7" ht="19.5" x14ac:dyDescent="0.4">
      <c r="A16" s="347" t="s">
        <v>0</v>
      </c>
      <c r="B16" s="348"/>
      <c r="C16" s="348"/>
      <c r="D16" s="348"/>
      <c r="E16" s="348"/>
      <c r="F16" s="348"/>
      <c r="G16" s="126" t="s">
        <v>356</v>
      </c>
    </row>
    <row r="17" spans="1:7" ht="33" x14ac:dyDescent="0.3">
      <c r="A17" s="17" t="s">
        <v>269</v>
      </c>
      <c r="B17" s="94">
        <v>2</v>
      </c>
      <c r="C17" s="94"/>
      <c r="D17" s="95" t="s">
        <v>517</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9" t="s">
        <v>36</v>
      </c>
      <c r="B22" s="350"/>
      <c r="C22" s="351"/>
      <c r="D22" s="245">
        <f>SUM(B17:C21)</f>
        <v>10</v>
      </c>
    </row>
    <row r="23" spans="1:7" x14ac:dyDescent="0.3">
      <c r="A23" s="344" t="s">
        <v>295</v>
      </c>
      <c r="B23" s="345"/>
      <c r="C23" s="346"/>
      <c r="D23" s="33">
        <f>D22/(COUNT(B17:C21)*2)</f>
        <v>1</v>
      </c>
    </row>
    <row r="24" spans="1:7" s="22" customFormat="1" x14ac:dyDescent="0.3">
      <c r="A24" s="26"/>
      <c r="B24" s="27"/>
      <c r="C24" s="27"/>
      <c r="D24" s="28"/>
      <c r="G24" s="126"/>
    </row>
    <row r="25" spans="1:7" ht="19.5" x14ac:dyDescent="0.4">
      <c r="A25" s="352" t="s">
        <v>4</v>
      </c>
      <c r="B25" s="353"/>
      <c r="C25" s="353"/>
      <c r="D25" s="353"/>
      <c r="E25" s="353"/>
      <c r="F25" s="353"/>
    </row>
    <row r="26" spans="1:7" ht="66.75" x14ac:dyDescent="0.35">
      <c r="A26" s="40" t="s">
        <v>97</v>
      </c>
      <c r="B26" s="94">
        <v>1</v>
      </c>
      <c r="C26" s="120" t="str">
        <f>IF(B26=0, -5, "0")</f>
        <v>0</v>
      </c>
      <c r="D26" s="95" t="s">
        <v>537</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4" t="s">
        <v>36</v>
      </c>
      <c r="B33" s="345"/>
      <c r="C33" s="346"/>
      <c r="D33" s="244">
        <f>SUM(B26:C32)</f>
        <v>13</v>
      </c>
    </row>
    <row r="34" spans="1:7" x14ac:dyDescent="0.3">
      <c r="A34" s="344" t="s">
        <v>295</v>
      </c>
      <c r="B34" s="345"/>
      <c r="C34" s="346"/>
      <c r="D34" s="33">
        <f>D33/(COUNT(B26:C32)*2)</f>
        <v>0.9285714285714286</v>
      </c>
    </row>
    <row r="35" spans="1:7" s="22" customFormat="1" x14ac:dyDescent="0.3">
      <c r="A35" s="26"/>
      <c r="B35" s="27"/>
      <c r="C35" s="27"/>
      <c r="D35" s="28"/>
      <c r="G35" s="126"/>
    </row>
    <row r="36" spans="1:7" s="22" customFormat="1" ht="19.5" x14ac:dyDescent="0.4">
      <c r="A36" s="352" t="s">
        <v>219</v>
      </c>
      <c r="B36" s="353"/>
      <c r="C36" s="353"/>
      <c r="D36" s="353"/>
      <c r="E36" s="353"/>
      <c r="F36" s="35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4" t="s">
        <v>36</v>
      </c>
      <c r="B42" s="345"/>
      <c r="C42" s="346"/>
      <c r="D42" s="244">
        <f>SUM(B37:C41)</f>
        <v>10</v>
      </c>
      <c r="E42" s="13"/>
      <c r="F42" s="13"/>
      <c r="G42" s="126"/>
    </row>
    <row r="43" spans="1:7" s="22" customFormat="1" x14ac:dyDescent="0.3">
      <c r="A43" s="344" t="s">
        <v>295</v>
      </c>
      <c r="B43" s="345"/>
      <c r="C43" s="346"/>
      <c r="D43" s="33">
        <f>D42/(COUNT(B37:C41)*2)</f>
        <v>1</v>
      </c>
      <c r="E43" s="13"/>
      <c r="F43" s="13"/>
      <c r="G43" s="126"/>
    </row>
    <row r="44" spans="1:7" s="22" customFormat="1" x14ac:dyDescent="0.3">
      <c r="A44" s="47"/>
      <c r="B44" s="48"/>
      <c r="C44" s="48"/>
      <c r="D44" s="49"/>
      <c r="G44" s="126"/>
    </row>
    <row r="45" spans="1:7" ht="19.5" x14ac:dyDescent="0.4">
      <c r="A45" s="354" t="s">
        <v>21</v>
      </c>
      <c r="B45" s="355"/>
      <c r="C45" s="355"/>
      <c r="D45" s="355"/>
      <c r="E45" s="355"/>
      <c r="F45" s="35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4" t="s">
        <v>36</v>
      </c>
      <c r="B52" s="345"/>
      <c r="C52" s="346"/>
      <c r="D52" s="244">
        <f>SUM(B46:C51)</f>
        <v>12</v>
      </c>
    </row>
    <row r="53" spans="1:7" x14ac:dyDescent="0.3">
      <c r="A53" s="344" t="s">
        <v>295</v>
      </c>
      <c r="B53" s="345"/>
      <c r="C53" s="346"/>
      <c r="D53" s="33">
        <f>D52/(COUNT(B46:C51)*2)</f>
        <v>1</v>
      </c>
    </row>
    <row r="54" spans="1:7" s="22" customFormat="1" x14ac:dyDescent="0.3">
      <c r="A54" s="26"/>
      <c r="B54" s="27"/>
      <c r="C54" s="27"/>
      <c r="D54" s="28"/>
      <c r="G54" s="126"/>
    </row>
    <row r="55" spans="1:7" ht="19.5" x14ac:dyDescent="0.4">
      <c r="A55" s="352" t="s">
        <v>8</v>
      </c>
      <c r="B55" s="353"/>
      <c r="C55" s="353"/>
      <c r="D55" s="353"/>
      <c r="E55" s="353"/>
      <c r="F55" s="35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ht="30.75" x14ac:dyDescent="0.3">
      <c r="A62" s="17" t="s">
        <v>293</v>
      </c>
      <c r="B62" s="94">
        <v>1</v>
      </c>
      <c r="C62" s="94"/>
      <c r="D62" s="98" t="s">
        <v>538</v>
      </c>
      <c r="E62" s="94"/>
      <c r="F62" s="94"/>
    </row>
    <row r="63" spans="1:7" x14ac:dyDescent="0.3">
      <c r="A63" s="344" t="s">
        <v>36</v>
      </c>
      <c r="B63" s="345"/>
      <c r="C63" s="346"/>
      <c r="D63" s="244">
        <f>SUM(B56:C62)</f>
        <v>13</v>
      </c>
    </row>
    <row r="64" spans="1:7" x14ac:dyDescent="0.3">
      <c r="A64" s="344" t="s">
        <v>295</v>
      </c>
      <c r="B64" s="345"/>
      <c r="C64" s="346"/>
      <c r="D64" s="33">
        <f>D63/(COUNT(B56:C62)*2)</f>
        <v>0.9285714285714286</v>
      </c>
    </row>
    <row r="65" spans="1:7" s="22" customFormat="1" x14ac:dyDescent="0.3">
      <c r="A65" s="26"/>
      <c r="B65" s="27"/>
      <c r="C65" s="27"/>
      <c r="D65" s="28"/>
      <c r="G65" s="126"/>
    </row>
    <row r="66" spans="1:7" ht="19.5" x14ac:dyDescent="0.4">
      <c r="A66" s="352" t="s">
        <v>130</v>
      </c>
      <c r="B66" s="353"/>
      <c r="C66" s="353"/>
      <c r="D66" s="353"/>
      <c r="E66" s="353"/>
      <c r="F66" s="353"/>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4" t="s">
        <v>36</v>
      </c>
      <c r="B84" s="345"/>
      <c r="C84" s="346"/>
      <c r="D84" s="244">
        <f>SUM(B67:C83)</f>
        <v>26</v>
      </c>
    </row>
    <row r="85" spans="1:7" x14ac:dyDescent="0.3">
      <c r="A85" s="344" t="s">
        <v>295</v>
      </c>
      <c r="B85" s="345"/>
      <c r="C85" s="346"/>
      <c r="D85" s="33">
        <f>D84/(COUNT(B67:C83)*2)</f>
        <v>1</v>
      </c>
    </row>
    <row r="86" spans="1:7" s="22" customFormat="1" x14ac:dyDescent="0.3">
      <c r="A86" s="26"/>
      <c r="B86" s="27"/>
      <c r="C86" s="27"/>
      <c r="D86" s="28"/>
      <c r="G86" s="126"/>
    </row>
    <row r="87" spans="1:7" ht="19.5" x14ac:dyDescent="0.4">
      <c r="A87" s="352" t="s">
        <v>211</v>
      </c>
      <c r="B87" s="353"/>
      <c r="C87" s="353"/>
      <c r="D87" s="353"/>
      <c r="E87" s="353"/>
      <c r="F87" s="353"/>
    </row>
    <row r="88" spans="1:7" ht="34.5" x14ac:dyDescent="0.4">
      <c r="A88" s="50" t="s">
        <v>273</v>
      </c>
      <c r="B88" s="110">
        <v>1</v>
      </c>
      <c r="C88" s="101"/>
      <c r="D88" s="95" t="s">
        <v>525</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107" t="s">
        <v>523</v>
      </c>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524</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4" t="s">
        <v>36</v>
      </c>
      <c r="B102" s="345"/>
      <c r="C102" s="346"/>
      <c r="D102" s="244">
        <f>SUM(B88:C101)</f>
        <v>26</v>
      </c>
    </row>
    <row r="103" spans="1:7" x14ac:dyDescent="0.3">
      <c r="A103" s="344" t="s">
        <v>295</v>
      </c>
      <c r="B103" s="345"/>
      <c r="C103" s="346"/>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2" t="s">
        <v>212</v>
      </c>
      <c r="B106" s="353"/>
      <c r="C106" s="353"/>
      <c r="D106" s="353"/>
      <c r="E106" s="353"/>
      <c r="F106" s="35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534</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4" t="s">
        <v>36</v>
      </c>
      <c r="B118" s="345"/>
      <c r="C118" s="346"/>
      <c r="D118" s="244">
        <f>SUM(B107:C117)</f>
        <v>22</v>
      </c>
      <c r="E118" s="13"/>
      <c r="F118" s="13"/>
      <c r="G118" s="126"/>
    </row>
    <row r="119" spans="1:7" s="22" customFormat="1" x14ac:dyDescent="0.3">
      <c r="A119" s="344" t="s">
        <v>295</v>
      </c>
      <c r="B119" s="345"/>
      <c r="C119" s="346"/>
      <c r="D119" s="33">
        <f>D118/(COUNT(B107:C117)*2)</f>
        <v>1</v>
      </c>
      <c r="E119" s="13"/>
      <c r="F119" s="13"/>
      <c r="G119" s="126"/>
    </row>
    <row r="120" spans="1:7" s="22" customFormat="1" x14ac:dyDescent="0.3">
      <c r="A120" s="26"/>
      <c r="B120" s="27"/>
      <c r="C120" s="27"/>
      <c r="D120" s="28"/>
      <c r="G120" s="126"/>
    </row>
    <row r="121" spans="1:7" ht="19.5" x14ac:dyDescent="0.4">
      <c r="A121" s="352" t="s">
        <v>185</v>
      </c>
      <c r="B121" s="353"/>
      <c r="C121" s="353"/>
      <c r="D121" s="353"/>
      <c r="E121" s="353"/>
      <c r="F121" s="35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531</v>
      </c>
      <c r="E124" s="95"/>
      <c r="F124" s="94"/>
    </row>
    <row r="125" spans="1:7" ht="19.5" x14ac:dyDescent="0.4">
      <c r="A125" s="20" t="s">
        <v>247</v>
      </c>
      <c r="B125" s="111">
        <v>1</v>
      </c>
      <c r="C125" s="101"/>
      <c r="D125" s="95" t="s">
        <v>532</v>
      </c>
      <c r="E125" s="95"/>
      <c r="F125" s="94"/>
    </row>
    <row r="126" spans="1:7" ht="47.25" x14ac:dyDescent="0.4">
      <c r="A126" s="17" t="s">
        <v>292</v>
      </c>
      <c r="B126" s="111">
        <v>1</v>
      </c>
      <c r="C126" s="101"/>
      <c r="D126" s="107" t="s">
        <v>533</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4" t="s">
        <v>36</v>
      </c>
      <c r="B133" s="345"/>
      <c r="C133" s="346"/>
      <c r="D133" s="244">
        <f>SUM(B122:C132)</f>
        <v>19</v>
      </c>
    </row>
    <row r="134" spans="1:7" x14ac:dyDescent="0.3">
      <c r="A134" s="344" t="s">
        <v>295</v>
      </c>
      <c r="B134" s="345"/>
      <c r="C134" s="346"/>
      <c r="D134" s="32">
        <f>D133/(COUNT(B122:C132)*2)</f>
        <v>0.86363636363636365</v>
      </c>
    </row>
    <row r="135" spans="1:7" s="22" customFormat="1" x14ac:dyDescent="0.3">
      <c r="A135" s="26"/>
      <c r="B135" s="27"/>
      <c r="C135" s="27"/>
      <c r="D135" s="31"/>
      <c r="G135" s="126"/>
    </row>
    <row r="136" spans="1:7" ht="19.5" x14ac:dyDescent="0.4">
      <c r="A136" s="352" t="s">
        <v>71</v>
      </c>
      <c r="B136" s="353"/>
      <c r="C136" s="353"/>
      <c r="D136" s="353"/>
      <c r="E136" s="353"/>
      <c r="F136" s="353"/>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4" t="s">
        <v>36</v>
      </c>
      <c r="B149" s="345"/>
      <c r="C149" s="346"/>
      <c r="D149" s="244">
        <f>SUM(B137:C148)</f>
        <v>0</v>
      </c>
    </row>
    <row r="150" spans="1:7" x14ac:dyDescent="0.3">
      <c r="A150" s="344" t="s">
        <v>295</v>
      </c>
      <c r="B150" s="345"/>
      <c r="C150" s="346"/>
      <c r="D150" s="33" t="e">
        <f>D149/(COUNT(B137:C148)*2)</f>
        <v>#DIV/0!</v>
      </c>
    </row>
    <row r="151" spans="1:7" s="22" customFormat="1" x14ac:dyDescent="0.3">
      <c r="A151" s="26"/>
      <c r="B151" s="27"/>
      <c r="C151" s="27"/>
      <c r="D151" s="28"/>
      <c r="G151" s="126"/>
    </row>
    <row r="152" spans="1:7" ht="19.5" x14ac:dyDescent="0.4">
      <c r="A152" s="352" t="s">
        <v>217</v>
      </c>
      <c r="B152" s="353"/>
      <c r="C152" s="353"/>
      <c r="D152" s="353"/>
      <c r="E152" s="353"/>
      <c r="F152" s="353"/>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541</v>
      </c>
      <c r="E155" s="94"/>
      <c r="F155" s="94"/>
    </row>
    <row r="156" spans="1:7" ht="33.75" x14ac:dyDescent="0.35">
      <c r="A156" s="40" t="s">
        <v>307</v>
      </c>
      <c r="B156" s="94">
        <v>1</v>
      </c>
      <c r="C156" s="120" t="str">
        <f>IF(B156=0, -5, "0")</f>
        <v>0</v>
      </c>
      <c r="D156" s="95" t="s">
        <v>540</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4" t="s">
        <v>36</v>
      </c>
      <c r="B161" s="350"/>
      <c r="C161" s="351"/>
      <c r="D161" s="245">
        <f>SUM(B153:C160)</f>
        <v>14</v>
      </c>
    </row>
    <row r="162" spans="1:7" x14ac:dyDescent="0.3">
      <c r="A162" s="344" t="s">
        <v>295</v>
      </c>
      <c r="B162" s="345"/>
      <c r="C162" s="346"/>
      <c r="D162" s="33">
        <f>D161/(COUNT(B153:C160)*2)</f>
        <v>0.875</v>
      </c>
    </row>
    <row r="163" spans="1:7" s="22" customFormat="1" x14ac:dyDescent="0.3">
      <c r="A163" s="26"/>
      <c r="B163" s="27"/>
      <c r="C163" s="29"/>
      <c r="D163" s="30"/>
      <c r="G163" s="126"/>
    </row>
    <row r="164" spans="1:7" ht="19.5" x14ac:dyDescent="0.4">
      <c r="A164" s="352" t="s">
        <v>77</v>
      </c>
      <c r="B164" s="353"/>
      <c r="C164" s="353"/>
      <c r="D164" s="353"/>
      <c r="E164" s="353"/>
      <c r="F164" s="353"/>
    </row>
    <row r="165" spans="1:7" ht="18" x14ac:dyDescent="0.35">
      <c r="A165" s="40" t="s">
        <v>286</v>
      </c>
      <c r="B165" s="94">
        <v>2</v>
      </c>
      <c r="C165" s="120" t="str">
        <f>IF(B165=0, -5, "0")</f>
        <v>0</v>
      </c>
      <c r="D165" s="94"/>
      <c r="E165" s="94"/>
      <c r="F165" s="94"/>
    </row>
    <row r="166" spans="1:7" ht="66" x14ac:dyDescent="0.3">
      <c r="A166" s="17" t="s">
        <v>287</v>
      </c>
      <c r="B166" s="94">
        <v>1</v>
      </c>
      <c r="C166" s="94"/>
      <c r="D166" s="95" t="s">
        <v>542</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4" t="s">
        <v>36</v>
      </c>
      <c r="B169" s="345"/>
      <c r="C169" s="346"/>
      <c r="D169" s="244">
        <f>SUM(B165:C168)</f>
        <v>7</v>
      </c>
    </row>
    <row r="170" spans="1:7" x14ac:dyDescent="0.3">
      <c r="A170" s="344" t="s">
        <v>295</v>
      </c>
      <c r="B170" s="345"/>
      <c r="C170" s="346"/>
      <c r="D170" s="33">
        <f>D169/(COUNT(B165:C168)*2)</f>
        <v>0.875</v>
      </c>
    </row>
    <row r="171" spans="1:7" s="22" customFormat="1" x14ac:dyDescent="0.3">
      <c r="A171" s="26"/>
      <c r="B171" s="27"/>
      <c r="C171" s="27"/>
      <c r="D171" s="28"/>
      <c r="G171" s="126"/>
    </row>
    <row r="172" spans="1:7" ht="19.5" x14ac:dyDescent="0.4">
      <c r="A172" s="356" t="s">
        <v>17</v>
      </c>
      <c r="B172" s="357"/>
      <c r="C172" s="357"/>
      <c r="D172" s="357"/>
      <c r="E172" s="357"/>
      <c r="F172" s="35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4" t="s">
        <v>36</v>
      </c>
      <c r="B177" s="345"/>
      <c r="C177" s="346"/>
      <c r="D177" s="244">
        <f>SUM(B173:C176)</f>
        <v>8</v>
      </c>
    </row>
    <row r="178" spans="1:7" x14ac:dyDescent="0.3">
      <c r="A178" s="344" t="s">
        <v>295</v>
      </c>
      <c r="B178" s="345"/>
      <c r="C178" s="346"/>
      <c r="D178" s="33">
        <f>D177/(COUNT(B173:C176)*2)</f>
        <v>1</v>
      </c>
    </row>
    <row r="179" spans="1:7" s="22" customFormat="1" x14ac:dyDescent="0.3">
      <c r="A179" s="26"/>
      <c r="B179" s="27"/>
      <c r="C179" s="27"/>
      <c r="D179" s="28"/>
      <c r="G179" s="126"/>
    </row>
    <row r="180" spans="1:7" ht="19.5" x14ac:dyDescent="0.4">
      <c r="A180" s="352" t="s">
        <v>78</v>
      </c>
      <c r="B180" s="353"/>
      <c r="C180" s="353"/>
      <c r="D180" s="353"/>
      <c r="E180" s="353"/>
      <c r="F180" s="353"/>
    </row>
    <row r="181" spans="1:7" ht="33" x14ac:dyDescent="0.3">
      <c r="A181" s="44" t="s">
        <v>315</v>
      </c>
      <c r="B181" s="94">
        <v>2</v>
      </c>
      <c r="C181" s="94"/>
      <c r="D181" s="95" t="s">
        <v>543</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4" t="s">
        <v>36</v>
      </c>
      <c r="B186" s="345"/>
      <c r="C186" s="346"/>
      <c r="D186" s="244">
        <f>SUM(B181:C185)</f>
        <v>10</v>
      </c>
    </row>
    <row r="187" spans="1:7" x14ac:dyDescent="0.3">
      <c r="A187" s="344" t="s">
        <v>295</v>
      </c>
      <c r="B187" s="345"/>
      <c r="C187" s="346"/>
      <c r="D187" s="33">
        <f>D186/(COUNT(B181:C185)*2)</f>
        <v>1</v>
      </c>
    </row>
    <row r="188" spans="1:7" s="22" customFormat="1" x14ac:dyDescent="0.3">
      <c r="A188" s="26"/>
      <c r="B188" s="27"/>
      <c r="C188" s="27"/>
      <c r="D188" s="28"/>
      <c r="G188" s="126"/>
    </row>
    <row r="189" spans="1:7" ht="19.5" x14ac:dyDescent="0.4">
      <c r="A189" s="352" t="s">
        <v>216</v>
      </c>
      <c r="B189" s="353"/>
      <c r="C189" s="353"/>
      <c r="D189" s="353"/>
      <c r="E189" s="353"/>
      <c r="F189" s="35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522</v>
      </c>
      <c r="E192" s="94"/>
      <c r="F192" s="94"/>
    </row>
    <row r="193" spans="1:6" x14ac:dyDescent="0.3">
      <c r="A193" s="53" t="s">
        <v>189</v>
      </c>
      <c r="B193" s="94">
        <v>2</v>
      </c>
      <c r="C193" s="94"/>
      <c r="D193" s="94"/>
      <c r="E193" s="94"/>
      <c r="F193" s="94"/>
    </row>
    <row r="194" spans="1:6" x14ac:dyDescent="0.3">
      <c r="A194" s="344" t="s">
        <v>36</v>
      </c>
      <c r="B194" s="345"/>
      <c r="C194" s="346"/>
      <c r="D194" s="54">
        <f>SUM(B190:C193)</f>
        <v>5</v>
      </c>
    </row>
    <row r="195" spans="1:6" x14ac:dyDescent="0.3">
      <c r="A195" s="344" t="s">
        <v>295</v>
      </c>
      <c r="B195" s="345"/>
      <c r="C195" s="346"/>
      <c r="D195" s="33">
        <f>D194/(COUNT(B190:C193)*2)</f>
        <v>0.83333333333333337</v>
      </c>
    </row>
    <row r="197" spans="1:6" ht="18" x14ac:dyDescent="0.35">
      <c r="A197" s="64" t="s">
        <v>246</v>
      </c>
      <c r="B197" s="63"/>
      <c r="C197" s="63"/>
      <c r="D197" s="294">
        <f>E197/F197</f>
        <v>0.42857142857142855</v>
      </c>
      <c r="E197" s="305">
        <f>COUNTIF('A3 Technique'!F17:F193,"ok")</f>
        <v>3</v>
      </c>
      <c r="F197" s="305">
        <f>COUNTA('A3 Technique'!F17:F193)</f>
        <v>7</v>
      </c>
    </row>
    <row r="198" spans="1:6" ht="22.5" x14ac:dyDescent="0.3">
      <c r="A198" s="35" t="s">
        <v>322</v>
      </c>
      <c r="B198" s="36"/>
      <c r="C198" s="37"/>
      <c r="D198" s="38">
        <f>SUM(D194,D186,D177,D169,D161,D63,D52,D33,D22,D118,D149,D133,D102,D84,D42)</f>
        <v>195</v>
      </c>
    </row>
    <row r="199" spans="1:6" ht="22.5" x14ac:dyDescent="0.3">
      <c r="A199" s="35" t="s">
        <v>323</v>
      </c>
      <c r="B199" s="36"/>
      <c r="C199" s="37"/>
      <c r="D199" s="39">
        <f>D198/(COUNT(B190:C193,B181:C185,B173:C176,B165:C168,B153:C160,B56:C62,B46:C51,B26:C32,B17:C21,B107:C117,B137:C148,B122:C132,B88:C101,B67:C83,B37:C41)*2)</f>
        <v>0.94660194174757284</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DELL</cp:lastModifiedBy>
  <cp:lastPrinted>2018-11-11T21:49:16Z</cp:lastPrinted>
  <dcterms:created xsi:type="dcterms:W3CDTF">2015-10-03T07:44:26Z</dcterms:created>
  <dcterms:modified xsi:type="dcterms:W3CDTF">2018-12-09T17:34:17Z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