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D668" i="42" s="1"/>
  <c r="B668" i="42" s="1"/>
  <c r="E668" i="42"/>
  <c r="F605" i="42"/>
  <c r="E605" i="42"/>
  <c r="F565" i="42"/>
  <c r="D565" i="42" s="1"/>
  <c r="B565" i="42" s="1"/>
  <c r="E565" i="42"/>
  <c r="F525" i="42"/>
  <c r="E525" i="42"/>
  <c r="F471" i="42"/>
  <c r="E471" i="42"/>
  <c r="F424" i="42"/>
  <c r="E424" i="42"/>
  <c r="F366" i="42"/>
  <c r="E366" i="42"/>
  <c r="F299" i="42"/>
  <c r="E299" i="42"/>
  <c r="F244" i="42"/>
  <c r="D244" i="42" s="1"/>
  <c r="B244" i="42" s="1"/>
  <c r="F185" i="42"/>
  <c r="E185" i="42"/>
  <c r="F129" i="42"/>
  <c r="E129" i="42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B721" i="36" s="1"/>
  <c r="D700" i="36"/>
  <c r="B700" i="36" s="1"/>
  <c r="D668" i="36"/>
  <c r="B668" i="36" s="1"/>
  <c r="D605" i="36"/>
  <c r="B605" i="36" s="1"/>
  <c r="D565" i="36"/>
  <c r="B565" i="36" s="1"/>
  <c r="D525" i="36"/>
  <c r="B525" i="36" s="1"/>
  <c r="D471" i="36"/>
  <c r="B471" i="36" s="1"/>
  <c r="D424" i="36"/>
  <c r="D366" i="36"/>
  <c r="B366" i="36" s="1"/>
  <c r="D299" i="36"/>
  <c r="B299" i="36" s="1"/>
  <c r="D244" i="36"/>
  <c r="B244" i="36" s="1"/>
  <c r="D185" i="36"/>
  <c r="B185" i="36" s="1"/>
  <c r="D129" i="36"/>
  <c r="B129" i="36" s="1"/>
  <c r="D43" i="36"/>
  <c r="B43" i="36" s="1"/>
  <c r="D650" i="38" l="1"/>
  <c r="D651" i="38" s="1"/>
  <c r="D627" i="40"/>
  <c r="D471" i="40"/>
  <c r="B471" i="40" s="1"/>
  <c r="D43" i="42"/>
  <c r="B43" i="42" s="1"/>
  <c r="D44" i="42" s="1"/>
  <c r="D669" i="42"/>
  <c r="D670" i="42" s="1"/>
  <c r="D390" i="42"/>
  <c r="D391" i="42" s="1"/>
  <c r="D203" i="38"/>
  <c r="D204" i="38" s="1"/>
  <c r="D161" i="39"/>
  <c r="D162" i="39" s="1"/>
  <c r="D227" i="40"/>
  <c r="D228" i="40" s="1"/>
  <c r="D366" i="40"/>
  <c r="B366" i="40" s="1"/>
  <c r="D367" i="40" s="1"/>
  <c r="D299" i="42"/>
  <c r="B299" i="42" s="1"/>
  <c r="D525" i="42"/>
  <c r="B525" i="42" s="1"/>
  <c r="D627" i="42"/>
  <c r="D672" i="42" s="1"/>
  <c r="D673" i="42" s="1"/>
  <c r="B154" i="29" s="1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606" i="40" s="1"/>
  <c r="D607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390" i="38"/>
  <c r="D391" i="38" s="1"/>
  <c r="D149" i="39"/>
  <c r="D150" i="39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588" i="42"/>
  <c r="D589" i="42" s="1"/>
  <c r="D133" i="43"/>
  <c r="D134" i="43" s="1"/>
  <c r="D149" i="43"/>
  <c r="D150" i="43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248" i="38" l="1"/>
  <c r="D249" i="38" s="1"/>
  <c r="B80" i="29" s="1"/>
  <c r="D368" i="40"/>
  <c r="D370" i="40"/>
  <c r="D371" i="40" s="1"/>
  <c r="B99" i="29" s="1"/>
  <c r="D198" i="39"/>
  <c r="D199" i="39" s="1"/>
  <c r="B11" i="39" s="1"/>
  <c r="D303" i="40"/>
  <c r="D304" i="40" s="1"/>
  <c r="B90" i="29" s="1"/>
  <c r="D198" i="43"/>
  <c r="D199" i="43" s="1"/>
  <c r="D198" i="41"/>
  <c r="D199" i="41" s="1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B11" i="43"/>
  <c r="B182" i="29"/>
  <c r="D606" i="38"/>
  <c r="D607" i="38" s="1"/>
  <c r="D672" i="38"/>
  <c r="D673" i="38" s="1"/>
  <c r="B152" i="29" s="1"/>
  <c r="D723" i="38"/>
  <c r="B129" i="38"/>
  <c r="D130" i="38" s="1"/>
  <c r="D131" i="38" s="1"/>
  <c r="B62" i="29" s="1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0" i="29" l="1"/>
  <c r="D187" i="38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<sst xmlns="http://schemas.openxmlformats.org/spreadsheetml/2006/main" count="5361" uniqueCount="618">
  <si>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</si>
  <si>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</si>
  <si>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</si>
  <si>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</si>
  <si>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</si>
  <si>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</si>
  <si>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</si>
  <si>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</si>
  <si>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</si>
  <si>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</si>
  <si>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</si>
  <si>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</si>
  <si>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</si>
  <si>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</si>
  <si>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</si>
  <si>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</si>
  <si>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</si>
  <si>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</si>
  <si>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</si>
  <si>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</si>
  <si>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</si>
  <si>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</si>
  <si>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</si>
  <si>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</si>
  <si>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</si>
  <si>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</si>
  <si>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</si>
  <si>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</si>
  <si>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</si>
  <si>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</si>
  <si>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</si>
  <si>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</si>
  <si>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</si>
  <si>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</si>
  <si>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</si>
  <si>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</si>
  <si>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</si>
  <si>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</si>
  <si>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</si>
  <si>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</si>
  <si>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</si>
  <si>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</si>
  <si>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</si>
  <si>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</si>
  <si>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</si>
  <si>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</si>
  <si>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</si>
  <si>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</si>
  <si>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</si>
  <si>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</si>
  <si>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</si>
  <si>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</si>
  <si>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</si>
  <si>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</si>
  <si>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</si>
  <si>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</si>
  <si>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</si>
  <si>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</si>
  <si>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</si>
  <si>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</si>
  <si>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</si>
  <si>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</si>
  <si>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</si>
  <si>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</si>
  <si>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</si>
  <si>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</si>
  <si>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</si>
  <si>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</si>
  <si>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</si>
  <si>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</si>
  <si>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</si>
  <si>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</si>
  <si>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</si>
  <si>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</si>
  <si>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</si>
  <si>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</si>
  <si>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</si>
  <si>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</si>
  <si>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</si>
  <si>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</si>
  <si>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</si>
  <si>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</si>
  <si>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</si>
  <si>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</si>
  <si>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</si>
  <si>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</si>
  <si>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</si>
  <si>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</si>
  <si>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</si>
  <si>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</si>
  <si>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</si>
  <si>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</si>
  <si>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</si>
  <si>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</si>
  <si>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</si>
  <si>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</si>
  <si>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</si>
  <si>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</si>
  <si>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</si>
  <si>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</si>
  <si>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</si>
  <si>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</si>
  <si>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</si>
  <si>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</si>
  <si>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</si>
  <si>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</si>
  <si>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</si>
  <si>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</si>
  <si>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</si>
  <si>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</si>
  <si>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</si>
  <si>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</si>
  <si>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</si>
  <si>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</si>
  <si>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</si>
  <si>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</si>
  <si>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</si>
  <si>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</si>
  <si>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</si>
  <si>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</si>
  <si>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</si>
  <si>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</si>
  <si>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</si>
  <si>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</si>
  <si>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</si>
  <si>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</si>
  <si>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</si>
  <si>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</si>
  <si>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</si>
  <si>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</si>
  <si>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</si>
  <si>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</si>
  <si>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</si>
  <si>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</si>
  <si>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</si>
  <si>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</si>
  <si>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</si>
  <si>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</si>
  <si>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</si>
  <si>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</si>
  <si>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</si>
  <si>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</si>
  <si>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</si>
  <si>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</si>
  <si>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</si>
  <si>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</si>
  <si>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</si>
  <si>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</si>
  <si>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</si>
  <si>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</si>
  <si>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</si>
  <si>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</si>
  <si>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</si>
  <si>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</si>
  <si>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</si>
  <si>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</si>
  <si>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</si>
  <si>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</si>
  <si>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</si>
  <si>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</si>
  <si>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</si>
  <si>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</si>
  <si>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</si>
  <si>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</si>
  <si>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</si>
  <si>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</si>
  <si>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</si>
  <si>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</si>
  <si>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</si>
  <si>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</si>
  <si>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</si>
  <si>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</si>
  <si>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</si>
  <si>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</si>
  <si>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</si>
  <si>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</si>
  <si>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</si>
  <si>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</si>
  <si>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</si>
  <si>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</si>
  <si>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</si>
  <si>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</si>
  <si>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</si>
  <si>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</si>
  <si>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</si>
  <si>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</si>
  <si>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</si>
  <si>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</si>
  <si>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</si>
  <si>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</si>
  <si>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</si>
  <si>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</si>
  <si>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</si>
  <si>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</si>
  <si>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</si>
  <si>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</si>
  <si>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</si>
  <si>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</si>
  <si>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</si>
  <si>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</si>
  <si>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</si>
  <si>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</si>
  <si>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</si>
  <si>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</si>
  <si>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</si>
  <si>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</si>
  <si>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</si>
  <si>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</si>
  <si>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</si>
  <si>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</si>
  <si>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</si>
  <si>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</si>
  <si>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</si>
  <si>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</si>
  <si>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</si>
  <si>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</si>
  <si>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</si>
  <si>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</si>
  <si>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</si>
  <si>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</si>
  <si>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</si>
  <si>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</si>
  <si>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</si>
  <si>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</si>
  <si>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</si>
  <si>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</si>
  <si>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</si>
  <si>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</si>
  <si>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</si>
  <si>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</si>
  <si>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</si>
  <si>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</si>
  <si>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</si>
  <si>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</si>
  <si>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</si>
  <si>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</si>
  <si>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</si>
  <si>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</si>
  <si>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</si>
  <si>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</si>
  <si>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</si>
  <si>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</si>
  <si>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</si>
  <si>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</si>
  <si>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</si>
  <si>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</si>
  <si>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</si>
  <si>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</si>
  <si>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</si>
  <si>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</si>
  <si>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</si>
  <si>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</si>
  <si>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</si>
  <si>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</si>
  <si>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</si>
  <si>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</si>
  <si>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</si>
  <si>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</si>
  <si>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</si>
  <si>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</si>
  <si>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</si>
  <si>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</si>
  <si>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</si>
  <si>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</si>
  <si>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</si>
  <si>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</si>
  <si>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</si>
  <si>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</si>
  <si>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</si>
  <si>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</si>
  <si>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</si>
  <si>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</si>
  <si>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</si>
  <si>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</si>
  <si>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</si>
  <si>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</si>
  <si>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</si>
  <si>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</si>
  <si>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</si>
  <si>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</si>
  <si>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</si>
  <si>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</si>
  <si>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</si>
  <si>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</si>
  <si>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</si>
  <si>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</si>
  <si>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</si>
  <si>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</si>
  <si>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</si>
  <si>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</si>
  <si>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</si>
  <si>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</si>
  <si>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</si>
  <si>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</si>
  <si>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</si>
  <si>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</si>
  <si>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</si>
  <si>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</si>
  <si>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</si>
  <si>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</si>
  <si>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</si>
  <si>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</si>
  <si>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</si>
  <si>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</si>
  <si>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</si>
  <si>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</si>
  <si>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</si>
  <si>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</si>
  <si>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</si>
  <si>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</si>
  <si>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</si>
  <si>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</si>
  <si>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</si>
  <si>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</si>
  <si>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</si>
  <si>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</si>
  <si>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</si>
  <si>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</si>
  <si>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</si>
  <si>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</si>
  <si>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</si>
  <si>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</si>
  <si>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</si>
  <si>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</si>
  <si>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</si>
  <si>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</si>
  <si>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</si>
  <si>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</si>
  <si>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</si>
  <si>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</si>
  <si>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</si>
  <si>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</si>
  <si>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</si>
  <si>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</si>
  <si>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</si>
  <si>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</si>
  <si>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</si>
  <si>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</si>
  <si>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</si>
  <si>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</si>
  <si>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</si>
  <si>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</si>
  <si>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</si>
  <si>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</si>
  <si>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</si>
  <si>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</si>
  <si>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</si>
  <si>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</si>
  <si>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</si>
  <si>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</si>
  <si>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</si>
  <si>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</si>
  <si>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</si>
  <si>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</si>
  <si>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</si>
  <si>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</si>
  <si>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</si>
  <si>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</si>
  <si>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</si>
  <si>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</si>
  <si>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</si>
  <si>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</si>
  <si>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</si>
  <si>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</si>
  <si>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</si>
  <si>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</si>
  <si>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</si>
  <si>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</si>
  <si>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</si>
  <si>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</si>
  <si>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</si>
  <si>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</si>
  <si>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</si>
  <si>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</si>
  <si>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</si>
  <si>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</si>
  <si>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</si>
  <si>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</si>
  <si>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</si>
  <si>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</si>
  <si>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</si>
  <si>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</si>
  <si>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</si>
  <si>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</si>
  <si>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</si>
  <si>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</si>
  <si>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</si>
  <si>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</si>
  <si>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</si>
  <si>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</si>
  <si>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</si>
  <si>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</si>
  <si>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</si>
  <si>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</si>
  <si>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</si>
  <si>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</si>
  <si>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</si>
  <si>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</si>
  <si>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</si>
  <si>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</si>
  <si>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</si>
  <si>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</si>
  <si>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</si>
  <si>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</si>
  <si>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</si>
  <si>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</si>
  <si>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</si>
  <si>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</si>
  <si>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</si>
  <si>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</si>
  <si>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</si>
  <si>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</si>
  <si>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</si>
  <si>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</si>
  <si>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</si>
  <si>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</si>
  <si>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</si>
  <si>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</si>
  <si>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</si>
  <si>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</si>
  <si>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</si>
  <si>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</si>
  <si>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</si>
  <si>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</si>
  <si>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</si>
  <si>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</si>
  <si>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</si>
  <si>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</si>
  <si>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</si>
  <si>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</si>
  <si>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</si>
  <si>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</si>
  <si>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</si>
  <si>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</si>
  <si>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</si>
  <si>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</si>
  <si>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</si>
  <si>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</si>
  <si>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</si>
  <si>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</si>
  <si>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</si>
  <si>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</si>
  <si>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</si>
  <si>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</si>
  <si>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</si>
  <si>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</si>
  <si>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</si>
  <si>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</si>
  <si>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</si>
  <si>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</si>
  <si>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</si>
  <si>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</si>
  <si>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</si>
  <si>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</si>
  <si>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</si>
  <si>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</si>
  <si>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</si>
  <si>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</si>
  <si>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</si>
  <si>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</si>
  <si>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</si>
  <si>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</si>
  <si>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</si>
  <si>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</si>
  <si>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</si>
  <si>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</si>
  <si>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</si>
  <si>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</si>
  <si>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</si>
  <si>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</si>
  <si>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</si>
  <si>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</si>
  <si>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</si>
  <si>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</si>
  <si>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</si>
  <si>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</si>
  <si>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</si>
  <si>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planifier la formation
 en 2019</t>
  </si>
  <si>
    <t>Directeur du Magasin et chefs rayon</t>
  </si>
  <si>
    <t>Sousse Erriadh</t>
  </si>
  <si>
    <t>Absence
 de corespondance
 entre le 
cadencier et la vente du paté</t>
  </si>
  <si>
    <t>Présence des casiers dans la salle de pause</t>
  </si>
  <si>
    <t>Présence du givre dans les sachets de crevettes exposés</t>
  </si>
  <si>
    <t>réparer la porte</t>
  </si>
  <si>
    <t>Sensibiliser sur l'importance d'enregistrement correcte et journalier sur ces formulaires</t>
  </si>
  <si>
    <t>Eviter cette opération 
pour mieux conserver l'étanchéité des produits</t>
  </si>
  <si>
    <t xml:space="preserve">Achat des egouttoires </t>
  </si>
  <si>
    <t>Séparation des produits 
pour éviter les contaminations croisées</t>
  </si>
  <si>
    <t>Rassurer la conformité 
de la chaine du froids des produits</t>
  </si>
  <si>
    <t>Changer l'emplacement 
des casiers</t>
  </si>
  <si>
    <t>Des traces de moisissures dans l'armoire de stockage de l'emballage</t>
  </si>
  <si>
    <t>Respecter le plan de nettoyage des armoires</t>
  </si>
  <si>
    <t>Présence des cadavres d'insectes en dessous des plateux des meubles d'exposition</t>
  </si>
  <si>
    <t>Assurer le nettoyage</t>
  </si>
  <si>
    <t>Fixation des piquets d'identification des produits dans les produits directement</t>
  </si>
  <si>
    <t>Un seul membre du personnel assurait la vente dans les rayons fleg , charcuterie le jour de l'audit</t>
  </si>
  <si>
    <t>Respecter l'affectation du personnel</t>
  </si>
  <si>
    <t>2 portions du gouda rouge au lait de vache dans le rayon avec une  
 DLC qui corespond au jour de l'audit</t>
  </si>
  <si>
    <t>Surveiller les durées des vies des produits régulièrement</t>
  </si>
  <si>
    <t xml:space="preserve">Une portion du gruyére Meriah date 06/02/2019 non enregistrée dans les fiches de traçabilité.
</t>
  </si>
  <si>
    <t>La validation des documents
 par le chef rayon est obligatoire</t>
  </si>
  <si>
    <t>Le lavage des mains de l'employé Bechir est non conforme aux instructions lavage des mains</t>
  </si>
  <si>
    <t>Respecter le protocole de lavage des mains</t>
  </si>
  <si>
    <t>Sensibilisation sur
 l'impotatance d'enregistrement pour la tracabilité des produits</t>
  </si>
  <si>
    <t>Les poulets PAC N° lot 04019 dans le rayon ne sont pas enregistrés dans leur fiche de réception le jour 09-02-2019</t>
  </si>
  <si>
    <t>Mettre les abats sur des égouttoirs lors de l’exposition.</t>
  </si>
  <si>
    <t xml:space="preserve">Stockage des paquets de datte avec les récipients des olives et codiments
 </t>
  </si>
  <si>
    <t>Le personnel du  PFT sans formation sur les BPH</t>
  </si>
  <si>
    <t>Absence de papier</t>
  </si>
  <si>
    <t xml:space="preserve">Absence de disribiteur de papier </t>
  </si>
  <si>
    <t>La porte du réfrigérateur ne tient pas fermée</t>
  </si>
  <si>
    <t>Dr Raja Bouhalfaya</t>
  </si>
  <si>
    <t>Directeur du magasin et chefs rayons.</t>
  </si>
  <si>
    <t>Vérification du thermomètre effectuée le 01/05/2019.</t>
  </si>
  <si>
    <t>Le produit DEPAL MCL, n'était pas utilisé pour les opérations de nettoyage des palettes.</t>
  </si>
  <si>
    <t>Prévoir l'approvisionnement du magasin par ce produit pour son usage prévu.</t>
  </si>
  <si>
    <t>Hausse de la température au niveau de la CF positive: de l'ordre de 15°C.
Dépassement de la température de stockage requise.</t>
  </si>
  <si>
    <t>Aviser le service technique afin de remédier à cet écart.</t>
  </si>
  <si>
    <t xml:space="preserve">Encombrement du terminal de cuisson par l’entreposage des sachets de sucre et des armoires frigorifiques: produits retours PLS et une autre non fonctionnelle utilisée pour l’entreposage des emballages.
</t>
  </si>
  <si>
    <t>Renforcer les opérations de nettoyage au niveau de l'entreposage du sucre.</t>
  </si>
  <si>
    <t>Respecter la durée de trempage indiquée au niveau de la fiche d'enregistrement de la décontamination.</t>
  </si>
  <si>
    <t>Mentionnes les dates d'ouvertures de cartons correspondantes lors des opérations de décongélation.</t>
  </si>
  <si>
    <t>Absence de la vérification du thermomètre.</t>
  </si>
  <si>
    <t>Respecter les protocoles de nettoyage et de désinfection.</t>
  </si>
  <si>
    <t xml:space="preserve">Utilisation du produit DEPTIL mains au niveau de la station de nettoyage. 
(Voir photo).
Ce produit est destiné au lavage des mains.
</t>
  </si>
  <si>
    <t>Aviser le fournisseur du produit sur cet écart.</t>
  </si>
  <si>
    <t>Absence de stockage de produits traiteur le jour de l'audit.</t>
  </si>
  <si>
    <t xml:space="preserve">Manque de propreté de la hotte aspirante au dessus de la rôtissoire.
Cette hotte est difficilement accessible vu l’emplacement de la rôtissoire.
</t>
  </si>
  <si>
    <t>Trouver une alternative avec le service technique pour permettre le nettoyage de cet élément.</t>
  </si>
  <si>
    <t>Présence de piqûres de moisissures au niveau de l'armoire froide non fonctionnelle utilisée pour l'entreposage des emballages.</t>
  </si>
  <si>
    <t>Assurer le nettoyage requis à ce niveau.</t>
  </si>
  <si>
    <t xml:space="preserve">Enregistrement manquant des paramètres requis au niveau du cadencier à la date du 18/05/2019. 
</t>
  </si>
  <si>
    <t>Même opérateur pour les rayons produits de volailles trad.et charcuterie/fromages.
Risques de contaminations croisées.</t>
  </si>
  <si>
    <t>Eviter la polyvalence du personnel.</t>
  </si>
  <si>
    <t>Test de traçabilité effectué pour les deux articles:
1/Edam rouge, dont la date d'ouverture était le 18/05/19. Le test était concluant.
2/Kaiser rouge, entamé le 19/05/2019, la quantité vendue à cette date était de 0,110kg, et la quantité restante au rayon était de 0,120kg, or le poids initial de la boule était 2,078kg. Perte de traçabilité de 1,968kg.</t>
  </si>
  <si>
    <t>Le rouleau de papier essuie-mains était maintenu sur la table de travail.</t>
  </si>
  <si>
    <t>Absence d’impression de la dénomination du produit sur plusieurs morceaux de fromages emballés.
(Voir photos).</t>
  </si>
  <si>
    <t>Aviser le service concerné sur cet écart d'étiquetage.</t>
  </si>
  <si>
    <t>Prévoir l'entreposage des abats dans des égouttoirs.</t>
  </si>
  <si>
    <t>Les abats de volailles étaient maintenus dans leurs emballages.
Accumulation d'exsudats en contact de ces produits.(Voir photo).</t>
  </si>
  <si>
    <t>Utilisation de grattoir métallique au niveau de la plonge.(Voir photo).</t>
  </si>
  <si>
    <t>Accorder une attention à l'utilisation de cet élément.</t>
  </si>
  <si>
    <t>Effectuer la vérification mensuelle du thermomètre.</t>
  </si>
  <si>
    <t>Exposition des abats sans égouttoirs.
Accumulation de liquides de sérosités en contact des produits.</t>
  </si>
  <si>
    <t xml:space="preserve">développement de moisissures au niveau d’une barquette de dattes La Reine. 
</t>
  </si>
  <si>
    <t>Renforcer le contrôle des produits exposés.</t>
  </si>
  <si>
    <t xml:space="preserve">1/Manque de propreté des étagères de stockage des seaux d'olives.
2/Présence de cartons contenant des produits appartenant au rayon PLS au niveau de cette CF.
</t>
  </si>
  <si>
    <t xml:space="preserve">Absence de protection de la pâte d’ail.
</t>
  </si>
  <si>
    <t>Assurer la protection de ce produit par du papier film.</t>
  </si>
  <si>
    <t>Renforcer le contrôle des dates limites des produits stockés.</t>
  </si>
  <si>
    <t>Vu l'étroitesse de la réserve, la séparation entre les produits alimentaires et non alimentaires n'était pas satisfaisante.</t>
  </si>
  <si>
    <t>Séparer les produits par catégorie d'aliments.</t>
  </si>
  <si>
    <t>1/Manque de propreté des étagères d'entreposage des farines et de pâtes.
2/Certaines boites de conserve étaient poussiéreuses.</t>
  </si>
  <si>
    <t>Renforcer les opérations de nettoyage à ce niveau.</t>
  </si>
  <si>
    <t>Assurer les opérations de nettoyage de ces éléments.</t>
  </si>
  <si>
    <t>Assurer les opérations de tri et éliminer les produits non conformes.</t>
  </si>
  <si>
    <t>Présence de givre à l’intérieur des emballages des produits de la mer.
(Voir photo).La température mesurée au niveau du compartiments bas du meuble froid étaient de l'ordre de -6°C et -7,8°C.</t>
  </si>
  <si>
    <t>Revoir l'intensité du froid au niveau de ce meuble, pour éviter toute rupture de la chaine du froid.</t>
  </si>
  <si>
    <t>Absence d'étiquette du fournisseur au niveau d'un seau de harissa .</t>
  </si>
  <si>
    <t>Les sabots de l'opérateur des rayons PFT étaient dans un état d'usure avancé.</t>
  </si>
  <si>
    <t>Prévoir une nouvelle paire de sabots.</t>
  </si>
  <si>
    <t xml:space="preserve">Absence de protection pour le quai de la réception.
</t>
  </si>
  <si>
    <t>Prévoir un préau de protection du quai contre les intempéries.</t>
  </si>
  <si>
    <t>Taux d'hygrométrie mesuré: 47%.</t>
  </si>
  <si>
    <t>Développement de rouille au niveau des étagères de stockage des produits.</t>
  </si>
  <si>
    <t>L'entretien de ces éléments est requis.</t>
  </si>
  <si>
    <t xml:space="preserve">Revêtement écaillé au niveau des étagères des meubles froids. 
</t>
  </si>
  <si>
    <t>L'entretien des étagères d'exposition est nécessaire.</t>
  </si>
  <si>
    <t>Les températures affichées le jour de l'audit:
10°C, 13°C, 10,5°C et 9°C et les les températures vérifiées: 12°C, 13°C et 11°C.
De même pour le meuble froid négatif:
Compartiment bas: Températures affichées: -5,1°C et -4,6°C, et mesurées -7,8°C et -8°C.</t>
  </si>
  <si>
    <t>CF Positive:
Température affichée: 15,1°C et température mesurée: 16,4°C.</t>
  </si>
  <si>
    <t>Revoir l'intensité de la CF.</t>
  </si>
  <si>
    <t>Température affichée: 3°C et mesurée: 3,8°C.</t>
  </si>
  <si>
    <t xml:space="preserve">Développement de rouille au niveau des étagères de stockage des produits.
</t>
  </si>
  <si>
    <t>L'entretien des étagères de stockage des produits.</t>
  </si>
  <si>
    <t>Température affichée: 5,6°C
Température mesurée: 4,4°C</t>
  </si>
  <si>
    <t>Ecaillement du revêtement des étagères d'exposition des meubles froids.</t>
  </si>
  <si>
    <t>Procéder aux réparations du revêtement du meuble froid.</t>
  </si>
  <si>
    <t>Température affichée: 6,5°C
Température mesurée: 4,6°C</t>
  </si>
  <si>
    <t>Les jointures du meuble froid de stockage étaient endommagées.</t>
  </si>
  <si>
    <t>Procéder au remplacement des jointures abimées du meuble.</t>
  </si>
  <si>
    <t>La planche de découpe était fissurée</t>
  </si>
  <si>
    <t>Prévoir le rabotage de la planche de découpe.</t>
  </si>
  <si>
    <t>La température affichée était de 0,4°C et mesurée 7,4°C.</t>
  </si>
  <si>
    <t>Revoir le fonctionnement de l'afficheur et du meuble froid.</t>
  </si>
  <si>
    <t>L'entretien de ce meuble est préconisé.</t>
  </si>
  <si>
    <t>La température affichée est de l'ordre de 8,3°C et mesurée 6,7°C</t>
  </si>
  <si>
    <t>Revoir le fonctionnement de l'afficheur de température.</t>
  </si>
  <si>
    <t>La température à cœur mesurée au niveau de l'article Escalope de dinde: 6,1°C.</t>
  </si>
  <si>
    <t>Revoir l'intensité du froid du meuble froid d'exposition.</t>
  </si>
  <si>
    <t>Les distributeurs de papiers au niveau  du rayon charcuterie/fromages et terminal de cuisson n'étaient pas adaptés au papiers disponibles.</t>
  </si>
  <si>
    <t>Prévoir des distributeurs de papier adaptés.</t>
  </si>
  <si>
    <t xml:space="preserve">Charcuterie/fromages: Développement de rouille au niveau du tuyau de la douchette .
</t>
  </si>
  <si>
    <t>Prévoir un traitement anti-rouille de ce dispositif.</t>
  </si>
  <si>
    <t>Prévoir un traitement anti-rouille à ce niveau.</t>
  </si>
  <si>
    <t>Prévoir le remplacement ou la réparation de ce dispositif.</t>
  </si>
  <si>
    <t>Certains écarts d'ordre technique n'étaient pas encore traités.</t>
  </si>
  <si>
    <t>Prévoir les réparations nécessaires au niveau du magasin.</t>
  </si>
  <si>
    <t>Certaines pommes de terre présentaient des traces verdâtres: il s'agit de la solanine qui est une substance potentiellement toxique.</t>
  </si>
  <si>
    <t>Améliorer les opérations de nettoyage et de rangement à ce niveau.</t>
  </si>
  <si>
    <t>Garder les étiquettes des fournisseurs des produits stockés.</t>
  </si>
  <si>
    <t>Dépassement de la DLC du produit Sorgho dont la DLC était le 09/01/2019, et cela au niveau de la réserve des épices.</t>
  </si>
  <si>
    <t>Etat de propreté insatisfaisant des étagères d'exposition des meubles froids: développement de moisissures à ce niveau.</t>
  </si>
  <si>
    <t>Assurer l'enregistrement des opérations de contrôle à la réception des différents produits frais réceptionnés.</t>
  </si>
  <si>
    <t>Dépassement de la durée de trempage dans l'eau Javellisée : certaines durées étaient de 15 minutes.</t>
  </si>
  <si>
    <t>Test de traçabilité effectué sur les deux articles:
1/Verrines chocolat 
2/ *2 Mousse au chocolat.
Le test était concluant.
Manque d'indication de la date d'ouverture du carton correspondant, lors de chaque sortie du congélateur.</t>
  </si>
  <si>
    <t>Certains pains libanais Les Délices du Liban étaient dépourvus d'étiquettes du fournisseur.</t>
  </si>
  <si>
    <t>Effectuer l'enregistrement de tous les paramètres nécessaires.</t>
  </si>
  <si>
    <t>Prévoir des distributeurs de papiers adaptés aux rouleaux de papiers.</t>
  </si>
  <si>
    <t>Absence de la vérification du thermomètre relatif à ce rayon.</t>
  </si>
  <si>
    <t>Prévoir des égouttoirs 
le cas échéant, procéder aux vidanges des récipient d'exposition.</t>
  </si>
  <si>
    <t>Température affichée: 5,6°C
Température mesurée: 5,2°C</t>
  </si>
  <si>
    <t>Revoir les possibilités d'accès des hottes aspirantes.</t>
  </si>
  <si>
    <t>Présence d'un écaillement au niveau du revêtement du meuble froid avec début de développement de rouille.</t>
  </si>
  <si>
    <t>Développement de rouille au niveau des étagères de stockage des CF .</t>
  </si>
  <si>
    <t>Revoir l'intensité du froid au niveau de ces meubles.</t>
  </si>
  <si>
    <t>Absence des enregistrements des paramètres de contrôle à la réception relatifs aux produits de la charcuterie destinés au rayon PLS;
Seuls les certificats de salubrité étaient disponibles.</t>
  </si>
  <si>
    <t>La vérification effectuée sur des échantillons de pains était conforme.</t>
  </si>
  <si>
    <t>Le système d'ouverture à pédale de la poubelle des sanitaires était défaillant.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</si>
</sst>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1" applyNumberFormat="1" applyFont="1" applyFill="1" applyBorder="1" applyAlignment="1" applyProtection="1">
      <alignment wrapText="1"/>
      <protection hidden="1"/>
    </xf>
    <xf numFmtId="0" fontId="35" fillId="0" borderId="11" xfId="0" applyFont="1" applyFill="1" applyBorder="1" applyAlignment="1" applyProtection="1">
      <alignment horizontal="left" vertical="top" wrapText="1"/>
      <protection hidden="1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5" fillId="0" borderId="11" xfId="0" applyFont="1" applyFill="1" applyBorder="1" applyAlignment="1" applyProtection="1">
      <alignment vertical="top" wrapText="1"/>
      <protection hidden="1"/>
    </xf>
    <xf numFmtId="0" fontId="37" fillId="2" borderId="1" xfId="0" applyFont="1" applyFill="1" applyBorder="1" applyAlignment="1" applyProtection="1">
      <alignment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8176672"/>
        <c:axId val="-388176128"/>
      </c:barChart>
      <c:catAx>
        <c:axId val="-38817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8176128"/>
        <c:crosses val="autoZero"/>
        <c:auto val="1"/>
        <c:lblAlgn val="ctr"/>
        <c:lblOffset val="100"/>
        <c:noMultiLvlLbl val="0"/>
      </c:catAx>
      <c:valAx>
        <c:axId val="-38817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817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0.97826086956521741</c:v>
                </c:pt>
                <c:pt idx="1">
                  <c:v>0.89130434782608692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75920"/>
        <c:axId val="-385980816"/>
      </c:barChart>
      <c:catAx>
        <c:axId val="-38597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0816"/>
        <c:crosses val="autoZero"/>
        <c:auto val="1"/>
        <c:lblAlgn val="ctr"/>
        <c:lblOffset val="100"/>
        <c:noMultiLvlLbl val="0"/>
      </c:catAx>
      <c:valAx>
        <c:axId val="-38598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7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0.95238095238095233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81360"/>
        <c:axId val="-385981904"/>
      </c:barChart>
      <c:catAx>
        <c:axId val="-38598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1904"/>
        <c:crosses val="autoZero"/>
        <c:auto val="1"/>
        <c:lblAlgn val="ctr"/>
        <c:lblOffset val="100"/>
        <c:noMultiLvlLbl val="0"/>
      </c:catAx>
      <c:valAx>
        <c:axId val="-38598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8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0.98684210526315785</c:v>
                </c:pt>
                <c:pt idx="1">
                  <c:v>0.78378378378378377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21776"/>
        <c:axId val="-385314160"/>
      </c:barChart>
      <c:catAx>
        <c:axId val="-38532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4160"/>
        <c:crosses val="autoZero"/>
        <c:auto val="1"/>
        <c:lblAlgn val="ctr"/>
        <c:lblOffset val="100"/>
        <c:noMultiLvlLbl val="0"/>
      </c:catAx>
      <c:valAx>
        <c:axId val="-385314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2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0.76315789473684215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16880"/>
        <c:axId val="-385326128"/>
      </c:barChart>
      <c:catAx>
        <c:axId val="-38531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26128"/>
        <c:crosses val="autoZero"/>
        <c:auto val="1"/>
        <c:lblAlgn val="ctr"/>
        <c:lblOffset val="100"/>
        <c:noMultiLvlLbl val="0"/>
      </c:catAx>
      <c:valAx>
        <c:axId val="-38532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1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13616"/>
        <c:axId val="-385315792"/>
      </c:barChart>
      <c:catAx>
        <c:axId val="-38531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5792"/>
        <c:crosses val="autoZero"/>
        <c:auto val="1"/>
        <c:lblAlgn val="ctr"/>
        <c:lblOffset val="100"/>
        <c:noMultiLvlLbl val="0"/>
      </c:catAx>
      <c:valAx>
        <c:axId val="-38531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1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0.95416666666666672</c:v>
                </c:pt>
                <c:pt idx="1">
                  <c:v>0.80434782608695654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25584"/>
        <c:axId val="-385323952"/>
      </c:barChart>
      <c:catAx>
        <c:axId val="-38532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23952"/>
        <c:crosses val="autoZero"/>
        <c:auto val="1"/>
        <c:lblAlgn val="ctr"/>
        <c:lblOffset val="100"/>
        <c:noMultiLvlLbl val="0"/>
      </c:catAx>
      <c:valAx>
        <c:axId val="-38532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2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0.90965732087227413</c:v>
                </c:pt>
                <c:pt idx="1">
                  <c:v>0.86458333333333337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24496"/>
        <c:axId val="-385320688"/>
      </c:barChart>
      <c:catAx>
        <c:axId val="-38532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20688"/>
        <c:crosses val="autoZero"/>
        <c:auto val="1"/>
        <c:lblAlgn val="ctr"/>
        <c:lblOffset val="100"/>
        <c:noMultiLvlLbl val="0"/>
      </c:catAx>
      <c:valAx>
        <c:axId val="-38532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2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0.93191199376947043</c:v>
                </c:pt>
                <c:pt idx="1">
                  <c:v>0.83446557971014501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85318512"/>
        <c:axId val="-385319600"/>
        <c:extLst/>
      </c:barChart>
      <c:catAx>
        <c:axId val="-3853185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9600"/>
        <c:crosses val="autoZero"/>
        <c:auto val="1"/>
        <c:lblAlgn val="ctr"/>
        <c:lblOffset val="100"/>
        <c:noMultiLvlLbl val="0"/>
      </c:catAx>
      <c:valAx>
        <c:axId val="-3853196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0.63257575757575757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85316336"/>
        <c:axId val="-385314704"/>
        <c:extLst/>
      </c:barChart>
      <c:catAx>
        <c:axId val="-38531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4704"/>
        <c:crosses val="autoZero"/>
        <c:auto val="1"/>
        <c:lblAlgn val="ctr"/>
        <c:lblOffset val="100"/>
        <c:noMultiLvlLbl val="0"/>
      </c:catAx>
      <c:valAx>
        <c:axId val="-38531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8175584"/>
        <c:axId val="-388167968"/>
      </c:barChart>
      <c:catAx>
        <c:axId val="-38817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8167968"/>
        <c:crosses val="autoZero"/>
        <c:auto val="1"/>
        <c:lblAlgn val="ctr"/>
        <c:lblOffset val="100"/>
        <c:noMultiLvlLbl val="0"/>
      </c:catAx>
      <c:valAx>
        <c:axId val="-38816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817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0.72499999999999998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8173408"/>
        <c:axId val="-388170688"/>
      </c:barChart>
      <c:catAx>
        <c:axId val="-38817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8170688"/>
        <c:crosses val="autoZero"/>
        <c:auto val="1"/>
        <c:lblAlgn val="ctr"/>
        <c:lblOffset val="100"/>
        <c:noMultiLvlLbl val="0"/>
      </c:catAx>
      <c:valAx>
        <c:axId val="-38817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817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0.85365853658536583</c:v>
                </c:pt>
                <c:pt idx="1">
                  <c:v>0.93478260869565222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8168512"/>
        <c:axId val="-385991152"/>
      </c:barChart>
      <c:catAx>
        <c:axId val="-38816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91152"/>
        <c:crosses val="autoZero"/>
        <c:auto val="1"/>
        <c:lblAlgn val="ctr"/>
        <c:lblOffset val="100"/>
        <c:noMultiLvlLbl val="0"/>
      </c:catAx>
      <c:valAx>
        <c:axId val="-38599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816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0.64473684210526316</c:v>
                </c:pt>
                <c:pt idx="1">
                  <c:v>0.7432432432432432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82992"/>
        <c:axId val="-385987888"/>
      </c:barChart>
      <c:catAx>
        <c:axId val="-38598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7888"/>
        <c:crosses val="autoZero"/>
        <c:auto val="1"/>
        <c:lblAlgn val="ctr"/>
        <c:lblOffset val="100"/>
        <c:noMultiLvlLbl val="0"/>
      </c:catAx>
      <c:valAx>
        <c:axId val="-38598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8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0.94186046511627908</c:v>
                </c:pt>
                <c:pt idx="1">
                  <c:v>0.92682926829268297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78640"/>
        <c:axId val="-385988432"/>
      </c:barChart>
      <c:catAx>
        <c:axId val="-3859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8432"/>
        <c:crosses val="autoZero"/>
        <c:auto val="1"/>
        <c:lblAlgn val="ctr"/>
        <c:lblOffset val="100"/>
        <c:noMultiLvlLbl val="0"/>
      </c:catAx>
      <c:valAx>
        <c:axId val="-385988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7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89520"/>
        <c:axId val="-385977008"/>
      </c:barChart>
      <c:catAx>
        <c:axId val="-38598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77008"/>
        <c:crosses val="autoZero"/>
        <c:auto val="1"/>
        <c:lblAlgn val="ctr"/>
        <c:lblOffset val="100"/>
        <c:noMultiLvlLbl val="0"/>
      </c:catAx>
      <c:valAx>
        <c:axId val="-38597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8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76464"/>
        <c:axId val="-385986800"/>
      </c:barChart>
      <c:catAx>
        <c:axId val="-38597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6800"/>
        <c:crosses val="autoZero"/>
        <c:auto val="1"/>
        <c:lblAlgn val="ctr"/>
        <c:lblOffset val="100"/>
        <c:noMultiLvlLbl val="0"/>
      </c:catAx>
      <c:valAx>
        <c:axId val="-38598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7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84624"/>
        <c:axId val="-385985712"/>
      </c:barChart>
      <c:catAx>
        <c:axId val="-38598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5712"/>
        <c:crosses val="autoZero"/>
        <c:auto val="1"/>
        <c:lblAlgn val="ctr"/>
        <c:lblOffset val="100"/>
        <c:noMultiLvlLbl val="0"/>
      </c:catAx>
      <c:valAx>
        <c:axId val="-38598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8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31" sqref="D31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5" t="s">
        <v>277</v>
      </c>
      <c r="B18" s="425"/>
      <c r="C18" s="425"/>
      <c r="D18" s="426" t="s">
        <v>479</v>
      </c>
      <c r="E18" s="426"/>
      <c r="F18" s="426"/>
      <c r="G18" s="426"/>
      <c r="H18" s="426"/>
      <c r="I18" s="426"/>
      <c r="J18" s="426"/>
      <c r="K18" s="426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7" t="s">
        <v>278</v>
      </c>
      <c r="B21" s="427"/>
      <c r="C21" s="427"/>
      <c r="D21" s="427"/>
      <c r="E21" s="427"/>
      <c r="F21" s="427"/>
      <c r="G21" s="427"/>
      <c r="H21" s="427"/>
      <c r="I21" s="427"/>
      <c r="J21" s="427"/>
      <c r="K21" s="427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1" t="s">
        <v>280</v>
      </c>
      <c r="C23" s="421"/>
      <c r="D23" s="49"/>
      <c r="E23" s="49"/>
      <c r="F23" s="49"/>
      <c r="G23" s="49"/>
      <c r="H23" s="49"/>
      <c r="I23" s="49"/>
      <c r="J23" s="48" t="str">
        <f>D18</f>
        <v>Sousse Erriadh</v>
      </c>
    </row>
    <row r="24" spans="1:11" ht="33" customHeight="1" x14ac:dyDescent="0.25">
      <c r="A24" s="57" t="s">
        <v>281</v>
      </c>
      <c r="B24" s="420">
        <f>AVERAGE('A1 Exploitation'!D730,'A1 Technique'!D199)</f>
        <v>0.93191199376947043</v>
      </c>
      <c r="C24" s="420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0">
        <f>AVERAGE('A2 Exploitation'!D730,'A2 Technique'!D199)</f>
        <v>0.83446557971014501</v>
      </c>
      <c r="C25" s="420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0" t="e">
        <f>AVERAGE('A3 Exploitation'!D730,'A3 Technique'!D199)</f>
        <v>#DIV/0!</v>
      </c>
      <c r="C26" s="420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0" t="e">
        <f>AVERAGE('A4 Exploitation'!D730,'A4 Technique'!D199)</f>
        <v>#DIV/0!</v>
      </c>
      <c r="C27" s="420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0"/>
      <c r="C28" s="420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0"/>
      <c r="C29" s="420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1" t="s">
        <v>287</v>
      </c>
      <c r="C33" s="421"/>
      <c r="D33" s="49"/>
      <c r="E33" s="49"/>
      <c r="F33" s="49"/>
      <c r="G33" s="49"/>
      <c r="H33" s="49"/>
      <c r="I33" s="49"/>
      <c r="J33" s="48" t="str">
        <f>D18</f>
        <v>Sousse Erriadh</v>
      </c>
    </row>
    <row r="34" spans="1:10" ht="33" customHeight="1" x14ac:dyDescent="0.25">
      <c r="A34" s="57" t="s">
        <v>281</v>
      </c>
      <c r="B34" s="420">
        <f>'A1 Exploitation'!D730</f>
        <v>0.90965732087227413</v>
      </c>
      <c r="C34" s="420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0">
        <f>'A2 Exploitation'!D730</f>
        <v>0.86458333333333337</v>
      </c>
      <c r="C35" s="420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0" t="e">
        <f>'A3 Exploitation'!D730</f>
        <v>#DIV/0!</v>
      </c>
      <c r="C36" s="420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0" t="e">
        <f>'A4 Exploitation'!D730</f>
        <v>#DIV/0!</v>
      </c>
      <c r="C37" s="420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0"/>
      <c r="C38" s="420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0"/>
      <c r="C39" s="420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4" t="s">
        <v>288</v>
      </c>
      <c r="C42" s="424"/>
      <c r="D42" s="49"/>
      <c r="E42" s="49"/>
      <c r="F42" s="49"/>
      <c r="G42" s="49"/>
      <c r="H42" s="49"/>
      <c r="I42" s="49"/>
      <c r="J42" s="48" t="str">
        <f>D18</f>
        <v>Sousse Erriadh</v>
      </c>
    </row>
    <row r="43" spans="1:10" ht="33" customHeight="1" x14ac:dyDescent="0.25">
      <c r="A43" s="57" t="s">
        <v>281</v>
      </c>
      <c r="B43" s="420">
        <f>AVERAGE('A1 Exploitation'!D728, 'A1 Technique'!D197)</f>
        <v>0.63257575757575757</v>
      </c>
      <c r="C43" s="420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0" t="e">
        <f>AVERAGE('A2 Exploitation'!D728, 'A2 Technique'!D197)</f>
        <v>#DIV/0!</v>
      </c>
      <c r="C44" s="420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0" t="e">
        <f>AVERAGE('A3 Exploitation'!D728, 'A3 Technique'!D197)</f>
        <v>#DIV/0!</v>
      </c>
      <c r="C45" s="420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0" t="e">
        <f>AVERAGE('A4 Exploitation'!D728, 'A4 Technique'!D197)</f>
        <v>#DIV/0!</v>
      </c>
      <c r="C46" s="420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0"/>
      <c r="C47" s="420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0"/>
      <c r="C48" s="420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1" t="s">
        <v>289</v>
      </c>
      <c r="C51" s="421"/>
      <c r="D51" s="49"/>
      <c r="E51" s="49"/>
      <c r="F51" s="49"/>
      <c r="G51" s="49"/>
      <c r="H51" s="49"/>
      <c r="I51" s="49"/>
      <c r="J51" s="48" t="str">
        <f>D18</f>
        <v>Sousse Erriadh</v>
      </c>
    </row>
    <row r="52" spans="1:10" ht="33" customHeight="1" x14ac:dyDescent="0.25">
      <c r="A52" s="57" t="s">
        <v>281</v>
      </c>
      <c r="B52" s="423">
        <f>'A1 Exploitation'!D48</f>
        <v>1</v>
      </c>
      <c r="C52" s="423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3">
        <f>'A2 Exploitation'!D48</f>
        <v>0.94117647058823528</v>
      </c>
      <c r="C53" s="423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3" t="e">
        <f>'A3 Exploitation'!D48</f>
        <v>#DIV/0!</v>
      </c>
      <c r="C54" s="423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3" t="e">
        <f>'A4 Exploitation'!D48</f>
        <v>#DIV/0!</v>
      </c>
      <c r="C55" s="423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3"/>
      <c r="C56" s="423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3"/>
      <c r="C57" s="423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1" t="s">
        <v>290</v>
      </c>
      <c r="C60" s="421"/>
      <c r="D60" s="49"/>
      <c r="E60" s="49"/>
      <c r="F60" s="49"/>
      <c r="G60" s="49"/>
      <c r="H60" s="49"/>
      <c r="I60" s="49"/>
      <c r="J60" s="48" t="str">
        <f>D18</f>
        <v>Sousse Erriadh</v>
      </c>
    </row>
    <row r="61" spans="1:10" ht="33" customHeight="1" x14ac:dyDescent="0.25">
      <c r="A61" s="57" t="s">
        <v>281</v>
      </c>
      <c r="B61" s="420" t="e">
        <f>'A1 Exploitation'!D131</f>
        <v>#DIV/0!</v>
      </c>
      <c r="C61" s="420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0" t="e">
        <f>'A2 Exploitation'!D131</f>
        <v>#DIV/0!</v>
      </c>
      <c r="C62" s="420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0" t="e">
        <f>'A3 Exploitation'!D131</f>
        <v>#DIV/0!</v>
      </c>
      <c r="C63" s="420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0" t="e">
        <f>'A4 Exploitation'!D131</f>
        <v>#DIV/0!</v>
      </c>
      <c r="C64" s="420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0"/>
      <c r="C65" s="420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0"/>
      <c r="C66" s="420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1" t="s">
        <v>464</v>
      </c>
      <c r="C69" s="421"/>
      <c r="D69" s="49"/>
      <c r="E69" s="49"/>
      <c r="F69" s="49"/>
      <c r="G69" s="49"/>
      <c r="H69" s="49"/>
      <c r="I69" s="49"/>
      <c r="J69" s="48" t="str">
        <f>D18</f>
        <v>Sousse Erriadh</v>
      </c>
    </row>
    <row r="70" spans="1:10" ht="33" customHeight="1" x14ac:dyDescent="0.25">
      <c r="A70" s="57" t="s">
        <v>281</v>
      </c>
      <c r="B70" s="420">
        <f>'A1 Exploitation'!D187</f>
        <v>1</v>
      </c>
      <c r="C70" s="420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0">
        <f>'A2 Exploitation'!D187</f>
        <v>0.72499999999999998</v>
      </c>
      <c r="C71" s="420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0" t="e">
        <f>'A3 Exploitation'!D187</f>
        <v>#DIV/0!</v>
      </c>
      <c r="C72" s="420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0" t="e">
        <f>'A4 Exploitation'!D187</f>
        <v>#DIV/0!</v>
      </c>
      <c r="C73" s="420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0"/>
      <c r="C74" s="420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0"/>
      <c r="C75" s="420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1" t="s">
        <v>465</v>
      </c>
      <c r="C78" s="421"/>
      <c r="D78" s="49"/>
      <c r="E78" s="49"/>
      <c r="F78" s="49"/>
      <c r="G78" s="49"/>
      <c r="H78" s="49"/>
      <c r="I78" s="49"/>
      <c r="J78" s="48" t="str">
        <f>D18</f>
        <v>Sousse Erriadh</v>
      </c>
    </row>
    <row r="79" spans="1:10" ht="33" customHeight="1" x14ac:dyDescent="0.25">
      <c r="A79" s="57" t="s">
        <v>281</v>
      </c>
      <c r="B79" s="420">
        <f>'A1 Exploitation'!D249</f>
        <v>0.85365853658536583</v>
      </c>
      <c r="C79" s="420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0">
        <f>'A2 Exploitation'!D249</f>
        <v>0.93478260869565222</v>
      </c>
      <c r="C80" s="420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0" t="e">
        <f>'A3 Exploitation'!D249</f>
        <v>#DIV/0!</v>
      </c>
      <c r="C81" s="420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0" t="e">
        <f>'A4 Exploitation'!D249</f>
        <v>#DIV/0!</v>
      </c>
      <c r="C82" s="420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0"/>
      <c r="C83" s="420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0"/>
      <c r="C84" s="420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1" t="s">
        <v>466</v>
      </c>
      <c r="C87" s="421"/>
      <c r="D87" s="49"/>
      <c r="E87" s="49"/>
      <c r="F87" s="49"/>
      <c r="G87" s="49"/>
      <c r="H87" s="49"/>
      <c r="I87" s="49"/>
      <c r="J87" s="48" t="str">
        <f>D18</f>
        <v>Sousse Erriadh</v>
      </c>
    </row>
    <row r="88" spans="1:10" ht="33" customHeight="1" x14ac:dyDescent="0.25">
      <c r="A88" s="57" t="s">
        <v>281</v>
      </c>
      <c r="B88" s="420">
        <f>'A1 Exploitation'!D304</f>
        <v>0.64473684210526316</v>
      </c>
      <c r="C88" s="420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0">
        <f>'A2 Exploitation'!D304</f>
        <v>0.7432432432432432</v>
      </c>
      <c r="C89" s="420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0" t="e">
        <f>'A3 Exploitation'!D304</f>
        <v>#DIV/0!</v>
      </c>
      <c r="C90" s="420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0" t="e">
        <f>'A4 Exploitation'!D304</f>
        <v>#DIV/0!</v>
      </c>
      <c r="C91" s="420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0"/>
      <c r="C92" s="420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0"/>
      <c r="C93" s="420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1" t="s">
        <v>467</v>
      </c>
      <c r="C96" s="421"/>
      <c r="D96" s="49"/>
      <c r="E96" s="49"/>
      <c r="F96" s="49"/>
      <c r="G96" s="49"/>
      <c r="H96" s="49"/>
      <c r="I96" s="49"/>
      <c r="J96" s="48" t="str">
        <f>D18</f>
        <v>Sousse Erriadh</v>
      </c>
    </row>
    <row r="97" spans="1:10" ht="33" customHeight="1" x14ac:dyDescent="0.25">
      <c r="A97" s="57" t="s">
        <v>281</v>
      </c>
      <c r="B97" s="420">
        <f>'A1 Exploitation'!D371</f>
        <v>0.94186046511627908</v>
      </c>
      <c r="C97" s="420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0">
        <f>'A2 Exploitation'!D371</f>
        <v>0.92682926829268297</v>
      </c>
      <c r="C98" s="420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0" t="e">
        <f>'A3 Exploitation'!D371</f>
        <v>#DIV/0!</v>
      </c>
      <c r="C99" s="420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0" t="e">
        <f>'A4 Exploitation'!D371</f>
        <v>#DIV/0!</v>
      </c>
      <c r="C100" s="420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0"/>
      <c r="C101" s="420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0"/>
      <c r="C102" s="420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1" t="s">
        <v>468</v>
      </c>
      <c r="C105" s="421"/>
      <c r="D105" s="49"/>
      <c r="E105" s="49"/>
      <c r="F105" s="49"/>
      <c r="G105" s="49"/>
      <c r="H105" s="49"/>
      <c r="I105" s="49"/>
      <c r="J105" s="48" t="str">
        <f>D18</f>
        <v>Sousse Erriadh</v>
      </c>
    </row>
    <row r="106" spans="1:10" ht="33" customHeight="1" x14ac:dyDescent="0.25">
      <c r="A106" s="57" t="s">
        <v>281</v>
      </c>
      <c r="B106" s="420" t="e">
        <f>'A1 Exploitation'!D429</f>
        <v>#DIV/0!</v>
      </c>
      <c r="C106" s="420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0" t="e">
        <f>'A2 Exploitation'!D429</f>
        <v>#DIV/0!</v>
      </c>
      <c r="C107" s="420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0" t="e">
        <f>'A3 Exploitation'!D429</f>
        <v>#DIV/0!</v>
      </c>
      <c r="C108" s="420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0" t="e">
        <f>'A4 Exploitation'!D429</f>
        <v>#DIV/0!</v>
      </c>
      <c r="C109" s="420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0"/>
      <c r="C110" s="420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0"/>
      <c r="C111" s="420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1" t="s">
        <v>469</v>
      </c>
      <c r="C114" s="421"/>
      <c r="D114" s="49"/>
      <c r="E114" s="49"/>
      <c r="F114" s="49"/>
      <c r="G114" s="49"/>
      <c r="H114" s="49"/>
      <c r="I114" s="49"/>
      <c r="J114" s="48" t="str">
        <f>D18</f>
        <v>Sousse Erriadh</v>
      </c>
    </row>
    <row r="115" spans="1:10" ht="33" customHeight="1" x14ac:dyDescent="0.25">
      <c r="A115" s="57" t="s">
        <v>281</v>
      </c>
      <c r="B115" s="420">
        <f>'A1 Exploitation'!D476</f>
        <v>1</v>
      </c>
      <c r="C115" s="420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0">
        <f>'A2 Exploitation'!D476</f>
        <v>0.9642857142857143</v>
      </c>
      <c r="C116" s="420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0" t="e">
        <f>'A3 Exploitation'!D476</f>
        <v>#DIV/0!</v>
      </c>
      <c r="C117" s="420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0" t="e">
        <f>'A4 Exploitation'!D476</f>
        <v>#DIV/0!</v>
      </c>
      <c r="C118" s="420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0"/>
      <c r="C119" s="420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0"/>
      <c r="C120" s="420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1" t="s">
        <v>470</v>
      </c>
      <c r="C123" s="421"/>
      <c r="D123" s="49"/>
      <c r="E123" s="49"/>
      <c r="F123" s="49"/>
      <c r="G123" s="49"/>
      <c r="H123" s="49"/>
      <c r="I123" s="49"/>
      <c r="J123" s="48" t="str">
        <f>D18</f>
        <v>Sousse Erriadh</v>
      </c>
    </row>
    <row r="124" spans="1:10" ht="33" customHeight="1" x14ac:dyDescent="0.25">
      <c r="A124" s="57" t="s">
        <v>281</v>
      </c>
      <c r="B124" s="420" t="e">
        <f>'A1 Exploitation'!D527</f>
        <v>#DIV/0!</v>
      </c>
      <c r="C124" s="420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0" t="e">
        <f>'A2 Exploitation'!D527</f>
        <v>#DIV/0!</v>
      </c>
      <c r="C125" s="420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0" t="e">
        <f>'A3 Exploitation'!D527</f>
        <v>#DIV/0!</v>
      </c>
      <c r="C126" s="420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0" t="e">
        <f>'A4 Exploitation'!D527</f>
        <v>#DIV/0!</v>
      </c>
      <c r="C127" s="420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0"/>
      <c r="C128" s="420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0"/>
      <c r="C129" s="420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1" t="s">
        <v>471</v>
      </c>
      <c r="C132" s="421"/>
      <c r="D132" s="49"/>
      <c r="E132" s="49"/>
      <c r="F132" s="49"/>
      <c r="G132" s="49"/>
      <c r="H132" s="49"/>
      <c r="I132" s="49"/>
      <c r="J132" s="48" t="str">
        <f>D18</f>
        <v>Sousse Erriadh</v>
      </c>
    </row>
    <row r="133" spans="1:10" ht="33" customHeight="1" x14ac:dyDescent="0.25">
      <c r="A133" s="57" t="s">
        <v>281</v>
      </c>
      <c r="B133" s="420">
        <f>'A1 Exploitation'!D570</f>
        <v>0.97826086956521741</v>
      </c>
      <c r="C133" s="420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0">
        <f>'A2 Exploitation'!D570</f>
        <v>0.89130434782608692</v>
      </c>
      <c r="C134" s="420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0" t="e">
        <f>'A3 Exploitation'!D570</f>
        <v>#DIV/0!</v>
      </c>
      <c r="C135" s="420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0" t="e">
        <f>'A4 Exploitation'!D570</f>
        <v>#DIV/0!</v>
      </c>
      <c r="C136" s="420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0"/>
      <c r="C137" s="420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0"/>
      <c r="C138" s="420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1" t="s">
        <v>291</v>
      </c>
      <c r="C141" s="421"/>
      <c r="D141" s="49"/>
      <c r="E141" s="49"/>
      <c r="F141" s="49"/>
      <c r="G141" s="49"/>
      <c r="H141" s="49"/>
      <c r="I141" s="49"/>
      <c r="J141" s="48" t="str">
        <f>D18</f>
        <v>Sousse Erriadh</v>
      </c>
    </row>
    <row r="142" spans="1:10" ht="33" customHeight="1" x14ac:dyDescent="0.25">
      <c r="A142" s="57" t="s">
        <v>281</v>
      </c>
      <c r="B142" s="420">
        <f>'A1 Exploitation'!D610</f>
        <v>1</v>
      </c>
      <c r="C142" s="420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0">
        <f>'A2 Exploitation'!D610</f>
        <v>0.95238095238095233</v>
      </c>
      <c r="C143" s="420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0" t="e">
        <f>'A3 Exploitation'!D610</f>
        <v>#DIV/0!</v>
      </c>
      <c r="C144" s="420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0" t="e">
        <f>'A4 Exploitation'!D610</f>
        <v>#DIV/0!</v>
      </c>
      <c r="C145" s="420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0"/>
      <c r="C146" s="420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0"/>
      <c r="C147" s="420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1" t="s">
        <v>292</v>
      </c>
      <c r="C150" s="421"/>
      <c r="D150" s="49"/>
      <c r="E150" s="49"/>
      <c r="F150" s="49"/>
      <c r="G150" s="49"/>
      <c r="H150" s="49"/>
      <c r="I150" s="49"/>
      <c r="J150" s="48" t="str">
        <f>D18</f>
        <v>Sousse Erriadh</v>
      </c>
    </row>
    <row r="151" spans="1:10" ht="33" customHeight="1" x14ac:dyDescent="0.25">
      <c r="A151" s="57" t="s">
        <v>281</v>
      </c>
      <c r="B151" s="420">
        <f>'A1 Exploitation'!D673</f>
        <v>0.98684210526315785</v>
      </c>
      <c r="C151" s="420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0">
        <f>'A2 Exploitation'!D673</f>
        <v>0.78378378378378377</v>
      </c>
      <c r="C152" s="420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0" t="e">
        <f>'A3 Exploitation'!D673</f>
        <v>#DIV/0!</v>
      </c>
      <c r="C153" s="420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0" t="e">
        <f>'A4 Exploitation'!D673</f>
        <v>#DIV/0!</v>
      </c>
      <c r="C154" s="420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0"/>
      <c r="C155" s="420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0"/>
      <c r="C156" s="420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2"/>
      <c r="C159" s="422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1" t="s">
        <v>472</v>
      </c>
      <c r="C160" s="421"/>
      <c r="D160" s="49"/>
      <c r="E160" s="49"/>
      <c r="F160" s="49"/>
      <c r="G160" s="49"/>
      <c r="H160" s="49"/>
      <c r="I160" s="49"/>
      <c r="J160" s="48" t="str">
        <f>D18</f>
        <v>Sousse Erriadh</v>
      </c>
    </row>
    <row r="161" spans="1:10" ht="33" customHeight="1" x14ac:dyDescent="0.25">
      <c r="A161" s="57" t="s">
        <v>281</v>
      </c>
      <c r="B161" s="420">
        <f>'A1 Exploitation'!D702</f>
        <v>0.76315789473684215</v>
      </c>
      <c r="C161" s="420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0">
        <f>'A2 Exploitation'!D702</f>
        <v>0.96153846153846156</v>
      </c>
      <c r="C162" s="420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0" t="e">
        <f>'A3 Exploitation'!D702</f>
        <v>#DIV/0!</v>
      </c>
      <c r="C163" s="420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0" t="e">
        <f>'A4 Exploitation'!D702</f>
        <v>#DIV/0!</v>
      </c>
      <c r="C164" s="420"/>
    </row>
    <row r="165" spans="1:10" ht="33" customHeight="1" x14ac:dyDescent="0.25">
      <c r="A165" s="56" t="s">
        <v>285</v>
      </c>
      <c r="B165" s="420"/>
      <c r="C165" s="420"/>
    </row>
    <row r="166" spans="1:10" ht="18" x14ac:dyDescent="0.25">
      <c r="A166" s="56" t="s">
        <v>286</v>
      </c>
      <c r="B166" s="420"/>
      <c r="C166" s="420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1" t="s">
        <v>473</v>
      </c>
      <c r="C169" s="421"/>
      <c r="J169" s="48" t="str">
        <f>D18</f>
        <v>Sousse Erriadh</v>
      </c>
    </row>
    <row r="170" spans="1:10" ht="33" customHeight="1" x14ac:dyDescent="0.25">
      <c r="A170" s="57" t="s">
        <v>281</v>
      </c>
      <c r="B170" s="420">
        <f>'A1 Exploitation'!D726</f>
        <v>0.8125</v>
      </c>
      <c r="C170" s="420"/>
    </row>
    <row r="171" spans="1:10" ht="33" customHeight="1" x14ac:dyDescent="0.25">
      <c r="A171" s="56" t="s">
        <v>282</v>
      </c>
      <c r="B171" s="420">
        <f>'A2 Exploitation'!D726</f>
        <v>1</v>
      </c>
      <c r="C171" s="420"/>
    </row>
    <row r="172" spans="1:10" ht="33" customHeight="1" x14ac:dyDescent="0.25">
      <c r="A172" s="57" t="s">
        <v>283</v>
      </c>
      <c r="B172" s="420" t="e">
        <f>'A3 Exploitation'!D726</f>
        <v>#DIV/0!</v>
      </c>
      <c r="C172" s="420"/>
    </row>
    <row r="173" spans="1:10" ht="33" customHeight="1" x14ac:dyDescent="0.25">
      <c r="A173" s="57" t="s">
        <v>284</v>
      </c>
      <c r="B173" s="420" t="e">
        <f>'A4 Exploitation'!D726</f>
        <v>#DIV/0!</v>
      </c>
      <c r="C173" s="420"/>
    </row>
    <row r="174" spans="1:10" ht="33" customHeight="1" x14ac:dyDescent="0.25">
      <c r="A174" s="56" t="s">
        <v>285</v>
      </c>
      <c r="B174" s="420"/>
      <c r="C174" s="420"/>
    </row>
    <row r="175" spans="1:10" ht="18" x14ac:dyDescent="0.25">
      <c r="A175" s="56" t="s">
        <v>286</v>
      </c>
      <c r="B175" s="420"/>
      <c r="C175" s="420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1" t="s">
        <v>293</v>
      </c>
      <c r="C178" s="421"/>
      <c r="J178" s="48" t="str">
        <f>D18</f>
        <v>Sousse Erriadh</v>
      </c>
    </row>
    <row r="179" spans="1:10" ht="33" customHeight="1" x14ac:dyDescent="0.25">
      <c r="A179" s="57" t="s">
        <v>281</v>
      </c>
      <c r="B179" s="420">
        <f>'A1 Technique'!D199</f>
        <v>0.95416666666666672</v>
      </c>
      <c r="C179" s="420"/>
    </row>
    <row r="180" spans="1:10" ht="33" customHeight="1" x14ac:dyDescent="0.25">
      <c r="A180" s="56" t="s">
        <v>282</v>
      </c>
      <c r="B180" s="420">
        <f>'A2 Technique'!D199</f>
        <v>0.80434782608695654</v>
      </c>
      <c r="C180" s="420"/>
    </row>
    <row r="181" spans="1:10" ht="33" customHeight="1" x14ac:dyDescent="0.25">
      <c r="A181" s="57" t="s">
        <v>283</v>
      </c>
      <c r="B181" s="420" t="e">
        <f>'A3 Technique'!D199</f>
        <v>#DIV/0!</v>
      </c>
      <c r="C181" s="420"/>
    </row>
    <row r="182" spans="1:10" ht="33" customHeight="1" x14ac:dyDescent="0.25">
      <c r="A182" s="57" t="s">
        <v>284</v>
      </c>
      <c r="B182" s="420" t="e">
        <f>'A4 Technique'!D199</f>
        <v>#DIV/0!</v>
      </c>
      <c r="C182" s="420"/>
    </row>
    <row r="183" spans="1:10" ht="33" customHeight="1" x14ac:dyDescent="0.25">
      <c r="A183" s="56" t="s">
        <v>285</v>
      </c>
      <c r="B183" s="420"/>
      <c r="C183" s="420"/>
    </row>
    <row r="184" spans="1:10" ht="18" x14ac:dyDescent="0.25">
      <c r="A184" s="56" t="s">
        <v>286</v>
      </c>
      <c r="B184" s="420"/>
      <c r="C184" s="42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2" zoomScaleNormal="100" zoomScaleSheetLayoutView="62" workbookViewId="0">
      <selection activeCell="F714" sqref="F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7"/>
      <c r="E1" s="507"/>
      <c r="F1" s="507"/>
      <c r="G1" s="507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8" t="s">
        <v>151</v>
      </c>
      <c r="B7" s="508"/>
      <c r="C7" s="508"/>
      <c r="D7" s="508"/>
      <c r="E7" s="508"/>
      <c r="F7" s="508"/>
      <c r="G7" s="111"/>
    </row>
    <row r="8" spans="1:7" ht="22.5" x14ac:dyDescent="0.45">
      <c r="A8" s="509" t="str">
        <f>'Page de garde'!D18</f>
        <v>Sousse Erriadh</v>
      </c>
      <c r="B8" s="509"/>
      <c r="C8" s="509"/>
      <c r="D8" s="509"/>
      <c r="E8" s="509"/>
      <c r="F8" s="509"/>
      <c r="G8" s="111"/>
    </row>
    <row r="9" spans="1:7" ht="22.5" x14ac:dyDescent="0.45">
      <c r="A9" s="112" t="s">
        <v>39</v>
      </c>
      <c r="B9" s="510" t="s">
        <v>476</v>
      </c>
      <c r="C9" s="510"/>
      <c r="D9" s="510"/>
      <c r="E9" s="510"/>
      <c r="F9" s="510"/>
      <c r="G9" s="111"/>
    </row>
    <row r="10" spans="1:7" ht="22.5" x14ac:dyDescent="0.45">
      <c r="A10" s="113" t="s">
        <v>41</v>
      </c>
      <c r="B10" s="511" t="s">
        <v>478</v>
      </c>
      <c r="C10" s="511"/>
      <c r="D10" s="511"/>
      <c r="E10" s="511"/>
      <c r="F10" s="511"/>
      <c r="G10" s="111"/>
    </row>
    <row r="11" spans="1:7" ht="22.5" x14ac:dyDescent="0.45">
      <c r="A11" s="112" t="s">
        <v>40</v>
      </c>
      <c r="B11" s="506">
        <v>43508</v>
      </c>
      <c r="C11" s="506"/>
      <c r="D11" s="506"/>
      <c r="E11" s="506"/>
      <c r="F11" s="506"/>
      <c r="G11" s="111"/>
    </row>
    <row r="12" spans="1:7" ht="22.5" x14ac:dyDescent="0.45">
      <c r="A12" s="112" t="s">
        <v>200</v>
      </c>
      <c r="B12" s="512">
        <f>D730</f>
        <v>0.90965732087227413</v>
      </c>
      <c r="C12" s="512"/>
      <c r="D12" s="512"/>
      <c r="E12" s="512"/>
      <c r="F12" s="512"/>
      <c r="G12" s="111"/>
    </row>
    <row r="13" spans="1:7" ht="22.5" x14ac:dyDescent="0.45">
      <c r="A13" s="110"/>
      <c r="B13" s="108"/>
      <c r="C13" s="108"/>
      <c r="D13" s="507"/>
      <c r="E13" s="507"/>
      <c r="F13" s="507"/>
      <c r="G13" s="507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43508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44" t="s">
        <v>266</v>
      </c>
      <c r="F17" s="444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44"/>
      <c r="F18" s="44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 t="s">
        <v>298</v>
      </c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>
        <v>2</v>
      </c>
      <c r="D43" s="411">
        <f>IFERROR(E43/F43,"N.A")</f>
        <v>1</v>
      </c>
      <c r="E43" s="147">
        <v>1</v>
      </c>
      <c r="F43" s="412"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28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38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0"/>
      <c r="B49" s="430"/>
      <c r="C49" s="430"/>
      <c r="D49" s="430"/>
      <c r="E49" s="430"/>
      <c r="F49" s="430"/>
      <c r="G49" s="43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43508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44" t="s">
        <v>266</v>
      </c>
      <c r="F52" s="444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44"/>
      <c r="F53" s="44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8"/>
      <c r="B64" s="429"/>
      <c r="C64" s="429"/>
      <c r="D64" s="429"/>
      <c r="E64" s="429"/>
      <c r="F64" s="429"/>
      <c r="G64" s="429"/>
    </row>
    <row r="65" spans="1:7" ht="43.5" customHeight="1" x14ac:dyDescent="0.4">
      <c r="A65" s="517" t="s">
        <v>351</v>
      </c>
      <c r="B65" s="517"/>
      <c r="C65" s="517"/>
      <c r="D65" s="517"/>
      <c r="E65" s="517"/>
      <c r="F65" s="51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7"/>
      <c r="B83" s="437"/>
      <c r="C83" s="437"/>
      <c r="D83" s="437"/>
      <c r="E83" s="437"/>
      <c r="F83" s="437"/>
      <c r="G83" s="437"/>
    </row>
    <row r="84" spans="1:7" ht="45" customHeight="1" x14ac:dyDescent="0.45">
      <c r="A84" s="518" t="s">
        <v>352</v>
      </c>
      <c r="B84" s="518"/>
      <c r="C84" s="518"/>
      <c r="D84" s="518"/>
      <c r="E84" s="518"/>
      <c r="F84" s="51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3"/>
      <c r="B103" s="431"/>
      <c r="C103" s="431"/>
      <c r="D103" s="431"/>
      <c r="E103" s="431"/>
      <c r="F103" s="438"/>
      <c r="G103" s="173"/>
    </row>
    <row r="104" spans="1:7" s="80" customFormat="1" ht="46.5" customHeight="1" x14ac:dyDescent="0.4">
      <c r="A104" s="517" t="s">
        <v>353</v>
      </c>
      <c r="B104" s="517"/>
      <c r="C104" s="517"/>
      <c r="D104" s="517"/>
      <c r="E104" s="517"/>
      <c r="F104" s="51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9"/>
      <c r="B111" s="440"/>
      <c r="C111" s="440"/>
      <c r="D111" s="440"/>
      <c r="E111" s="440"/>
      <c r="F111" s="441"/>
      <c r="G111" s="129"/>
    </row>
    <row r="112" spans="1:7" s="80" customFormat="1" ht="39.75" customHeight="1" x14ac:dyDescent="0.4">
      <c r="A112" s="517" t="s">
        <v>390</v>
      </c>
      <c r="B112" s="517"/>
      <c r="C112" s="517"/>
      <c r="D112" s="517"/>
      <c r="E112" s="517"/>
      <c r="F112" s="51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1"/>
      <c r="B120" s="431"/>
      <c r="C120" s="431"/>
      <c r="D120" s="431"/>
      <c r="E120" s="431"/>
      <c r="F120" s="431"/>
      <c r="G120" s="173"/>
    </row>
    <row r="121" spans="1:7" ht="22.5" x14ac:dyDescent="0.4">
      <c r="A121" s="517" t="s">
        <v>311</v>
      </c>
      <c r="B121" s="517"/>
      <c r="C121" s="517"/>
      <c r="D121" s="517"/>
      <c r="E121" s="517"/>
      <c r="F121" s="51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2"/>
      <c r="B132" s="432"/>
      <c r="C132" s="432"/>
      <c r="D132" s="432"/>
      <c r="E132" s="432"/>
      <c r="F132" s="432"/>
      <c r="G132" s="114"/>
    </row>
    <row r="133" spans="1:16384" ht="22.5" customHeight="1" x14ac:dyDescent="0.4">
      <c r="A133" s="519" t="s">
        <v>424</v>
      </c>
      <c r="B133" s="519"/>
      <c r="C133" s="519"/>
      <c r="D133" s="519"/>
      <c r="E133" s="519"/>
      <c r="F133" s="519"/>
      <c r="G133" s="114"/>
    </row>
    <row r="134" spans="1:16384" s="258" customFormat="1" ht="22.5" customHeight="1" x14ac:dyDescent="0.4">
      <c r="A134" s="520"/>
      <c r="B134" s="520"/>
      <c r="C134" s="520"/>
      <c r="D134" s="520"/>
      <c r="E134" s="520"/>
      <c r="F134" s="520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44" t="s">
        <v>266</v>
      </c>
      <c r="F135" s="444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44"/>
      <c r="F136" s="444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1" t="s">
        <v>461</v>
      </c>
      <c r="B139" s="521"/>
      <c r="C139" s="521"/>
      <c r="D139" s="521"/>
      <c r="E139" s="521"/>
      <c r="F139" s="521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0" t="s">
        <v>350</v>
      </c>
      <c r="B147" s="470"/>
      <c r="C147" s="470"/>
      <c r="D147" s="470"/>
      <c r="E147" s="470"/>
      <c r="F147" s="470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233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3"/>
      <c r="B165" s="431"/>
      <c r="C165" s="431"/>
      <c r="D165" s="431"/>
      <c r="E165" s="431"/>
      <c r="F165" s="431"/>
      <c r="G165" s="114"/>
    </row>
    <row r="166" spans="1:7" s="258" customFormat="1" ht="32.25" customHeight="1" x14ac:dyDescent="0.4">
      <c r="A166" s="521" t="s">
        <v>462</v>
      </c>
      <c r="B166" s="521"/>
      <c r="C166" s="521"/>
      <c r="D166" s="521"/>
      <c r="E166" s="521"/>
      <c r="F166" s="521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4"/>
      <c r="B176" s="435"/>
      <c r="C176" s="435"/>
      <c r="D176" s="435"/>
      <c r="E176" s="435"/>
      <c r="F176" s="435"/>
      <c r="G176" s="114"/>
    </row>
    <row r="177" spans="1:7" ht="32.25" customHeight="1" x14ac:dyDescent="0.4">
      <c r="A177" s="521" t="s">
        <v>311</v>
      </c>
      <c r="B177" s="521"/>
      <c r="C177" s="521"/>
      <c r="D177" s="521"/>
      <c r="E177" s="521"/>
      <c r="F177" s="521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 t="s">
        <v>298</v>
      </c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121">
        <v>6</v>
      </c>
      <c r="F185" s="322">
        <v>6</v>
      </c>
      <c r="G185" s="114"/>
    </row>
    <row r="186" spans="1:7" s="258" customFormat="1" ht="22.5" x14ac:dyDescent="0.4">
      <c r="A186" s="292" t="s">
        <v>438</v>
      </c>
      <c r="B186" s="471"/>
      <c r="C186" s="472"/>
      <c r="D186" s="309">
        <f>SUM(B148:C164,B178:C185,B167:C175,B140:C145)</f>
        <v>80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436"/>
      <c r="B188" s="436"/>
      <c r="C188" s="436"/>
      <c r="D188" s="436"/>
      <c r="E188" s="436"/>
      <c r="F188" s="43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43508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44" t="s">
        <v>266</v>
      </c>
      <c r="F191" s="444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44"/>
      <c r="F192" s="44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6" t="s">
        <v>34</v>
      </c>
      <c r="B203" s="457"/>
      <c r="C203" s="458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0"/>
      <c r="B205" s="430"/>
      <c r="C205" s="430"/>
      <c r="D205" s="430"/>
      <c r="E205" s="430"/>
      <c r="F205" s="43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63" x14ac:dyDescent="0.4">
      <c r="A212" s="121" t="s">
        <v>209</v>
      </c>
      <c r="B212" s="122">
        <v>0</v>
      </c>
      <c r="C212" s="122"/>
      <c r="D212" s="194" t="s">
        <v>490</v>
      </c>
      <c r="E212" s="123" t="s">
        <v>491</v>
      </c>
      <c r="F212" s="123" t="s">
        <v>298</v>
      </c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19.5" customHeight="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50.75" customHeight="1" x14ac:dyDescent="0.4">
      <c r="A216" s="197" t="s">
        <v>412</v>
      </c>
      <c r="B216" s="122">
        <v>0</v>
      </c>
      <c r="C216" s="198">
        <f>IF(B216=0, -5, "0")</f>
        <v>-5</v>
      </c>
      <c r="D216" s="128" t="s">
        <v>480</v>
      </c>
      <c r="E216" s="128" t="s">
        <v>484</v>
      </c>
      <c r="F216" s="123" t="s">
        <v>298</v>
      </c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6" t="s">
        <v>34</v>
      </c>
      <c r="B227" s="457"/>
      <c r="C227" s="458"/>
      <c r="D227" s="148">
        <f>SUM(B207:C226)</f>
        <v>31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0.73809523809523814</v>
      </c>
      <c r="E228" s="108"/>
      <c r="F228" s="114"/>
      <c r="G228" s="114"/>
    </row>
    <row r="229" spans="1:7" ht="21" x14ac:dyDescent="0.4">
      <c r="A229" s="430"/>
      <c r="B229" s="430"/>
      <c r="C229" s="430"/>
      <c r="D229" s="430"/>
      <c r="E229" s="430"/>
      <c r="F229" s="43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200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3" t="s">
        <v>311</v>
      </c>
      <c r="B236" s="514"/>
      <c r="C236" s="514"/>
      <c r="D236" s="51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1</v>
      </c>
      <c r="C244" s="166"/>
      <c r="D244" s="411">
        <f>IFERROR(E244/F244,"N.A")</f>
        <v>0.75</v>
      </c>
      <c r="E244" s="147">
        <v>3</v>
      </c>
      <c r="F244" s="123">
        <v>4</v>
      </c>
      <c r="G244" s="114"/>
    </row>
    <row r="245" spans="1:7" ht="21" x14ac:dyDescent="0.4">
      <c r="A245" s="456" t="s">
        <v>34</v>
      </c>
      <c r="B245" s="457"/>
      <c r="C245" s="458"/>
      <c r="D245" s="130">
        <f>SUM(B231:C235,B237:C244)</f>
        <v>23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0.95833333333333337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0.85365853658536583</v>
      </c>
      <c r="E249" s="108"/>
      <c r="F249" s="114"/>
      <c r="G249" s="114"/>
    </row>
    <row r="250" spans="1:7" ht="21" x14ac:dyDescent="0.4">
      <c r="A250" s="430"/>
      <c r="B250" s="430"/>
      <c r="C250" s="430"/>
      <c r="D250" s="430"/>
      <c r="E250" s="430"/>
      <c r="F250" s="43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43508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44" t="s">
        <v>266</v>
      </c>
      <c r="F253" s="444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44"/>
      <c r="F254" s="44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6" t="s">
        <v>34</v>
      </c>
      <c r="B265" s="457"/>
      <c r="C265" s="458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63" x14ac:dyDescent="0.4">
      <c r="A270" s="138" t="s">
        <v>106</v>
      </c>
      <c r="B270" s="122">
        <v>0</v>
      </c>
      <c r="C270" s="122"/>
      <c r="D270" s="172" t="s">
        <v>492</v>
      </c>
      <c r="E270" s="123" t="s">
        <v>493</v>
      </c>
      <c r="F270" s="123" t="s">
        <v>298</v>
      </c>
      <c r="G270" s="114"/>
    </row>
    <row r="271" spans="1:7" ht="126" x14ac:dyDescent="0.4">
      <c r="A271" s="138" t="s">
        <v>53</v>
      </c>
      <c r="B271" s="122">
        <v>0</v>
      </c>
      <c r="C271" s="122"/>
      <c r="D271" s="194" t="s">
        <v>494</v>
      </c>
      <c r="E271" s="123" t="s">
        <v>485</v>
      </c>
      <c r="F271" s="123" t="s">
        <v>298</v>
      </c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84.75" x14ac:dyDescent="0.45">
      <c r="A275" s="162" t="s">
        <v>184</v>
      </c>
      <c r="B275" s="122">
        <v>1</v>
      </c>
      <c r="C275" s="143">
        <f>IF(B275=0, -10, IF(B275=1, -5, "0"))</f>
        <v>-5</v>
      </c>
      <c r="D275" s="194" t="s">
        <v>497</v>
      </c>
      <c r="E275" s="123" t="s">
        <v>498</v>
      </c>
      <c r="F275" s="123" t="s">
        <v>298</v>
      </c>
      <c r="G275" s="114"/>
    </row>
    <row r="276" spans="1:7" ht="63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495</v>
      </c>
      <c r="E276" s="128" t="s">
        <v>496</v>
      </c>
      <c r="F276" s="123" t="s">
        <v>299</v>
      </c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1</v>
      </c>
      <c r="C279" s="169" t="str">
        <f>IF(B279=0, -5, "0")</f>
        <v>0</v>
      </c>
      <c r="D279" s="270" t="s">
        <v>499</v>
      </c>
      <c r="E279" s="123" t="s">
        <v>500</v>
      </c>
      <c r="F279" s="123" t="s">
        <v>298</v>
      </c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4"/>
      <c r="B290" s="464"/>
      <c r="C290" s="464"/>
      <c r="D290" s="464"/>
      <c r="E290" s="464"/>
      <c r="F290" s="464"/>
      <c r="G290" s="129"/>
    </row>
    <row r="291" spans="1:7" s="80" customFormat="1" ht="31.5" customHeight="1" x14ac:dyDescent="0.4">
      <c r="A291" s="516" t="s">
        <v>311</v>
      </c>
      <c r="B291" s="516"/>
      <c r="C291" s="516"/>
      <c r="D291" s="516"/>
      <c r="E291" s="516"/>
      <c r="F291" s="516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147">
        <v>2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33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0.55000000000000004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49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0.64473684210526316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43508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44" t="s">
        <v>266</v>
      </c>
      <c r="F308" s="444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44"/>
      <c r="F309" s="44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1" x14ac:dyDescent="0.4">
      <c r="A317" s="157" t="s">
        <v>120</v>
      </c>
      <c r="B317" s="122">
        <v>2</v>
      </c>
      <c r="C317" s="122"/>
      <c r="D317" s="158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05" x14ac:dyDescent="0.4">
      <c r="A337" s="168" t="s">
        <v>58</v>
      </c>
      <c r="B337" s="122">
        <v>1</v>
      </c>
      <c r="C337" s="174" t="str">
        <f>IF(B337=0, -5, "0")</f>
        <v>0</v>
      </c>
      <c r="D337" s="163" t="s">
        <v>504</v>
      </c>
      <c r="E337" s="123" t="s">
        <v>503</v>
      </c>
      <c r="F337" s="123" t="s">
        <v>298</v>
      </c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00.5" customHeight="1" x14ac:dyDescent="0.4">
      <c r="A339" s="290" t="s">
        <v>63</v>
      </c>
      <c r="B339" s="122">
        <v>1</v>
      </c>
      <c r="C339" s="142" t="str">
        <f>IF(B339=0, -2, "0")</f>
        <v>0</v>
      </c>
      <c r="D339" s="128" t="s">
        <v>501</v>
      </c>
      <c r="E339" s="252" t="s">
        <v>502</v>
      </c>
      <c r="F339" s="123" t="s">
        <v>298</v>
      </c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36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0.94736842105263153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29.25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42" x14ac:dyDescent="0.4">
      <c r="A353" s="121" t="s">
        <v>214</v>
      </c>
      <c r="B353" s="122">
        <v>0</v>
      </c>
      <c r="C353" s="126"/>
      <c r="D353" s="216" t="s">
        <v>505</v>
      </c>
      <c r="E353" s="128" t="s">
        <v>486</v>
      </c>
      <c r="F353" s="123" t="s">
        <v>299</v>
      </c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5"/>
      <c r="B357" s="455"/>
      <c r="C357" s="455"/>
      <c r="D357" s="455"/>
      <c r="E357" s="455"/>
      <c r="F357" s="455"/>
      <c r="G357" s="455"/>
    </row>
    <row r="358" spans="1:7" ht="32.25" customHeight="1" x14ac:dyDescent="0.4">
      <c r="A358" s="500" t="s">
        <v>311</v>
      </c>
      <c r="B358" s="500"/>
      <c r="C358" s="500"/>
      <c r="D358" s="500"/>
      <c r="E358" s="500"/>
      <c r="F358" s="500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1">
        <f>IFERROR(E366/F366,"N.A")</f>
        <v>0.5</v>
      </c>
      <c r="E366" s="147">
        <v>1</v>
      </c>
      <c r="F366" s="123">
        <v>2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29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0.90625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81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0.94186046511627908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43508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44" t="s">
        <v>266</v>
      </c>
      <c r="F375" s="444" t="s">
        <v>302</v>
      </c>
      <c r="G375" s="173"/>
    </row>
    <row r="376" spans="1:7" s="6" customFormat="1" ht="21" x14ac:dyDescent="0.4">
      <c r="A376" s="442"/>
      <c r="B376" s="118" t="s">
        <v>32</v>
      </c>
      <c r="C376" s="118" t="s">
        <v>31</v>
      </c>
      <c r="D376" s="443"/>
      <c r="E376" s="444"/>
      <c r="F376" s="44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8"/>
      <c r="B415" s="437"/>
      <c r="C415" s="437"/>
      <c r="D415" s="437"/>
      <c r="E415" s="437"/>
      <c r="F415" s="437"/>
      <c r="G415" s="437"/>
    </row>
    <row r="416" spans="1:7" s="6" customFormat="1" ht="24.75" x14ac:dyDescent="0.4">
      <c r="A416" s="503" t="s">
        <v>320</v>
      </c>
      <c r="B416" s="503"/>
      <c r="C416" s="503"/>
      <c r="D416" s="503"/>
      <c r="E416" s="503"/>
      <c r="F416" s="503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tr">
        <f>IFERROR(E424/F424,"N.A")</f>
        <v>N.A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43508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44" t="s">
        <v>266</v>
      </c>
      <c r="F433" s="444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44"/>
      <c r="F434" s="44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3" t="s">
        <v>311</v>
      </c>
      <c r="B464" s="503"/>
      <c r="C464" s="503"/>
      <c r="D464" s="503"/>
      <c r="E464" s="503"/>
      <c r="F464" s="503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 t="s">
        <v>298</v>
      </c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2</v>
      </c>
      <c r="F471" s="123">
        <v>2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4" t="s">
        <v>425</v>
      </c>
      <c r="B478" s="504"/>
      <c r="C478" s="504"/>
      <c r="D478" s="504"/>
      <c r="E478" s="504"/>
      <c r="F478" s="504"/>
      <c r="G478" s="114"/>
    </row>
    <row r="479" spans="1:7" s="258" customFormat="1" ht="21" customHeight="1" x14ac:dyDescent="0.4">
      <c r="A479" s="234">
        <f>B11</f>
        <v>43508</v>
      </c>
      <c r="G479" s="114"/>
    </row>
    <row r="480" spans="1:7" s="258" customFormat="1" ht="21" x14ac:dyDescent="0.4">
      <c r="A480" s="474" t="s">
        <v>28</v>
      </c>
      <c r="B480" s="475" t="s">
        <v>29</v>
      </c>
      <c r="C480" s="475"/>
      <c r="D480" s="475" t="s">
        <v>42</v>
      </c>
      <c r="E480" s="476" t="s">
        <v>266</v>
      </c>
      <c r="F480" s="476" t="s">
        <v>302</v>
      </c>
      <c r="G480" s="114"/>
    </row>
    <row r="481" spans="1:7" s="258" customFormat="1" ht="21" x14ac:dyDescent="0.4">
      <c r="A481" s="474"/>
      <c r="B481" s="320" t="s">
        <v>32</v>
      </c>
      <c r="C481" s="320" t="s">
        <v>31</v>
      </c>
      <c r="D481" s="475"/>
      <c r="E481" s="476"/>
      <c r="F481" s="476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5" t="s">
        <v>52</v>
      </c>
      <c r="B483" s="465"/>
      <c r="C483" s="465"/>
      <c r="D483" s="465"/>
      <c r="E483" s="465"/>
      <c r="F483" s="465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2" t="s">
        <v>463</v>
      </c>
      <c r="B491" s="463"/>
      <c r="C491" s="463"/>
      <c r="D491" s="463"/>
      <c r="E491" s="463"/>
      <c r="F491" s="463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7" t="s">
        <v>23</v>
      </c>
      <c r="B505" s="478"/>
      <c r="C505" s="478"/>
      <c r="D505" s="478"/>
      <c r="E505" s="478"/>
      <c r="F505" s="479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7"/>
      <c r="B517" s="487"/>
      <c r="C517" s="487"/>
      <c r="D517" s="487"/>
      <c r="E517" s="487"/>
      <c r="F517" s="487"/>
      <c r="G517" s="487"/>
    </row>
    <row r="518" spans="1:7" s="258" customFormat="1" ht="26.25" customHeight="1" x14ac:dyDescent="0.5">
      <c r="A518" s="369" t="s">
        <v>311</v>
      </c>
      <c r="B518" s="499"/>
      <c r="C518" s="499"/>
      <c r="D518" s="499"/>
      <c r="E518" s="499"/>
      <c r="F518" s="499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5" t="s">
        <v>97</v>
      </c>
      <c r="B530" s="505"/>
      <c r="C530" s="505"/>
      <c r="D530" s="505"/>
      <c r="E530" s="505"/>
      <c r="F530" s="505"/>
      <c r="G530" s="114"/>
    </row>
    <row r="531" spans="1:7" s="258" customFormat="1" ht="22.5" customHeight="1" x14ac:dyDescent="0.4">
      <c r="A531" s="234">
        <f>B11</f>
        <v>43508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0" t="s">
        <v>28</v>
      </c>
      <c r="B532" s="482" t="s">
        <v>29</v>
      </c>
      <c r="C532" s="483"/>
      <c r="D532" s="443" t="s">
        <v>42</v>
      </c>
      <c r="E532" s="444" t="s">
        <v>266</v>
      </c>
      <c r="F532" s="444" t="s">
        <v>302</v>
      </c>
      <c r="G532" s="114"/>
    </row>
    <row r="533" spans="1:7" s="258" customFormat="1" ht="21" x14ac:dyDescent="0.4">
      <c r="A533" s="481"/>
      <c r="B533" s="315" t="s">
        <v>32</v>
      </c>
      <c r="C533" s="316" t="s">
        <v>31</v>
      </c>
      <c r="D533" s="443"/>
      <c r="E533" s="444"/>
      <c r="F533" s="44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1"/>
      <c r="D535" s="501"/>
      <c r="E535" s="501"/>
      <c r="F535" s="502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6" t="s">
        <v>34</v>
      </c>
      <c r="B542" s="457"/>
      <c r="C542" s="458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6" t="s">
        <v>33</v>
      </c>
      <c r="B543" s="457"/>
      <c r="C543" s="458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0"/>
      <c r="B544" s="430"/>
      <c r="C544" s="430"/>
      <c r="D544" s="430"/>
      <c r="E544" s="430"/>
      <c r="F544" s="430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105" x14ac:dyDescent="0.4">
      <c r="A548" s="121" t="s">
        <v>294</v>
      </c>
      <c r="B548" s="122">
        <v>1</v>
      </c>
      <c r="C548" s="122"/>
      <c r="D548" s="179" t="s">
        <v>506</v>
      </c>
      <c r="E548" s="128" t="s">
        <v>487</v>
      </c>
      <c r="F548" s="123" t="s">
        <v>298</v>
      </c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2"/>
      <c r="B556" s="455"/>
      <c r="C556" s="455"/>
      <c r="D556" s="455"/>
      <c r="E556" s="455"/>
      <c r="F556" s="455"/>
      <c r="G556" s="455"/>
    </row>
    <row r="557" spans="1:7" s="258" customFormat="1" ht="35.25" customHeight="1" x14ac:dyDescent="0.4">
      <c r="A557" s="371" t="s">
        <v>311</v>
      </c>
      <c r="B557" s="337"/>
      <c r="C557" s="453"/>
      <c r="D557" s="453"/>
      <c r="E557" s="453"/>
      <c r="F557" s="454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124">
        <v>2</v>
      </c>
      <c r="F565" s="123">
        <v>2</v>
      </c>
      <c r="G565" s="114"/>
    </row>
    <row r="566" spans="1:7" s="258" customFormat="1" ht="21" x14ac:dyDescent="0.4">
      <c r="A566" s="448" t="s">
        <v>34</v>
      </c>
      <c r="B566" s="448"/>
      <c r="C566" s="449"/>
      <c r="D566" s="358">
        <f>SUM(B558:C565,B546:C555)</f>
        <v>33</v>
      </c>
      <c r="E566" s="108"/>
      <c r="F566" s="114"/>
      <c r="G566" s="114"/>
    </row>
    <row r="567" spans="1:7" s="258" customFormat="1" ht="21" x14ac:dyDescent="0.4">
      <c r="A567" s="448" t="s">
        <v>33</v>
      </c>
      <c r="B567" s="448"/>
      <c r="C567" s="448"/>
      <c r="D567" s="388">
        <f>D566/(COUNT(B558:C565,B546:C555)*2)</f>
        <v>0.97058823529411764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45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0.97826086956521741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0"/>
      <c r="B572" s="430"/>
      <c r="C572" s="430"/>
      <c r="D572" s="430"/>
      <c r="E572" s="430"/>
      <c r="F572" s="430"/>
      <c r="G572" s="114"/>
    </row>
    <row r="573" spans="1:7" ht="22.5" x14ac:dyDescent="0.45">
      <c r="A573" s="461" t="s">
        <v>19</v>
      </c>
      <c r="B573" s="461"/>
      <c r="C573" s="461"/>
      <c r="D573" s="461"/>
      <c r="E573" s="461"/>
      <c r="F573" s="461"/>
      <c r="G573" s="114"/>
    </row>
    <row r="574" spans="1:7" ht="22.5" x14ac:dyDescent="0.4">
      <c r="A574" s="243">
        <f>B11</f>
        <v>43508</v>
      </c>
      <c r="B574" s="114"/>
      <c r="C574" s="135"/>
      <c r="D574" s="356"/>
      <c r="E574" s="356"/>
      <c r="F574" s="356"/>
      <c r="G574" s="114"/>
    </row>
    <row r="575" spans="1:7" ht="21" x14ac:dyDescent="0.4">
      <c r="A575" s="474" t="s">
        <v>28</v>
      </c>
      <c r="B575" s="475" t="s">
        <v>29</v>
      </c>
      <c r="C575" s="475"/>
      <c r="D575" s="475" t="s">
        <v>42</v>
      </c>
      <c r="E575" s="476" t="s">
        <v>266</v>
      </c>
      <c r="F575" s="476" t="s">
        <v>302</v>
      </c>
      <c r="G575" s="114"/>
    </row>
    <row r="576" spans="1:7" ht="21" x14ac:dyDescent="0.4">
      <c r="A576" s="474"/>
      <c r="B576" s="320" t="s">
        <v>32</v>
      </c>
      <c r="C576" s="320" t="s">
        <v>31</v>
      </c>
      <c r="D576" s="475"/>
      <c r="E576" s="476"/>
      <c r="F576" s="476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 t="s">
        <v>298</v>
      </c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8" t="s">
        <v>34</v>
      </c>
      <c r="B588" s="448"/>
      <c r="C588" s="449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48" t="s">
        <v>33</v>
      </c>
      <c r="B589" s="448"/>
      <c r="C589" s="448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124">
        <v>2</v>
      </c>
      <c r="F605" s="123">
        <v>2</v>
      </c>
      <c r="G605" s="129"/>
    </row>
    <row r="606" spans="1:7" s="258" customFormat="1" ht="21" x14ac:dyDescent="0.4">
      <c r="A606" s="448" t="s">
        <v>34</v>
      </c>
      <c r="B606" s="448"/>
      <c r="C606" s="449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48" t="s">
        <v>33</v>
      </c>
      <c r="B607" s="448"/>
      <c r="C607" s="448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50" t="s">
        <v>170</v>
      </c>
      <c r="B610" s="451"/>
      <c r="C610" s="452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1" t="s">
        <v>8</v>
      </c>
      <c r="B612" s="461"/>
      <c r="C612" s="461"/>
      <c r="D612" s="461"/>
      <c r="E612" s="461"/>
      <c r="F612" s="461"/>
      <c r="G612" s="129"/>
    </row>
    <row r="613" spans="1:7" ht="22.5" x14ac:dyDescent="0.4">
      <c r="A613" s="156">
        <f>B11</f>
        <v>43508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44" t="s">
        <v>266</v>
      </c>
      <c r="F614" s="444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44"/>
      <c r="F615" s="44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9"/>
      <c r="D617" s="459"/>
      <c r="E617" s="459"/>
      <c r="F617" s="460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8" t="s">
        <v>34</v>
      </c>
      <c r="B627" s="448"/>
      <c r="C627" s="448"/>
      <c r="D627" s="358">
        <f>SUM(B618:C626)</f>
        <v>18</v>
      </c>
      <c r="E627" s="485"/>
      <c r="F627" s="464"/>
      <c r="G627" s="129"/>
    </row>
    <row r="628" spans="1:7" ht="21" x14ac:dyDescent="0.4">
      <c r="A628" s="448" t="s">
        <v>33</v>
      </c>
      <c r="B628" s="448"/>
      <c r="C628" s="448"/>
      <c r="D628" s="388">
        <f>D627/(COUNT(B618:C626)*2)</f>
        <v>1</v>
      </c>
      <c r="E628" s="486"/>
      <c r="F628" s="487"/>
      <c r="G628" s="129"/>
    </row>
    <row r="629" spans="1:7" ht="21" x14ac:dyDescent="0.4">
      <c r="A629" s="325"/>
      <c r="B629" s="135"/>
      <c r="C629" s="484"/>
      <c r="D629" s="484"/>
      <c r="E629" s="484"/>
      <c r="F629" s="48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84" x14ac:dyDescent="0.4">
      <c r="A636" s="203" t="s">
        <v>419</v>
      </c>
      <c r="B636" s="122">
        <v>1</v>
      </c>
      <c r="C636" s="143"/>
      <c r="D636" s="63" t="s">
        <v>482</v>
      </c>
      <c r="E636" s="123" t="s">
        <v>488</v>
      </c>
      <c r="F636" s="123" t="s">
        <v>299</v>
      </c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6" t="s">
        <v>34</v>
      </c>
      <c r="B639" s="457"/>
      <c r="C639" s="458"/>
      <c r="D639" s="247">
        <f>SUM(B631:C638)</f>
        <v>15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0.9375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9"/>
      <c r="D642" s="459"/>
      <c r="E642" s="459"/>
      <c r="F642" s="460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6" t="s">
        <v>34</v>
      </c>
      <c r="B650" s="457"/>
      <c r="C650" s="458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3"/>
      <c r="B652" s="473"/>
      <c r="C652" s="473"/>
      <c r="D652" s="473"/>
      <c r="E652" s="473"/>
      <c r="F652" s="473"/>
      <c r="G652" s="473"/>
    </row>
    <row r="653" spans="1:16382" ht="24.75" x14ac:dyDescent="0.4">
      <c r="A653" s="363" t="s">
        <v>26</v>
      </c>
      <c r="B653" s="459"/>
      <c r="C653" s="459"/>
      <c r="D653" s="459"/>
      <c r="E653" s="459"/>
      <c r="F653" s="460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331">
        <v>2</v>
      </c>
      <c r="F668" s="128">
        <v>2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75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0.98684210526315785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1" t="s">
        <v>356</v>
      </c>
      <c r="B676" s="461"/>
      <c r="C676" s="461"/>
      <c r="D676" s="461"/>
      <c r="E676" s="461"/>
      <c r="F676" s="461"/>
      <c r="G676" s="114"/>
    </row>
    <row r="677" spans="1:7" ht="21" x14ac:dyDescent="0.4">
      <c r="A677" s="243">
        <f>B11</f>
        <v>43508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44" t="s">
        <v>266</v>
      </c>
      <c r="F678" s="444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44"/>
      <c r="F679" s="44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200" t="s">
        <v>507</v>
      </c>
      <c r="E688" s="200" t="s">
        <v>477</v>
      </c>
      <c r="F688" s="123" t="s">
        <v>298</v>
      </c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417">
        <v>2</v>
      </c>
      <c r="F700" s="123">
        <v>2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29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0.76315789473684215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459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43508</v>
      </c>
      <c r="B705" s="114"/>
      <c r="C705" s="135"/>
      <c r="D705" s="273"/>
      <c r="E705" s="273"/>
      <c r="F705" s="273"/>
      <c r="G705" s="274"/>
    </row>
    <row r="706" spans="1:7" ht="21" x14ac:dyDescent="0.4">
      <c r="A706" s="468" t="s">
        <v>28</v>
      </c>
      <c r="B706" s="482" t="s">
        <v>29</v>
      </c>
      <c r="C706" s="482"/>
      <c r="D706" s="443" t="s">
        <v>42</v>
      </c>
      <c r="E706" s="444" t="s">
        <v>266</v>
      </c>
      <c r="F706" s="444" t="s">
        <v>302</v>
      </c>
      <c r="G706" s="274"/>
    </row>
    <row r="707" spans="1:7" ht="21" x14ac:dyDescent="0.4">
      <c r="A707" s="469"/>
      <c r="B707" s="383" t="s">
        <v>32</v>
      </c>
      <c r="C707" s="383" t="s">
        <v>31</v>
      </c>
      <c r="D707" s="443"/>
      <c r="E707" s="444"/>
      <c r="F707" s="44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5" t="s">
        <v>306</v>
      </c>
      <c r="B709" s="446"/>
      <c r="C709" s="446"/>
      <c r="D709" s="446"/>
      <c r="E709" s="446"/>
      <c r="F709" s="447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1</v>
      </c>
      <c r="C714" s="126"/>
      <c r="D714" s="121" t="s">
        <v>508</v>
      </c>
      <c r="E714" s="286"/>
      <c r="F714" s="200" t="s">
        <v>298</v>
      </c>
      <c r="G714" s="274"/>
    </row>
    <row r="715" spans="1:7" ht="21" x14ac:dyDescent="0.4">
      <c r="A715" s="130" t="s">
        <v>34</v>
      </c>
      <c r="B715" s="466"/>
      <c r="C715" s="467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466"/>
      <c r="C716" s="467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5" t="s">
        <v>307</v>
      </c>
      <c r="B718" s="446"/>
      <c r="C718" s="446"/>
      <c r="D718" s="446"/>
      <c r="E718" s="446"/>
      <c r="F718" s="447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63" x14ac:dyDescent="0.4">
      <c r="A720" s="276" t="s">
        <v>27</v>
      </c>
      <c r="B720" s="275">
        <v>0</v>
      </c>
      <c r="C720" s="275"/>
      <c r="D720" s="265" t="s">
        <v>481</v>
      </c>
      <c r="E720" s="128" t="s">
        <v>489</v>
      </c>
      <c r="F720" s="200"/>
    </row>
    <row r="721" spans="1:7" ht="72.75" customHeight="1" x14ac:dyDescent="0.4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265">
        <v>1</v>
      </c>
      <c r="F721" s="200">
        <v>1</v>
      </c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4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0.66666666666666663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13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0.8125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0.93181818181818177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584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0.90965732087227413</v>
      </c>
      <c r="E730" s="259"/>
      <c r="F730" s="259"/>
    </row>
  </sheetData>
  <sheetProtection algorithmName="SHA-512" hashValue="8zgu6noPPg+fNrVJq3fl1RJ3t9D5IEBZJIjdHrHY7v8YVlZS/qUsfjsIzfqcSglFjx3svgBfnw2u4Elax6qY8A==" saltValue="2UInljjOHMXP+AqWG5pTMQ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249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110" zoomScaleNormal="90" zoomScaleSheetLayoutView="110" workbookViewId="0">
      <selection activeCell="E198" sqref="E19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3"/>
      <c r="E1" s="543"/>
      <c r="F1" s="543"/>
      <c r="G1" s="543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4" t="s">
        <v>46</v>
      </c>
      <c r="B6" s="544"/>
      <c r="C6" s="544"/>
      <c r="D6" s="544"/>
      <c r="E6" s="544"/>
      <c r="F6" s="544"/>
      <c r="G6" s="92"/>
    </row>
    <row r="7" spans="1:7" s="2" customFormat="1" ht="21.75" customHeight="1" x14ac:dyDescent="0.45">
      <c r="A7" s="545" t="str">
        <f>'Page de garde'!D18</f>
        <v>Sousse Erriadh</v>
      </c>
      <c r="B7" s="545"/>
      <c r="C7" s="545"/>
      <c r="D7" s="545"/>
      <c r="E7" s="545"/>
      <c r="F7" s="545"/>
      <c r="G7" s="92"/>
    </row>
    <row r="8" spans="1:7" s="2" customFormat="1" ht="24" x14ac:dyDescent="0.45">
      <c r="A8" s="4" t="s">
        <v>39</v>
      </c>
      <c r="B8" s="546" t="str">
        <f>'A1 Exploitation'!B9:F9</f>
        <v>Yassine ELLOUMI</v>
      </c>
      <c r="C8" s="546"/>
      <c r="D8" s="546"/>
      <c r="E8" s="546"/>
      <c r="F8" s="546"/>
      <c r="G8" s="92"/>
    </row>
    <row r="9" spans="1:7" s="2" customFormat="1" ht="24" x14ac:dyDescent="0.45">
      <c r="A9" s="5" t="s">
        <v>41</v>
      </c>
      <c r="B9" s="547" t="str">
        <f>'A1 Exploitation'!B10:F10</f>
        <v>Directeur du Magasin et chefs rayon</v>
      </c>
      <c r="C9" s="547"/>
      <c r="D9" s="547"/>
      <c r="E9" s="547"/>
      <c r="F9" s="547"/>
      <c r="G9" s="92"/>
    </row>
    <row r="10" spans="1:7" s="2" customFormat="1" ht="24" x14ac:dyDescent="0.45">
      <c r="A10" s="4" t="s">
        <v>40</v>
      </c>
      <c r="B10" s="542">
        <f>'A1 Exploitation'!B11:F11</f>
        <v>43508</v>
      </c>
      <c r="C10" s="542"/>
      <c r="D10" s="542"/>
      <c r="E10" s="542"/>
      <c r="F10" s="542"/>
      <c r="G10" s="92"/>
    </row>
    <row r="11" spans="1:7" s="2" customFormat="1" ht="24" x14ac:dyDescent="0.45">
      <c r="A11" s="4" t="s">
        <v>250</v>
      </c>
      <c r="B11" s="539">
        <f>D199</f>
        <v>0.95416666666666672</v>
      </c>
      <c r="C11" s="539"/>
      <c r="D11" s="539"/>
      <c r="E11" s="539"/>
      <c r="F11" s="539"/>
      <c r="G11" s="92"/>
    </row>
    <row r="12" spans="1:7" s="2" customFormat="1" ht="22.5" x14ac:dyDescent="0.45">
      <c r="A12" s="1"/>
      <c r="D12" s="507"/>
      <c r="E12" s="507"/>
      <c r="F12" s="507"/>
      <c r="G12" s="507"/>
    </row>
    <row r="13" spans="1:7" s="2" customFormat="1" ht="11.25" customHeight="1" x14ac:dyDescent="0.3">
      <c r="A13" s="540" t="s">
        <v>28</v>
      </c>
      <c r="B13" s="541" t="s">
        <v>29</v>
      </c>
      <c r="C13" s="541"/>
      <c r="D13" s="541" t="s">
        <v>42</v>
      </c>
      <c r="E13" s="541" t="s">
        <v>160</v>
      </c>
      <c r="F13" s="541" t="s">
        <v>161</v>
      </c>
      <c r="G13" s="80"/>
    </row>
    <row r="14" spans="1:7" s="2" customFormat="1" ht="12.75" customHeight="1" x14ac:dyDescent="0.3">
      <c r="A14" s="540"/>
      <c r="B14" s="22" t="s">
        <v>32</v>
      </c>
      <c r="C14" s="22" t="s">
        <v>31</v>
      </c>
      <c r="D14" s="541"/>
      <c r="E14" s="541"/>
      <c r="F14" s="541"/>
      <c r="G14" s="94"/>
    </row>
    <row r="15" spans="1:7" x14ac:dyDescent="0.3">
      <c r="A15" s="530"/>
      <c r="B15" s="531"/>
      <c r="C15" s="531"/>
      <c r="D15" s="531"/>
      <c r="E15" s="531"/>
      <c r="F15" s="531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6" t="s">
        <v>34</v>
      </c>
      <c r="B22" s="532"/>
      <c r="C22" s="533"/>
      <c r="D22" s="99">
        <f>SUM(B17:C21)</f>
        <v>10</v>
      </c>
    </row>
    <row r="23" spans="1:7" x14ac:dyDescent="0.3">
      <c r="A23" s="523" t="s">
        <v>251</v>
      </c>
      <c r="B23" s="524"/>
      <c r="C23" s="525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8" t="s">
        <v>4</v>
      </c>
      <c r="B25" s="529"/>
      <c r="C25" s="529"/>
      <c r="D25" s="529"/>
      <c r="E25" s="529"/>
      <c r="F25" s="529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3" t="s">
        <v>34</v>
      </c>
      <c r="B33" s="524"/>
      <c r="C33" s="525"/>
      <c r="D33" s="97">
        <f>SUM(B26:C32)</f>
        <v>14</v>
      </c>
    </row>
    <row r="34" spans="1:7" x14ac:dyDescent="0.3">
      <c r="A34" s="523" t="s">
        <v>251</v>
      </c>
      <c r="B34" s="524"/>
      <c r="C34" s="525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8" t="s">
        <v>180</v>
      </c>
      <c r="B36" s="529"/>
      <c r="C36" s="529"/>
      <c r="D36" s="529"/>
      <c r="E36" s="529"/>
      <c r="F36" s="529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3" t="s">
        <v>34</v>
      </c>
      <c r="B42" s="524"/>
      <c r="C42" s="525"/>
      <c r="D42" s="97">
        <f>SUM(B37:C41)</f>
        <v>10</v>
      </c>
      <c r="E42" s="3"/>
      <c r="F42" s="3"/>
      <c r="G42" s="93"/>
    </row>
    <row r="43" spans="1:7" s="10" customFormat="1" x14ac:dyDescent="0.3">
      <c r="A43" s="523" t="s">
        <v>251</v>
      </c>
      <c r="B43" s="524"/>
      <c r="C43" s="525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7" t="s">
        <v>19</v>
      </c>
      <c r="B45" s="538"/>
      <c r="C45" s="538"/>
      <c r="D45" s="538"/>
      <c r="E45" s="538"/>
      <c r="F45" s="538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3" t="s">
        <v>34</v>
      </c>
      <c r="B52" s="524"/>
      <c r="C52" s="525"/>
      <c r="D52" s="97">
        <f>SUM(B46:C51)</f>
        <v>12</v>
      </c>
    </row>
    <row r="53" spans="1:7" x14ac:dyDescent="0.3">
      <c r="A53" s="523" t="s">
        <v>251</v>
      </c>
      <c r="B53" s="524"/>
      <c r="C53" s="525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8" t="s">
        <v>8</v>
      </c>
      <c r="B55" s="529"/>
      <c r="C55" s="529"/>
      <c r="D55" s="529"/>
      <c r="E55" s="529"/>
      <c r="F55" s="529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3" t="s">
        <v>34</v>
      </c>
      <c r="B63" s="524"/>
      <c r="C63" s="525"/>
      <c r="D63" s="97">
        <f>SUM(B56:C62)</f>
        <v>14</v>
      </c>
    </row>
    <row r="64" spans="1:7" x14ac:dyDescent="0.3">
      <c r="A64" s="523" t="s">
        <v>251</v>
      </c>
      <c r="B64" s="524"/>
      <c r="C64" s="525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8" t="s">
        <v>111</v>
      </c>
      <c r="B66" s="529"/>
      <c r="C66" s="529"/>
      <c r="D66" s="529"/>
      <c r="E66" s="529"/>
      <c r="F66" s="529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3" t="s">
        <v>34</v>
      </c>
      <c r="B84" s="524"/>
      <c r="C84" s="525"/>
      <c r="D84" s="97">
        <f>SUM(B67:C83)</f>
        <v>34</v>
      </c>
    </row>
    <row r="85" spans="1:7" x14ac:dyDescent="0.3">
      <c r="A85" s="523" t="s">
        <v>251</v>
      </c>
      <c r="B85" s="524"/>
      <c r="C85" s="525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8" t="s">
        <v>172</v>
      </c>
      <c r="B87" s="529"/>
      <c r="C87" s="529"/>
      <c r="D87" s="529"/>
      <c r="E87" s="529"/>
      <c r="F87" s="529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3" t="s">
        <v>34</v>
      </c>
      <c r="B102" s="524"/>
      <c r="C102" s="525"/>
      <c r="D102" s="97">
        <f>SUM(B88:C101)</f>
        <v>28</v>
      </c>
    </row>
    <row r="103" spans="1:7" x14ac:dyDescent="0.3">
      <c r="A103" s="523" t="s">
        <v>251</v>
      </c>
      <c r="B103" s="524"/>
      <c r="C103" s="525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8" t="s">
        <v>173</v>
      </c>
      <c r="B106" s="529"/>
      <c r="C106" s="529"/>
      <c r="D106" s="529"/>
      <c r="E106" s="529"/>
      <c r="F106" s="529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3" t="s">
        <v>34</v>
      </c>
      <c r="B118" s="524"/>
      <c r="C118" s="525"/>
      <c r="D118" s="97">
        <f>SUM(B107:C117)</f>
        <v>22</v>
      </c>
      <c r="E118" s="3"/>
      <c r="F118" s="3"/>
      <c r="G118" s="93"/>
    </row>
    <row r="119" spans="1:7" s="10" customFormat="1" x14ac:dyDescent="0.3">
      <c r="A119" s="523" t="s">
        <v>251</v>
      </c>
      <c r="B119" s="524"/>
      <c r="C119" s="525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8" t="s">
        <v>156</v>
      </c>
      <c r="B121" s="529"/>
      <c r="C121" s="529"/>
      <c r="D121" s="529"/>
      <c r="E121" s="529"/>
      <c r="F121" s="529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3" t="s">
        <v>34</v>
      </c>
      <c r="B133" s="524"/>
      <c r="C133" s="525"/>
      <c r="D133" s="97">
        <f>SUM(B122:C132)</f>
        <v>22</v>
      </c>
    </row>
    <row r="134" spans="1:7" x14ac:dyDescent="0.3">
      <c r="A134" s="523" t="s">
        <v>251</v>
      </c>
      <c r="B134" s="524"/>
      <c r="C134" s="525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8" t="s">
        <v>61</v>
      </c>
      <c r="B136" s="529"/>
      <c r="C136" s="529"/>
      <c r="D136" s="529"/>
      <c r="E136" s="529"/>
      <c r="F136" s="529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3" t="s">
        <v>34</v>
      </c>
      <c r="B149" s="524"/>
      <c r="C149" s="525"/>
      <c r="D149" s="97">
        <f>SUM(B137:C148)</f>
        <v>24</v>
      </c>
    </row>
    <row r="150" spans="1:7" x14ac:dyDescent="0.3">
      <c r="A150" s="523" t="s">
        <v>251</v>
      </c>
      <c r="B150" s="524"/>
      <c r="C150" s="525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8" t="s">
        <v>178</v>
      </c>
      <c r="B152" s="529"/>
      <c r="C152" s="529"/>
      <c r="D152" s="529"/>
      <c r="E152" s="529"/>
      <c r="F152" s="529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0</v>
      </c>
      <c r="C156" s="88">
        <f>IF(B156=0, -5, "0")</f>
        <v>-5</v>
      </c>
      <c r="D156" s="63" t="s">
        <v>509</v>
      </c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0</v>
      </c>
      <c r="C159" s="62"/>
      <c r="D159" s="65" t="s">
        <v>510</v>
      </c>
      <c r="E159" s="62" t="s">
        <v>483</v>
      </c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3" t="s">
        <v>34</v>
      </c>
      <c r="B161" s="532"/>
      <c r="C161" s="533"/>
      <c r="D161" s="99">
        <f>SUM(B153:C160)</f>
        <v>7</v>
      </c>
    </row>
    <row r="162" spans="1:7" x14ac:dyDescent="0.3">
      <c r="A162" s="523" t="s">
        <v>251</v>
      </c>
      <c r="B162" s="524"/>
      <c r="C162" s="525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8" t="s">
        <v>64</v>
      </c>
      <c r="B164" s="529"/>
      <c r="C164" s="529"/>
      <c r="D164" s="529"/>
      <c r="E164" s="529"/>
      <c r="F164" s="529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3" t="s">
        <v>34</v>
      </c>
      <c r="B169" s="524"/>
      <c r="C169" s="525"/>
      <c r="D169" s="97">
        <f>SUM(B165:C168)</f>
        <v>8</v>
      </c>
    </row>
    <row r="170" spans="1:7" x14ac:dyDescent="0.3">
      <c r="A170" s="523" t="s">
        <v>251</v>
      </c>
      <c r="B170" s="524"/>
      <c r="C170" s="525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6" t="s">
        <v>15</v>
      </c>
      <c r="B172" s="527"/>
      <c r="C172" s="527"/>
      <c r="D172" s="527"/>
      <c r="E172" s="527"/>
      <c r="F172" s="527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3" t="s">
        <v>34</v>
      </c>
      <c r="B177" s="524"/>
      <c r="C177" s="525"/>
      <c r="D177" s="97">
        <f>SUM(B173:C176)</f>
        <v>8</v>
      </c>
    </row>
    <row r="178" spans="1:7" x14ac:dyDescent="0.3">
      <c r="A178" s="523" t="s">
        <v>251</v>
      </c>
      <c r="B178" s="524"/>
      <c r="C178" s="525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8" t="s">
        <v>65</v>
      </c>
      <c r="B180" s="529"/>
      <c r="C180" s="529"/>
      <c r="D180" s="529"/>
      <c r="E180" s="529"/>
      <c r="F180" s="529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3" t="s">
        <v>34</v>
      </c>
      <c r="B186" s="524"/>
      <c r="C186" s="525"/>
      <c r="D186" s="97">
        <f>SUM(B181:C185)</f>
        <v>10</v>
      </c>
    </row>
    <row r="187" spans="1:7" x14ac:dyDescent="0.3">
      <c r="A187" s="523" t="s">
        <v>251</v>
      </c>
      <c r="B187" s="524"/>
      <c r="C187" s="525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8" t="s">
        <v>177</v>
      </c>
      <c r="B189" s="529"/>
      <c r="C189" s="529"/>
      <c r="D189" s="529"/>
      <c r="E189" s="529"/>
      <c r="F189" s="529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3" t="s">
        <v>34</v>
      </c>
      <c r="B194" s="524"/>
      <c r="C194" s="525"/>
      <c r="D194" s="40">
        <f>SUM(B190:C193)</f>
        <v>6</v>
      </c>
    </row>
    <row r="195" spans="1:6" x14ac:dyDescent="0.3">
      <c r="A195" s="523" t="s">
        <v>251</v>
      </c>
      <c r="B195" s="524"/>
      <c r="C195" s="525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f>E197/F197</f>
        <v>0.33333333333333331</v>
      </c>
      <c r="E197" s="101">
        <v>2</v>
      </c>
      <c r="F197" s="102">
        <v>6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229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0.95416666666666672</v>
      </c>
    </row>
  </sheetData>
  <sheetProtection algorithmName="SHA-512" hashValue="ecBGpNFYdRZFBccbMRyi1ADifBxu1+GZ8p+AONMFTEm6oPolHvKdIxXIf4OguzhUSFVAdzmKrjT+4YlEhuaDNw==" saltValue="1XJLvqDFWV2DFfTg0ydrU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E689" sqref="E68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7"/>
      <c r="E1" s="507"/>
      <c r="F1" s="507"/>
      <c r="G1" s="507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8" t="s">
        <v>151</v>
      </c>
      <c r="B7" s="508"/>
      <c r="C7" s="508"/>
      <c r="D7" s="508"/>
      <c r="E7" s="508"/>
      <c r="F7" s="508"/>
      <c r="G7" s="111"/>
    </row>
    <row r="8" spans="1:7" ht="22.5" x14ac:dyDescent="0.45">
      <c r="A8" s="509" t="str">
        <f>'Page de garde'!D18</f>
        <v>Sousse Erriadh</v>
      </c>
      <c r="B8" s="509"/>
      <c r="C8" s="509"/>
      <c r="D8" s="509"/>
      <c r="E8" s="509"/>
      <c r="F8" s="509"/>
      <c r="G8" s="111"/>
    </row>
    <row r="9" spans="1:7" ht="22.5" x14ac:dyDescent="0.45">
      <c r="A9" s="112" t="s">
        <v>39</v>
      </c>
      <c r="B9" s="510" t="s">
        <v>511</v>
      </c>
      <c r="C9" s="510"/>
      <c r="D9" s="510"/>
      <c r="E9" s="510"/>
      <c r="F9" s="510"/>
      <c r="G9" s="111"/>
    </row>
    <row r="10" spans="1:7" ht="22.5" x14ac:dyDescent="0.45">
      <c r="A10" s="113" t="s">
        <v>41</v>
      </c>
      <c r="B10" s="511" t="s">
        <v>512</v>
      </c>
      <c r="C10" s="511"/>
      <c r="D10" s="511"/>
      <c r="E10" s="511"/>
      <c r="F10" s="511"/>
      <c r="G10" s="111"/>
    </row>
    <row r="11" spans="1:7" ht="22.5" x14ac:dyDescent="0.45">
      <c r="A11" s="112" t="s">
        <v>40</v>
      </c>
      <c r="B11" s="506">
        <v>43605</v>
      </c>
      <c r="C11" s="506"/>
      <c r="D11" s="506"/>
      <c r="E11" s="506"/>
      <c r="F11" s="506"/>
      <c r="G11" s="111"/>
    </row>
    <row r="12" spans="1:7" ht="22.5" x14ac:dyDescent="0.45">
      <c r="A12" s="112" t="s">
        <v>200</v>
      </c>
      <c r="B12" s="512">
        <f>D730</f>
        <v>0.86458333333333337</v>
      </c>
      <c r="C12" s="512"/>
      <c r="D12" s="512"/>
      <c r="E12" s="512"/>
      <c r="F12" s="512"/>
      <c r="G12" s="111"/>
    </row>
    <row r="13" spans="1:7" ht="22.5" x14ac:dyDescent="0.45">
      <c r="A13" s="110"/>
      <c r="B13" s="108"/>
      <c r="C13" s="108"/>
      <c r="D13" s="507"/>
      <c r="E13" s="507"/>
      <c r="F13" s="507"/>
      <c r="G13" s="507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43605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44" t="s">
        <v>266</v>
      </c>
      <c r="F17" s="444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44"/>
      <c r="F18" s="44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2" x14ac:dyDescent="0.4">
      <c r="A33" s="138" t="s">
        <v>47</v>
      </c>
      <c r="B33" s="122">
        <v>2</v>
      </c>
      <c r="C33" s="126"/>
      <c r="D33" s="140" t="s">
        <v>513</v>
      </c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47" x14ac:dyDescent="0.4">
      <c r="A35" s="141" t="s">
        <v>400</v>
      </c>
      <c r="B35" s="122">
        <v>1</v>
      </c>
      <c r="C35" s="142" t="str">
        <f>IF(B35=0, -5, "0")</f>
        <v>0</v>
      </c>
      <c r="D35" s="128" t="s">
        <v>615</v>
      </c>
      <c r="E35" s="123" t="s">
        <v>602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29.75" customHeight="1" x14ac:dyDescent="0.4">
      <c r="A41" s="121" t="s">
        <v>313</v>
      </c>
      <c r="B41" s="122">
        <v>1</v>
      </c>
      <c r="C41" s="122"/>
      <c r="D41" s="123" t="s">
        <v>514</v>
      </c>
      <c r="E41" s="123" t="s">
        <v>515</v>
      </c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COUNTIF('A1 Exploitation'!F21:F42,"ok")</f>
        <v>1</v>
      </c>
      <c r="F43" s="414">
        <f>COUNTA('A1 Exploitation'!F21:F42)</f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0.92307692307692313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32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0.94117647058823528</v>
      </c>
      <c r="E48" s="108"/>
      <c r="F48" s="114"/>
      <c r="G48" s="114"/>
    </row>
    <row r="49" spans="1:7" ht="21" x14ac:dyDescent="0.3">
      <c r="A49" s="430"/>
      <c r="B49" s="430"/>
      <c r="C49" s="430"/>
      <c r="D49" s="430"/>
      <c r="E49" s="430"/>
      <c r="F49" s="430"/>
      <c r="G49" s="43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43605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44" t="s">
        <v>266</v>
      </c>
      <c r="F52" s="444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44"/>
      <c r="F53" s="44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8"/>
      <c r="B64" s="429"/>
      <c r="C64" s="429"/>
      <c r="D64" s="429"/>
      <c r="E64" s="429"/>
      <c r="F64" s="429"/>
      <c r="G64" s="429"/>
    </row>
    <row r="65" spans="1:7" ht="43.5" customHeight="1" x14ac:dyDescent="0.4">
      <c r="A65" s="517" t="s">
        <v>351</v>
      </c>
      <c r="B65" s="517"/>
      <c r="C65" s="517"/>
      <c r="D65" s="517"/>
      <c r="E65" s="517"/>
      <c r="F65" s="51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7"/>
      <c r="B83" s="437"/>
      <c r="C83" s="437"/>
      <c r="D83" s="437"/>
      <c r="E83" s="437"/>
      <c r="F83" s="437"/>
      <c r="G83" s="437"/>
    </row>
    <row r="84" spans="1:7" ht="45" customHeight="1" x14ac:dyDescent="0.45">
      <c r="A84" s="518" t="s">
        <v>352</v>
      </c>
      <c r="B84" s="518"/>
      <c r="C84" s="518"/>
      <c r="D84" s="518"/>
      <c r="E84" s="518"/>
      <c r="F84" s="51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3"/>
      <c r="B103" s="431"/>
      <c r="C103" s="431"/>
      <c r="D103" s="431"/>
      <c r="E103" s="431"/>
      <c r="F103" s="438"/>
      <c r="G103" s="173"/>
    </row>
    <row r="104" spans="1:7" s="80" customFormat="1" ht="46.5" customHeight="1" x14ac:dyDescent="0.4">
      <c r="A104" s="517" t="s">
        <v>353</v>
      </c>
      <c r="B104" s="517"/>
      <c r="C104" s="517"/>
      <c r="D104" s="517"/>
      <c r="E104" s="517"/>
      <c r="F104" s="51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9"/>
      <c r="B111" s="440"/>
      <c r="C111" s="440"/>
      <c r="D111" s="440"/>
      <c r="E111" s="440"/>
      <c r="F111" s="441"/>
      <c r="G111" s="129"/>
    </row>
    <row r="112" spans="1:7" s="80" customFormat="1" ht="39.75" customHeight="1" x14ac:dyDescent="0.4">
      <c r="A112" s="517" t="s">
        <v>390</v>
      </c>
      <c r="B112" s="517"/>
      <c r="C112" s="517"/>
      <c r="D112" s="517"/>
      <c r="E112" s="517"/>
      <c r="F112" s="51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1"/>
      <c r="B120" s="431"/>
      <c r="C120" s="431"/>
      <c r="D120" s="431"/>
      <c r="E120" s="431"/>
      <c r="F120" s="431"/>
      <c r="G120" s="173"/>
    </row>
    <row r="121" spans="1:7" ht="22.5" x14ac:dyDescent="0.4">
      <c r="A121" s="517" t="s">
        <v>311</v>
      </c>
      <c r="B121" s="517"/>
      <c r="C121" s="517"/>
      <c r="D121" s="517"/>
      <c r="E121" s="517"/>
      <c r="F121" s="51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2"/>
      <c r="B132" s="432"/>
      <c r="C132" s="432"/>
      <c r="D132" s="432"/>
      <c r="E132" s="432"/>
      <c r="F132" s="432"/>
      <c r="G132" s="114"/>
    </row>
    <row r="133" spans="1:16384" ht="22.5" customHeight="1" x14ac:dyDescent="0.4">
      <c r="A133" s="519" t="s">
        <v>424</v>
      </c>
      <c r="B133" s="519"/>
      <c r="C133" s="519"/>
      <c r="D133" s="519"/>
      <c r="E133" s="519"/>
      <c r="F133" s="519"/>
      <c r="G133" s="114"/>
    </row>
    <row r="134" spans="1:16384" ht="22.5" customHeight="1" x14ac:dyDescent="0.4">
      <c r="A134" s="520"/>
      <c r="B134" s="520"/>
      <c r="C134" s="520"/>
      <c r="D134" s="520"/>
      <c r="E134" s="520"/>
      <c r="F134" s="520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44" t="s">
        <v>266</v>
      </c>
      <c r="F135" s="444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44"/>
      <c r="F136" s="44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1" t="s">
        <v>461</v>
      </c>
      <c r="B139" s="521"/>
      <c r="C139" s="521"/>
      <c r="D139" s="521"/>
      <c r="E139" s="521"/>
      <c r="F139" s="521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84" x14ac:dyDescent="0.4">
      <c r="A144" s="171" t="s">
        <v>407</v>
      </c>
      <c r="B144" s="122">
        <v>0</v>
      </c>
      <c r="C144" s="143">
        <f>IF(B144=0, -10, "0")</f>
        <v>-10</v>
      </c>
      <c r="D144" s="125" t="s">
        <v>516</v>
      </c>
      <c r="E144" s="125" t="s">
        <v>517</v>
      </c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0" t="s">
        <v>350</v>
      </c>
      <c r="B147" s="470"/>
      <c r="C147" s="470"/>
      <c r="D147" s="470"/>
      <c r="E147" s="470"/>
      <c r="F147" s="470"/>
      <c r="G147" s="114"/>
    </row>
    <row r="148" spans="1:7" ht="141.75" customHeight="1" x14ac:dyDescent="0.4">
      <c r="A148" s="306" t="s">
        <v>334</v>
      </c>
      <c r="B148" s="318">
        <v>0</v>
      </c>
      <c r="C148" s="306"/>
      <c r="D148" s="418" t="s">
        <v>518</v>
      </c>
      <c r="E148" s="550" t="s">
        <v>519</v>
      </c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142.5" customHeight="1" x14ac:dyDescent="0.4">
      <c r="A153" s="294" t="s">
        <v>312</v>
      </c>
      <c r="B153" s="318">
        <v>1</v>
      </c>
      <c r="C153" s="169" t="str">
        <f>IF(B153=0, -5, "0")</f>
        <v>0</v>
      </c>
      <c r="D153" s="125" t="s">
        <v>603</v>
      </c>
      <c r="E153" s="125" t="s">
        <v>520</v>
      </c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88.25" customHeight="1" x14ac:dyDescent="0.4">
      <c r="A155" s="283" t="s">
        <v>371</v>
      </c>
      <c r="B155" s="318">
        <v>1</v>
      </c>
      <c r="C155" s="143" t="str">
        <f>IF(B155=0, -10, "0")</f>
        <v>0</v>
      </c>
      <c r="D155" s="125" t="s">
        <v>604</v>
      </c>
      <c r="E155" s="125" t="s">
        <v>521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84" x14ac:dyDescent="0.4">
      <c r="A157" s="125" t="s">
        <v>142</v>
      </c>
      <c r="B157" s="318">
        <v>1</v>
      </c>
      <c r="C157" s="125"/>
      <c r="D157" s="125" t="s">
        <v>522</v>
      </c>
      <c r="E157" s="125" t="s">
        <v>542</v>
      </c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126" x14ac:dyDescent="0.4">
      <c r="A164" s="125" t="s">
        <v>375</v>
      </c>
      <c r="B164" s="318">
        <v>0</v>
      </c>
      <c r="C164" s="125"/>
      <c r="D164" s="125" t="s">
        <v>524</v>
      </c>
      <c r="E164" s="125" t="s">
        <v>523</v>
      </c>
      <c r="F164" s="322"/>
      <c r="G164" s="114"/>
    </row>
    <row r="165" spans="1:7" ht="21" x14ac:dyDescent="0.4">
      <c r="A165" s="433"/>
      <c r="B165" s="431"/>
      <c r="C165" s="431"/>
      <c r="D165" s="431"/>
      <c r="E165" s="431"/>
      <c r="F165" s="431"/>
      <c r="G165" s="114"/>
    </row>
    <row r="166" spans="1:7" ht="32.25" customHeight="1" x14ac:dyDescent="0.4">
      <c r="A166" s="521" t="s">
        <v>462</v>
      </c>
      <c r="B166" s="521"/>
      <c r="C166" s="521"/>
      <c r="D166" s="521"/>
      <c r="E166" s="521"/>
      <c r="F166" s="521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42" x14ac:dyDescent="0.4">
      <c r="A170" s="125" t="s">
        <v>343</v>
      </c>
      <c r="B170" s="122">
        <v>2</v>
      </c>
      <c r="C170" s="125"/>
      <c r="D170" s="125" t="s">
        <v>616</v>
      </c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84" x14ac:dyDescent="0.4">
      <c r="A172" s="125" t="s">
        <v>409</v>
      </c>
      <c r="B172" s="122">
        <v>1</v>
      </c>
      <c r="C172" s="125"/>
      <c r="D172" s="125" t="s">
        <v>605</v>
      </c>
      <c r="E172" s="123" t="s">
        <v>525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34"/>
      <c r="B176" s="435"/>
      <c r="C176" s="435"/>
      <c r="D176" s="435"/>
      <c r="E176" s="435"/>
      <c r="F176" s="435"/>
      <c r="G176" s="114"/>
    </row>
    <row r="177" spans="1:7" ht="32.25" customHeight="1" x14ac:dyDescent="0.4">
      <c r="A177" s="521" t="s">
        <v>311</v>
      </c>
      <c r="B177" s="521"/>
      <c r="C177" s="521"/>
      <c r="D177" s="521"/>
      <c r="E177" s="521"/>
      <c r="F177" s="521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414">
        <f>COUNTIF('A1 Exploitation'!F141:F184,"ok")</f>
        <v>1</v>
      </c>
      <c r="F185" s="414">
        <f>COUNTA('A1 Exploitation'!F141:F184)</f>
        <v>1</v>
      </c>
      <c r="G185" s="114"/>
    </row>
    <row r="186" spans="1:7" ht="22.5" x14ac:dyDescent="0.4">
      <c r="A186" s="292" t="s">
        <v>438</v>
      </c>
      <c r="B186" s="471"/>
      <c r="C186" s="472"/>
      <c r="D186" s="309">
        <f>SUM(B148:C164,B178:C185,B167:C175,B140:C145)</f>
        <v>58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0.72499999999999998</v>
      </c>
      <c r="E187" s="108"/>
      <c r="F187" s="114"/>
      <c r="G187" s="114"/>
    </row>
    <row r="188" spans="1:7" ht="21" x14ac:dyDescent="0.4">
      <c r="A188" s="436"/>
      <c r="B188" s="436"/>
      <c r="C188" s="436"/>
      <c r="D188" s="436"/>
      <c r="E188" s="436"/>
      <c r="F188" s="43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43605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44" t="s">
        <v>266</v>
      </c>
      <c r="F191" s="444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44"/>
      <c r="F192" s="44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42" x14ac:dyDescent="0.4">
      <c r="A195" s="164" t="s">
        <v>49</v>
      </c>
      <c r="B195" s="122" t="s">
        <v>30</v>
      </c>
      <c r="C195" s="122"/>
      <c r="D195" s="123" t="s">
        <v>526</v>
      </c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6" t="s">
        <v>34</v>
      </c>
      <c r="B203" s="457"/>
      <c r="C203" s="458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0"/>
      <c r="B205" s="430"/>
      <c r="C205" s="430"/>
      <c r="D205" s="430"/>
      <c r="E205" s="430"/>
      <c r="F205" s="43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126" x14ac:dyDescent="0.4">
      <c r="A207" s="138" t="s">
        <v>210</v>
      </c>
      <c r="B207" s="122">
        <v>1</v>
      </c>
      <c r="C207" s="122"/>
      <c r="D207" s="172" t="s">
        <v>527</v>
      </c>
      <c r="E207" s="172" t="s">
        <v>528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84" x14ac:dyDescent="0.4">
      <c r="A212" s="121" t="s">
        <v>209</v>
      </c>
      <c r="B212" s="122">
        <v>1</v>
      </c>
      <c r="C212" s="122"/>
      <c r="D212" s="194" t="s">
        <v>529</v>
      </c>
      <c r="E212" s="123" t="s">
        <v>530</v>
      </c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64.5" customHeight="1" x14ac:dyDescent="0.4">
      <c r="A216" s="197" t="s">
        <v>412</v>
      </c>
      <c r="B216" s="122">
        <v>1</v>
      </c>
      <c r="C216" s="198" t="str">
        <f>IF(B216=0, -5, "0")</f>
        <v>0</v>
      </c>
      <c r="D216" s="229" t="s">
        <v>531</v>
      </c>
      <c r="E216" s="128" t="s">
        <v>606</v>
      </c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6" t="s">
        <v>34</v>
      </c>
      <c r="B227" s="457"/>
      <c r="C227" s="458"/>
      <c r="D227" s="148">
        <f>SUM(B207:C226)</f>
        <v>21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0.875</v>
      </c>
      <c r="E228" s="108"/>
      <c r="F228" s="114"/>
      <c r="G228" s="114"/>
    </row>
    <row r="229" spans="1:7" ht="21" x14ac:dyDescent="0.4">
      <c r="A229" s="430"/>
      <c r="B229" s="430"/>
      <c r="C229" s="430"/>
      <c r="D229" s="430"/>
      <c r="E229" s="430"/>
      <c r="F229" s="43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3" t="s">
        <v>311</v>
      </c>
      <c r="B236" s="514"/>
      <c r="C236" s="514"/>
      <c r="D236" s="51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2</v>
      </c>
      <c r="F244" s="414">
        <f>COUNTA('A1 Exploitation'!F195:F243)</f>
        <v>2</v>
      </c>
      <c r="G244" s="114"/>
    </row>
    <row r="245" spans="1:7" ht="21" x14ac:dyDescent="0.4">
      <c r="A245" s="456" t="s">
        <v>34</v>
      </c>
      <c r="B245" s="457"/>
      <c r="C245" s="458"/>
      <c r="D245" s="130">
        <f>SUM(B231:C235,B237:C244)</f>
        <v>22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43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0.93478260869565222</v>
      </c>
      <c r="E249" s="108"/>
      <c r="F249" s="114"/>
      <c r="G249" s="114"/>
    </row>
    <row r="250" spans="1:7" ht="21" x14ac:dyDescent="0.4">
      <c r="A250" s="430"/>
      <c r="B250" s="430"/>
      <c r="C250" s="430"/>
      <c r="D250" s="430"/>
      <c r="E250" s="430"/>
      <c r="F250" s="43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43605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44" t="s">
        <v>266</v>
      </c>
      <c r="F253" s="444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44"/>
      <c r="F254" s="44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6" t="s">
        <v>34</v>
      </c>
      <c r="B265" s="457"/>
      <c r="C265" s="458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84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532</v>
      </c>
      <c r="E276" s="128" t="s">
        <v>533</v>
      </c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84" x14ac:dyDescent="0.4">
      <c r="A278" s="121" t="s">
        <v>117</v>
      </c>
      <c r="B278" s="122">
        <v>1</v>
      </c>
      <c r="C278" s="122"/>
      <c r="D278" s="161" t="s">
        <v>536</v>
      </c>
      <c r="E278" s="123" t="s">
        <v>537</v>
      </c>
      <c r="F278" s="123"/>
      <c r="G278" s="114"/>
    </row>
    <row r="279" spans="1:7" ht="243.75" customHeight="1" x14ac:dyDescent="0.4">
      <c r="A279" s="209" t="s">
        <v>372</v>
      </c>
      <c r="B279" s="122">
        <v>1</v>
      </c>
      <c r="C279" s="169" t="str">
        <f>IF(B279=0, -5, "0")</f>
        <v>0</v>
      </c>
      <c r="D279" s="270" t="s">
        <v>534</v>
      </c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84" x14ac:dyDescent="0.4">
      <c r="A286" s="121" t="s">
        <v>402</v>
      </c>
      <c r="B286" s="122">
        <v>1</v>
      </c>
      <c r="C286" s="296"/>
      <c r="D286" s="128" t="s">
        <v>535</v>
      </c>
      <c r="E286" s="123" t="s">
        <v>607</v>
      </c>
      <c r="F286" s="123"/>
      <c r="G286" s="114"/>
    </row>
    <row r="287" spans="1:7" ht="81" customHeight="1" x14ac:dyDescent="0.4">
      <c r="A287" s="121" t="s">
        <v>150</v>
      </c>
      <c r="B287" s="122">
        <v>1</v>
      </c>
      <c r="C287" s="122"/>
      <c r="D287" s="128" t="s">
        <v>540</v>
      </c>
      <c r="E287" s="123" t="s">
        <v>541</v>
      </c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4"/>
      <c r="B290" s="464"/>
      <c r="C290" s="464"/>
      <c r="D290" s="464"/>
      <c r="E290" s="464"/>
      <c r="F290" s="464"/>
      <c r="G290" s="129"/>
    </row>
    <row r="291" spans="1:7" s="80" customFormat="1" ht="31.5" customHeight="1" x14ac:dyDescent="0.4">
      <c r="A291" s="516" t="s">
        <v>311</v>
      </c>
      <c r="B291" s="516"/>
      <c r="C291" s="516"/>
      <c r="D291" s="516"/>
      <c r="E291" s="516"/>
      <c r="F291" s="516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1</v>
      </c>
      <c r="C299" s="122"/>
      <c r="D299" s="411">
        <f>IFERROR(E299/F299,"N.A")</f>
        <v>0.8</v>
      </c>
      <c r="E299" s="414">
        <f>COUNTIF('A1 Exploitation'!F257:F298,"ok")</f>
        <v>4</v>
      </c>
      <c r="F299" s="414">
        <f>COUNTA('A1 Exploitation'!F257:F298)</f>
        <v>5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39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0.67241379310344829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55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0.7432432432432432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43605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44" t="s">
        <v>266</v>
      </c>
      <c r="F308" s="444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44"/>
      <c r="F309" s="44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84" x14ac:dyDescent="0.4">
      <c r="A317" s="157" t="s">
        <v>120</v>
      </c>
      <c r="B317" s="122">
        <v>0</v>
      </c>
      <c r="C317" s="122"/>
      <c r="D317" s="158" t="s">
        <v>539</v>
      </c>
      <c r="E317" s="123" t="s">
        <v>538</v>
      </c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84" x14ac:dyDescent="0.4">
      <c r="A330" s="138" t="s">
        <v>142</v>
      </c>
      <c r="B330" s="122">
        <v>1</v>
      </c>
      <c r="C330" s="122"/>
      <c r="D330" s="172" t="s">
        <v>608</v>
      </c>
      <c r="E330" s="123" t="s">
        <v>542</v>
      </c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33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0.97058823529411764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147" x14ac:dyDescent="0.4">
      <c r="A353" s="121" t="s">
        <v>214</v>
      </c>
      <c r="B353" s="122">
        <v>0</v>
      </c>
      <c r="C353" s="126"/>
      <c r="D353" s="216" t="s">
        <v>543</v>
      </c>
      <c r="E353" s="128" t="s">
        <v>609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ht="21" x14ac:dyDescent="0.3">
      <c r="A357" s="455"/>
      <c r="B357" s="455"/>
      <c r="C357" s="455"/>
      <c r="D357" s="455"/>
      <c r="E357" s="455"/>
      <c r="F357" s="455"/>
      <c r="G357" s="455"/>
    </row>
    <row r="358" spans="1:7" ht="32.25" customHeight="1" x14ac:dyDescent="0.4">
      <c r="A358" s="500" t="s">
        <v>311</v>
      </c>
      <c r="B358" s="500"/>
      <c r="C358" s="500"/>
      <c r="D358" s="500"/>
      <c r="E358" s="500"/>
      <c r="F358" s="500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1">
        <f>IFERROR(E366/F366,"N.A")</f>
        <v>0.66666666666666663</v>
      </c>
      <c r="E366" s="414">
        <f>COUNTIF('A1 Exploitation'!F312:F365,"ok")</f>
        <v>2</v>
      </c>
      <c r="F366" s="414">
        <f>COUNTA('A1 Exploitation'!F312:F365)</f>
        <v>3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29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0.90625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76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0.92682926829268297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43605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44" t="s">
        <v>266</v>
      </c>
      <c r="F375" s="444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44"/>
      <c r="F376" s="44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8"/>
      <c r="B415" s="437"/>
      <c r="C415" s="437"/>
      <c r="D415" s="437"/>
      <c r="E415" s="437"/>
      <c r="F415" s="437"/>
      <c r="G415" s="437"/>
    </row>
    <row r="416" spans="1:7" s="260" customFormat="1" ht="24.75" x14ac:dyDescent="0.4">
      <c r="A416" s="503" t="s">
        <v>320</v>
      </c>
      <c r="B416" s="503"/>
      <c r="C416" s="503"/>
      <c r="D416" s="503"/>
      <c r="E416" s="503"/>
      <c r="F416" s="50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43605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44" t="s">
        <v>266</v>
      </c>
      <c r="F433" s="444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44"/>
      <c r="F434" s="44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105" x14ac:dyDescent="0.4">
      <c r="A453" s="215" t="s">
        <v>362</v>
      </c>
      <c r="B453" s="122">
        <v>1</v>
      </c>
      <c r="C453" s="169" t="str">
        <f>IF(B453=0, -5, "0")</f>
        <v>0</v>
      </c>
      <c r="D453" s="163" t="s">
        <v>597</v>
      </c>
      <c r="E453" s="123" t="s">
        <v>555</v>
      </c>
      <c r="F453" s="123"/>
      <c r="G453" s="114"/>
    </row>
    <row r="454" spans="1:7" ht="84" x14ac:dyDescent="0.4">
      <c r="A454" s="121" t="s">
        <v>85</v>
      </c>
      <c r="B454" s="122">
        <v>1</v>
      </c>
      <c r="C454" s="126"/>
      <c r="D454" s="158" t="s">
        <v>544</v>
      </c>
      <c r="E454" s="172" t="s">
        <v>545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3" t="s">
        <v>311</v>
      </c>
      <c r="B464" s="503"/>
      <c r="C464" s="503"/>
      <c r="D464" s="503"/>
      <c r="E464" s="503"/>
      <c r="F464" s="503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COUNTIF('A1 Exploitation'!F437:F470,"ok")</f>
        <v>1</v>
      </c>
      <c r="F471" s="414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38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54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0.9642857142857143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4" t="s">
        <v>425</v>
      </c>
      <c r="B478" s="504"/>
      <c r="C478" s="504"/>
      <c r="D478" s="504"/>
      <c r="E478" s="504"/>
      <c r="F478" s="504"/>
      <c r="G478" s="114"/>
    </row>
    <row r="479" spans="1:7" ht="21" customHeight="1" x14ac:dyDescent="0.4">
      <c r="A479" s="234">
        <f>B11</f>
        <v>43605</v>
      </c>
      <c r="F479" s="258"/>
      <c r="G479" s="114"/>
    </row>
    <row r="480" spans="1:7" ht="21" x14ac:dyDescent="0.4">
      <c r="A480" s="474" t="s">
        <v>28</v>
      </c>
      <c r="B480" s="475" t="s">
        <v>29</v>
      </c>
      <c r="C480" s="475"/>
      <c r="D480" s="475" t="s">
        <v>42</v>
      </c>
      <c r="E480" s="476" t="s">
        <v>266</v>
      </c>
      <c r="F480" s="476" t="s">
        <v>302</v>
      </c>
      <c r="G480" s="114"/>
    </row>
    <row r="481" spans="1:7" ht="21" x14ac:dyDescent="0.4">
      <c r="A481" s="474"/>
      <c r="B481" s="320" t="s">
        <v>32</v>
      </c>
      <c r="C481" s="320" t="s">
        <v>31</v>
      </c>
      <c r="D481" s="475"/>
      <c r="E481" s="476"/>
      <c r="F481" s="476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5" t="s">
        <v>52</v>
      </c>
      <c r="B483" s="465"/>
      <c r="C483" s="465"/>
      <c r="D483" s="465"/>
      <c r="E483" s="465"/>
      <c r="F483" s="46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2" t="s">
        <v>463</v>
      </c>
      <c r="B491" s="463"/>
      <c r="C491" s="463"/>
      <c r="D491" s="463"/>
      <c r="E491" s="463"/>
      <c r="F491" s="46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7" t="s">
        <v>23</v>
      </c>
      <c r="B505" s="478"/>
      <c r="C505" s="478"/>
      <c r="D505" s="478"/>
      <c r="E505" s="478"/>
      <c r="F505" s="47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7"/>
      <c r="B517" s="487"/>
      <c r="C517" s="487"/>
      <c r="D517" s="487"/>
      <c r="E517" s="487"/>
      <c r="F517" s="487"/>
      <c r="G517" s="487"/>
    </row>
    <row r="518" spans="1:7" ht="26.25" customHeight="1" x14ac:dyDescent="0.5">
      <c r="A518" s="369" t="s">
        <v>311</v>
      </c>
      <c r="B518" s="499"/>
      <c r="C518" s="499"/>
      <c r="D518" s="499"/>
      <c r="E518" s="499"/>
      <c r="F518" s="499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5" t="s">
        <v>97</v>
      </c>
      <c r="B530" s="505"/>
      <c r="C530" s="505"/>
      <c r="D530" s="505"/>
      <c r="E530" s="505"/>
      <c r="F530" s="505"/>
      <c r="G530" s="114"/>
    </row>
    <row r="531" spans="1:7" ht="22.5" customHeight="1" x14ac:dyDescent="0.4">
      <c r="A531" s="234">
        <f>B11</f>
        <v>43605</v>
      </c>
      <c r="B531" s="114"/>
      <c r="C531" s="135"/>
      <c r="D531" s="137"/>
      <c r="E531" s="137"/>
      <c r="F531" s="137"/>
      <c r="G531" s="114"/>
    </row>
    <row r="532" spans="1:7" ht="21" x14ac:dyDescent="0.4">
      <c r="A532" s="480" t="s">
        <v>28</v>
      </c>
      <c r="B532" s="482" t="s">
        <v>29</v>
      </c>
      <c r="C532" s="483"/>
      <c r="D532" s="443" t="s">
        <v>42</v>
      </c>
      <c r="E532" s="444" t="s">
        <v>266</v>
      </c>
      <c r="F532" s="444" t="s">
        <v>302</v>
      </c>
      <c r="G532" s="114"/>
    </row>
    <row r="533" spans="1:7" ht="21" x14ac:dyDescent="0.4">
      <c r="A533" s="481"/>
      <c r="B533" s="315" t="s">
        <v>32</v>
      </c>
      <c r="C533" s="316" t="s">
        <v>31</v>
      </c>
      <c r="D533" s="443"/>
      <c r="E533" s="444"/>
      <c r="F533" s="44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1"/>
      <c r="D535" s="501"/>
      <c r="E535" s="501"/>
      <c r="F535" s="502"/>
      <c r="G535" s="114"/>
    </row>
    <row r="536" spans="1:7" ht="126" x14ac:dyDescent="0.4">
      <c r="A536" s="235" t="s">
        <v>6</v>
      </c>
      <c r="B536" s="122">
        <v>1</v>
      </c>
      <c r="C536" s="122"/>
      <c r="D536" s="128" t="s">
        <v>546</v>
      </c>
      <c r="E536" s="172" t="s">
        <v>598</v>
      </c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84" x14ac:dyDescent="0.4">
      <c r="A538" s="235" t="s">
        <v>98</v>
      </c>
      <c r="B538" s="122">
        <v>1</v>
      </c>
      <c r="C538" s="122"/>
      <c r="D538" s="172" t="s">
        <v>558</v>
      </c>
      <c r="E538" s="123" t="s">
        <v>599</v>
      </c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56" t="s">
        <v>34</v>
      </c>
      <c r="B542" s="457"/>
      <c r="C542" s="458"/>
      <c r="D542" s="407">
        <f>SUM(B536:C541)</f>
        <v>10</v>
      </c>
      <c r="E542" s="248"/>
      <c r="F542" s="248"/>
      <c r="G542" s="114"/>
    </row>
    <row r="543" spans="1:7" ht="21" customHeight="1" x14ac:dyDescent="0.4">
      <c r="A543" s="456" t="s">
        <v>33</v>
      </c>
      <c r="B543" s="457"/>
      <c r="C543" s="458"/>
      <c r="D543" s="388">
        <f>D542/(COUNT(B536:C541)*2)</f>
        <v>0.83333333333333337</v>
      </c>
      <c r="E543" s="248"/>
      <c r="F543" s="248"/>
      <c r="G543" s="114"/>
    </row>
    <row r="544" spans="1:7" ht="21" x14ac:dyDescent="0.4">
      <c r="A544" s="430"/>
      <c r="B544" s="430"/>
      <c r="C544" s="430"/>
      <c r="D544" s="430"/>
      <c r="E544" s="430"/>
      <c r="F544" s="43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84" x14ac:dyDescent="0.4">
      <c r="A548" s="121" t="s">
        <v>294</v>
      </c>
      <c r="B548" s="122">
        <v>1</v>
      </c>
      <c r="C548" s="122"/>
      <c r="D548" s="179" t="s">
        <v>547</v>
      </c>
      <c r="E548" s="128" t="s">
        <v>548</v>
      </c>
      <c r="F548" s="123"/>
      <c r="G548" s="129"/>
    </row>
    <row r="549" spans="1:7" ht="84" x14ac:dyDescent="0.4">
      <c r="A549" s="121" t="s">
        <v>114</v>
      </c>
      <c r="B549" s="122">
        <v>0</v>
      </c>
      <c r="C549" s="122"/>
      <c r="D549" s="201" t="s">
        <v>600</v>
      </c>
      <c r="E549" s="128" t="s">
        <v>549</v>
      </c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2"/>
      <c r="B556" s="455"/>
      <c r="C556" s="455"/>
      <c r="D556" s="455"/>
      <c r="E556" s="455"/>
      <c r="F556" s="455"/>
      <c r="G556" s="455"/>
    </row>
    <row r="557" spans="1:7" ht="35.25" customHeight="1" x14ac:dyDescent="0.4">
      <c r="A557" s="371" t="s">
        <v>311</v>
      </c>
      <c r="B557" s="337"/>
      <c r="C557" s="453"/>
      <c r="D557" s="453"/>
      <c r="E557" s="453"/>
      <c r="F557" s="454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COUNTIF('A1 Exploitation'!F536:F564,"ok")</f>
        <v>1</v>
      </c>
      <c r="F565" s="414">
        <f>COUNTA('A1 Exploitation'!F536:F564)</f>
        <v>1</v>
      </c>
      <c r="G565" s="114"/>
    </row>
    <row r="566" spans="1:7" ht="21" x14ac:dyDescent="0.4">
      <c r="A566" s="448" t="s">
        <v>34</v>
      </c>
      <c r="B566" s="448"/>
      <c r="C566" s="449"/>
      <c r="D566" s="378">
        <f>SUM(B558:C565,B546:C555)</f>
        <v>31</v>
      </c>
      <c r="E566" s="108"/>
      <c r="F566" s="114"/>
      <c r="G566" s="114"/>
    </row>
    <row r="567" spans="1:7" ht="21" x14ac:dyDescent="0.4">
      <c r="A567" s="448" t="s">
        <v>33</v>
      </c>
      <c r="B567" s="448"/>
      <c r="C567" s="448"/>
      <c r="D567" s="388">
        <f>D566/(COUNT(B558:C565,B546:C555)*2)</f>
        <v>0.91176470588235292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41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0.89130434782608692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0"/>
      <c r="B572" s="430"/>
      <c r="C572" s="430"/>
      <c r="D572" s="430"/>
      <c r="E572" s="430"/>
      <c r="F572" s="430"/>
      <c r="G572" s="114"/>
    </row>
    <row r="573" spans="1:7" ht="22.5" x14ac:dyDescent="0.45">
      <c r="A573" s="461" t="s">
        <v>19</v>
      </c>
      <c r="B573" s="461"/>
      <c r="C573" s="461"/>
      <c r="D573" s="461"/>
      <c r="E573" s="461"/>
      <c r="F573" s="461"/>
      <c r="G573" s="114"/>
    </row>
    <row r="574" spans="1:7" ht="22.5" x14ac:dyDescent="0.4">
      <c r="A574" s="243">
        <f>B11</f>
        <v>43605</v>
      </c>
      <c r="B574" s="114"/>
      <c r="C574" s="135"/>
      <c r="D574" s="356"/>
      <c r="E574" s="356"/>
      <c r="F574" s="356"/>
      <c r="G574" s="114"/>
    </row>
    <row r="575" spans="1:7" ht="21" x14ac:dyDescent="0.4">
      <c r="A575" s="474" t="s">
        <v>28</v>
      </c>
      <c r="B575" s="475" t="s">
        <v>29</v>
      </c>
      <c r="C575" s="475"/>
      <c r="D575" s="475" t="s">
        <v>42</v>
      </c>
      <c r="E575" s="476" t="s">
        <v>266</v>
      </c>
      <c r="F575" s="476" t="s">
        <v>302</v>
      </c>
      <c r="G575" s="114"/>
    </row>
    <row r="576" spans="1:7" ht="21" x14ac:dyDescent="0.4">
      <c r="A576" s="474"/>
      <c r="B576" s="320" t="s">
        <v>32</v>
      </c>
      <c r="C576" s="320" t="s">
        <v>31</v>
      </c>
      <c r="D576" s="475"/>
      <c r="E576" s="476"/>
      <c r="F576" s="476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84" x14ac:dyDescent="0.4">
      <c r="A580" s="121" t="s">
        <v>45</v>
      </c>
      <c r="B580" s="122">
        <v>1</v>
      </c>
      <c r="C580" s="122"/>
      <c r="D580" s="123" t="s">
        <v>550</v>
      </c>
      <c r="E580" s="123" t="s">
        <v>551</v>
      </c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8" t="s">
        <v>34</v>
      </c>
      <c r="B588" s="448"/>
      <c r="C588" s="449"/>
      <c r="D588" s="378">
        <f>SUM(B579:C587)</f>
        <v>15</v>
      </c>
      <c r="E588" s="108"/>
      <c r="F588" s="114"/>
      <c r="G588" s="114"/>
    </row>
    <row r="589" spans="1:7" ht="21" x14ac:dyDescent="0.4">
      <c r="A589" s="448" t="s">
        <v>33</v>
      </c>
      <c r="B589" s="448"/>
      <c r="C589" s="448"/>
      <c r="D589" s="388">
        <f>D588/(COUNT(B579:C587)*2)</f>
        <v>0.9375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105" x14ac:dyDescent="0.4">
      <c r="A592" s="121" t="s">
        <v>87</v>
      </c>
      <c r="B592" s="122">
        <v>1</v>
      </c>
      <c r="C592" s="122"/>
      <c r="D592" s="123" t="s">
        <v>552</v>
      </c>
      <c r="E592" s="123" t="s">
        <v>553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414">
        <f>COUNTIF('A1 Exploitation'!F579:F604,"ok")</f>
        <v>1</v>
      </c>
      <c r="F605" s="414">
        <f>COUNTA('A1 Exploitation'!F579:F604)</f>
        <v>1</v>
      </c>
      <c r="G605" s="129"/>
    </row>
    <row r="606" spans="1:7" ht="21" x14ac:dyDescent="0.4">
      <c r="A606" s="448" t="s">
        <v>34</v>
      </c>
      <c r="B606" s="448"/>
      <c r="C606" s="449"/>
      <c r="D606" s="378">
        <f>SUM(B592:C605)</f>
        <v>25</v>
      </c>
      <c r="E606" s="108"/>
      <c r="F606" s="114"/>
      <c r="G606" s="114"/>
    </row>
    <row r="607" spans="1:7" ht="21" x14ac:dyDescent="0.4">
      <c r="A607" s="448" t="s">
        <v>33</v>
      </c>
      <c r="B607" s="448"/>
      <c r="C607" s="448"/>
      <c r="D607" s="388">
        <f>D606/(COUNT(B592:C605)*2)</f>
        <v>0.96153846153846156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40</v>
      </c>
      <c r="E609" s="304"/>
      <c r="F609" s="304"/>
      <c r="G609" s="129"/>
    </row>
    <row r="610" spans="1:7" ht="22.5" x14ac:dyDescent="0.45">
      <c r="A610" s="450" t="s">
        <v>170</v>
      </c>
      <c r="B610" s="451"/>
      <c r="C610" s="452"/>
      <c r="D610" s="154">
        <f>D609/(COUNT(B579:C587,B592:C605)*2)</f>
        <v>0.95238095238095233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1" t="s">
        <v>8</v>
      </c>
      <c r="B612" s="461"/>
      <c r="C612" s="461"/>
      <c r="D612" s="461"/>
      <c r="E612" s="461"/>
      <c r="F612" s="461"/>
      <c r="G612" s="129"/>
    </row>
    <row r="613" spans="1:7" ht="22.5" x14ac:dyDescent="0.4">
      <c r="A613" s="156">
        <f>B11</f>
        <v>43605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44" t="s">
        <v>266</v>
      </c>
      <c r="F614" s="444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44"/>
      <c r="F615" s="44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9"/>
      <c r="D617" s="459"/>
      <c r="E617" s="459"/>
      <c r="F617" s="460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8" t="s">
        <v>34</v>
      </c>
      <c r="B627" s="448"/>
      <c r="C627" s="448"/>
      <c r="D627" s="378">
        <f>SUM(B618:C626)</f>
        <v>18</v>
      </c>
      <c r="E627" s="485"/>
      <c r="F627" s="464"/>
      <c r="G627" s="129"/>
    </row>
    <row r="628" spans="1:7" ht="21" x14ac:dyDescent="0.4">
      <c r="A628" s="448" t="s">
        <v>33</v>
      </c>
      <c r="B628" s="448"/>
      <c r="C628" s="448"/>
      <c r="D628" s="388">
        <f>D627/(COUNT(B618:C626)*2)</f>
        <v>1</v>
      </c>
      <c r="E628" s="486"/>
      <c r="F628" s="487"/>
      <c r="G628" s="129"/>
    </row>
    <row r="629" spans="1:7" ht="21" x14ac:dyDescent="0.4">
      <c r="A629" s="325"/>
      <c r="B629" s="135"/>
      <c r="C629" s="484"/>
      <c r="D629" s="484"/>
      <c r="E629" s="484"/>
      <c r="F629" s="48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84" x14ac:dyDescent="0.4">
      <c r="A631" s="138" t="s">
        <v>83</v>
      </c>
      <c r="B631" s="122">
        <v>0</v>
      </c>
      <c r="C631" s="122"/>
      <c r="D631" s="193" t="s">
        <v>601</v>
      </c>
      <c r="E631" s="123" t="s">
        <v>554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6" t="s">
        <v>34</v>
      </c>
      <c r="B639" s="457"/>
      <c r="C639" s="458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9"/>
      <c r="D642" s="459"/>
      <c r="E642" s="459"/>
      <c r="F642" s="460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6" t="s">
        <v>34</v>
      </c>
      <c r="B650" s="457"/>
      <c r="C650" s="458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3"/>
      <c r="B652" s="473"/>
      <c r="C652" s="473"/>
      <c r="D652" s="473"/>
      <c r="E652" s="473"/>
      <c r="F652" s="473"/>
      <c r="G652" s="473"/>
    </row>
    <row r="653" spans="1:16382" ht="24.75" x14ac:dyDescent="0.4">
      <c r="A653" s="363" t="s">
        <v>26</v>
      </c>
      <c r="B653" s="459"/>
      <c r="C653" s="459"/>
      <c r="D653" s="459"/>
      <c r="E653" s="459"/>
      <c r="F653" s="460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8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126" x14ac:dyDescent="0.4">
      <c r="A659" s="244" t="s">
        <v>326</v>
      </c>
      <c r="B659" s="122">
        <v>0</v>
      </c>
      <c r="C659" s="143">
        <f>IF(B659=0, -10, "0")</f>
        <v>-10</v>
      </c>
      <c r="D659" s="271" t="s">
        <v>556</v>
      </c>
      <c r="E659" s="307" t="s">
        <v>557</v>
      </c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0</v>
      </c>
      <c r="C668" s="122"/>
      <c r="D668" s="411">
        <f>IFERROR(E668/F668,"N.A")</f>
        <v>0</v>
      </c>
      <c r="E668" s="414">
        <f>COUNTIF('A1 Exploitation'!F618:F667,"ok")</f>
        <v>0</v>
      </c>
      <c r="F668" s="414">
        <f>COUNTA('A1 Exploitation'!F618:F667)</f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12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0.46153846153846156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58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0.78378378378378377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1" t="s">
        <v>356</v>
      </c>
      <c r="B676" s="461"/>
      <c r="C676" s="461"/>
      <c r="D676" s="461"/>
      <c r="E676" s="461"/>
      <c r="F676" s="461"/>
      <c r="G676" s="114"/>
    </row>
    <row r="677" spans="1:7" ht="21" x14ac:dyDescent="0.4">
      <c r="A677" s="243">
        <f>B11</f>
        <v>43605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44" t="s">
        <v>266</v>
      </c>
      <c r="F678" s="444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44"/>
      <c r="F679" s="44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63" x14ac:dyDescent="0.4">
      <c r="A689" s="125" t="s">
        <v>388</v>
      </c>
      <c r="B689" s="122">
        <v>1</v>
      </c>
      <c r="C689" s="198"/>
      <c r="D689" s="282" t="s">
        <v>559</v>
      </c>
      <c r="E689" s="551" t="s">
        <v>560</v>
      </c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414">
        <f>COUNTIF('A1 Exploitation'!F681:F699,"ok")</f>
        <v>1</v>
      </c>
      <c r="F700" s="414">
        <f>COUNTA('A1 Exploitation'!F681:F699)</f>
        <v>1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25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0.96153846153846156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459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43605</v>
      </c>
      <c r="B705" s="114"/>
      <c r="C705" s="135"/>
      <c r="D705" s="273"/>
      <c r="E705" s="273"/>
      <c r="F705" s="273"/>
      <c r="G705" s="274"/>
    </row>
    <row r="706" spans="1:7" ht="21" x14ac:dyDescent="0.4">
      <c r="A706" s="468" t="s">
        <v>28</v>
      </c>
      <c r="B706" s="482" t="s">
        <v>29</v>
      </c>
      <c r="C706" s="482"/>
      <c r="D706" s="443" t="s">
        <v>42</v>
      </c>
      <c r="E706" s="444" t="s">
        <v>266</v>
      </c>
      <c r="F706" s="444" t="s">
        <v>302</v>
      </c>
      <c r="G706" s="274"/>
    </row>
    <row r="707" spans="1:7" ht="21" x14ac:dyDescent="0.4">
      <c r="A707" s="469"/>
      <c r="B707" s="383" t="s">
        <v>32</v>
      </c>
      <c r="C707" s="383" t="s">
        <v>31</v>
      </c>
      <c r="D707" s="443"/>
      <c r="E707" s="444"/>
      <c r="F707" s="44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5" t="s">
        <v>306</v>
      </c>
      <c r="B709" s="446"/>
      <c r="C709" s="446"/>
      <c r="D709" s="446"/>
      <c r="E709" s="446"/>
      <c r="F709" s="447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6"/>
      <c r="C715" s="467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66"/>
      <c r="C716" s="467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5" t="s">
        <v>307</v>
      </c>
      <c r="B718" s="446"/>
      <c r="C718" s="446"/>
      <c r="D718" s="446"/>
      <c r="E718" s="446"/>
      <c r="F718" s="447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0.84666666666666668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498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0.86458333333333337</v>
      </c>
      <c r="E730" s="259"/>
      <c r="F730" s="259"/>
    </row>
  </sheetData>
  <sheetProtection algorithmName="SHA-512" hashValue="Xi2Mj4IZDSR4n5NvmEMUY47rsbwq/DBMoM+7Q4Rrn1w8PSgoX4xIWOHb4vCP8TmCunT+iI1UujNfUnxlZJzi8Q==" saltValue="8dkGPv5AHbub8qpmCvoi2Q==" spinCount="100000" sheet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719:B721 B195:B202 B178:B185 B113:B119 B140:B146 B394:B414 B348:B356 B56:B63 B312:B319 B39:B42 B536:B541 B592:B605 B546:B555 B506:B516 B618:B626 B122:B128 B681:B700 B558:B565 B85:B102 B292:B299 B379:B389 B449:B463 B519:B525 B417:B424 B492:B504 B269:B289 B579:B587 B643:B649 B359:B366 B66:B82 B237:B244 B324:B343 B167:B175 B465:B471 B654:B660 B257:B264 B207:B226 B662:B668 B105:B110 B21:B25 B231:B235 B437:B444 B528:B529 B484:B490 B631:B638 B30:B37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F182" sqref="F182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3"/>
      <c r="E1" s="543"/>
      <c r="F1" s="543"/>
      <c r="G1" s="54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4" t="s">
        <v>46</v>
      </c>
      <c r="B6" s="544"/>
      <c r="C6" s="544"/>
      <c r="D6" s="544"/>
      <c r="E6" s="544"/>
      <c r="F6" s="544"/>
      <c r="G6" s="92"/>
    </row>
    <row r="7" spans="1:7" s="258" customFormat="1" ht="21.75" customHeight="1" x14ac:dyDescent="0.45">
      <c r="A7" s="545" t="str">
        <f>'Page de garde'!D18</f>
        <v>Sousse Erriadh</v>
      </c>
      <c r="B7" s="545"/>
      <c r="C7" s="545"/>
      <c r="D7" s="545"/>
      <c r="E7" s="545"/>
      <c r="F7" s="545"/>
      <c r="G7" s="92"/>
    </row>
    <row r="8" spans="1:7" s="258" customFormat="1" ht="24" x14ac:dyDescent="0.45">
      <c r="A8" s="4" t="s">
        <v>39</v>
      </c>
      <c r="B8" s="546" t="str">
        <f>'A1 Exploitation'!B9:F9</f>
        <v>Yassine ELLOUMI</v>
      </c>
      <c r="C8" s="546"/>
      <c r="D8" s="546"/>
      <c r="E8" s="546"/>
      <c r="F8" s="546"/>
      <c r="G8" s="92"/>
    </row>
    <row r="9" spans="1:7" s="258" customFormat="1" ht="24" x14ac:dyDescent="0.45">
      <c r="A9" s="5" t="s">
        <v>41</v>
      </c>
      <c r="B9" s="547" t="str">
        <f>'A1 Exploitation'!B10:F10</f>
        <v>Directeur du Magasin et chefs rayon</v>
      </c>
      <c r="C9" s="547"/>
      <c r="D9" s="547"/>
      <c r="E9" s="547"/>
      <c r="F9" s="547"/>
      <c r="G9" s="92"/>
    </row>
    <row r="10" spans="1:7" s="258" customFormat="1" ht="24" x14ac:dyDescent="0.45">
      <c r="A10" s="4" t="s">
        <v>40</v>
      </c>
      <c r="B10" s="542">
        <f>'A1 Exploitation'!B11:F11</f>
        <v>43508</v>
      </c>
      <c r="C10" s="542"/>
      <c r="D10" s="542"/>
      <c r="E10" s="542"/>
      <c r="F10" s="542"/>
      <c r="G10" s="92"/>
    </row>
    <row r="11" spans="1:7" s="258" customFormat="1" ht="24" x14ac:dyDescent="0.45">
      <c r="A11" s="4" t="s">
        <v>250</v>
      </c>
      <c r="B11" s="539">
        <f>D199</f>
        <v>0.80434782608695654</v>
      </c>
      <c r="C11" s="539"/>
      <c r="D11" s="539"/>
      <c r="E11" s="539"/>
      <c r="F11" s="539"/>
      <c r="G11" s="92"/>
    </row>
    <row r="12" spans="1:7" s="258" customFormat="1" ht="22.5" x14ac:dyDescent="0.45">
      <c r="A12" s="1"/>
      <c r="D12" s="507"/>
      <c r="E12" s="507"/>
      <c r="F12" s="507"/>
      <c r="G12" s="507"/>
    </row>
    <row r="13" spans="1:7" s="258" customFormat="1" ht="11.25" customHeight="1" x14ac:dyDescent="0.3">
      <c r="A13" s="540" t="s">
        <v>28</v>
      </c>
      <c r="B13" s="541" t="s">
        <v>29</v>
      </c>
      <c r="C13" s="541"/>
      <c r="D13" s="541" t="s">
        <v>42</v>
      </c>
      <c r="E13" s="541" t="s">
        <v>160</v>
      </c>
      <c r="F13" s="541" t="s">
        <v>161</v>
      </c>
      <c r="G13" s="80"/>
    </row>
    <row r="14" spans="1:7" s="258" customFormat="1" ht="12.75" customHeight="1" x14ac:dyDescent="0.3">
      <c r="A14" s="540"/>
      <c r="B14" s="22" t="s">
        <v>32</v>
      </c>
      <c r="C14" s="22" t="s">
        <v>31</v>
      </c>
      <c r="D14" s="541"/>
      <c r="E14" s="541"/>
      <c r="F14" s="541"/>
      <c r="G14" s="94"/>
    </row>
    <row r="15" spans="1:7" x14ac:dyDescent="0.3">
      <c r="A15" s="530"/>
      <c r="B15" s="531"/>
      <c r="C15" s="531"/>
      <c r="D15" s="531"/>
      <c r="E15" s="531"/>
      <c r="F15" s="531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ht="66" x14ac:dyDescent="0.3">
      <c r="A17" s="7" t="s">
        <v>225</v>
      </c>
      <c r="B17" s="265">
        <v>1</v>
      </c>
      <c r="C17" s="265"/>
      <c r="D17" s="63" t="s">
        <v>561</v>
      </c>
      <c r="E17" s="63" t="s">
        <v>562</v>
      </c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36" t="s">
        <v>34</v>
      </c>
      <c r="B22" s="532"/>
      <c r="C22" s="533"/>
      <c r="D22" s="381">
        <f>SUM(B17:C21)</f>
        <v>9</v>
      </c>
    </row>
    <row r="23" spans="1:7" x14ac:dyDescent="0.3">
      <c r="A23" s="523" t="s">
        <v>251</v>
      </c>
      <c r="B23" s="524"/>
      <c r="C23" s="525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8" t="s">
        <v>4</v>
      </c>
      <c r="B25" s="529"/>
      <c r="C25" s="529"/>
      <c r="D25" s="529"/>
      <c r="E25" s="529"/>
      <c r="F25" s="529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ht="33" x14ac:dyDescent="0.3">
      <c r="A28" s="30" t="s">
        <v>308</v>
      </c>
      <c r="B28" s="265">
        <v>2</v>
      </c>
      <c r="C28" s="265"/>
      <c r="D28" s="63" t="s">
        <v>610</v>
      </c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23" t="s">
        <v>34</v>
      </c>
      <c r="B33" s="524"/>
      <c r="C33" s="525"/>
      <c r="D33" s="380">
        <f>SUM(B26:C32)</f>
        <v>14</v>
      </c>
    </row>
    <row r="34" spans="1:7" x14ac:dyDescent="0.3">
      <c r="A34" s="523" t="s">
        <v>251</v>
      </c>
      <c r="B34" s="524"/>
      <c r="C34" s="525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8" t="s">
        <v>180</v>
      </c>
      <c r="B36" s="529"/>
      <c r="C36" s="529"/>
      <c r="D36" s="529"/>
      <c r="E36" s="529"/>
      <c r="F36" s="529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23" t="s">
        <v>34</v>
      </c>
      <c r="B42" s="524"/>
      <c r="C42" s="525"/>
      <c r="D42" s="380">
        <f>SUM(B37:C41)</f>
        <v>10</v>
      </c>
      <c r="E42" s="259"/>
      <c r="F42" s="259"/>
      <c r="G42" s="93"/>
    </row>
    <row r="43" spans="1:7" s="10" customFormat="1" x14ac:dyDescent="0.3">
      <c r="A43" s="523" t="s">
        <v>251</v>
      </c>
      <c r="B43" s="524"/>
      <c r="C43" s="525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7" t="s">
        <v>19</v>
      </c>
      <c r="B45" s="538"/>
      <c r="C45" s="538"/>
      <c r="D45" s="538"/>
      <c r="E45" s="538"/>
      <c r="F45" s="538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 t="s">
        <v>563</v>
      </c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3" t="s">
        <v>34</v>
      </c>
      <c r="B52" s="524"/>
      <c r="C52" s="525"/>
      <c r="D52" s="380">
        <f>SUM(B46:C51)</f>
        <v>10</v>
      </c>
    </row>
    <row r="53" spans="1:7" x14ac:dyDescent="0.3">
      <c r="A53" s="523" t="s">
        <v>251</v>
      </c>
      <c r="B53" s="524"/>
      <c r="C53" s="525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8" t="s">
        <v>8</v>
      </c>
      <c r="B55" s="529"/>
      <c r="C55" s="529"/>
      <c r="D55" s="529"/>
      <c r="E55" s="529"/>
      <c r="F55" s="529"/>
    </row>
    <row r="56" spans="1:7" ht="36" x14ac:dyDescent="0.35">
      <c r="A56" s="29" t="s">
        <v>148</v>
      </c>
      <c r="B56" s="265">
        <v>1</v>
      </c>
      <c r="C56" s="88" t="str">
        <f>IF(B56=0, -5, "0")</f>
        <v>0</v>
      </c>
      <c r="D56" s="105" t="s">
        <v>564</v>
      </c>
      <c r="E56" s="63" t="s">
        <v>565</v>
      </c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ht="66" x14ac:dyDescent="0.3">
      <c r="A58" s="11" t="s">
        <v>205</v>
      </c>
      <c r="B58" s="265">
        <v>1</v>
      </c>
      <c r="C58" s="265"/>
      <c r="D58" s="63" t="s">
        <v>566</v>
      </c>
      <c r="E58" s="63" t="s">
        <v>567</v>
      </c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148.5" x14ac:dyDescent="0.35">
      <c r="A60" s="29" t="s">
        <v>182</v>
      </c>
      <c r="B60" s="265">
        <v>0</v>
      </c>
      <c r="C60" s="88">
        <f>IF(B60=0, -5, "0")</f>
        <v>-5</v>
      </c>
      <c r="D60" s="81" t="s">
        <v>568</v>
      </c>
      <c r="E60" s="419" t="s">
        <v>614</v>
      </c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23" t="s">
        <v>34</v>
      </c>
      <c r="B63" s="524"/>
      <c r="C63" s="525"/>
      <c r="D63" s="380">
        <f>SUM(B56:C62)</f>
        <v>5</v>
      </c>
    </row>
    <row r="64" spans="1:7" x14ac:dyDescent="0.3">
      <c r="A64" s="523" t="s">
        <v>251</v>
      </c>
      <c r="B64" s="524"/>
      <c r="C64" s="525"/>
      <c r="D64" s="21">
        <f>D63/(COUNT(B56:C62)*2)</f>
        <v>0.3125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8" t="s">
        <v>111</v>
      </c>
      <c r="B66" s="529"/>
      <c r="C66" s="529"/>
      <c r="D66" s="529"/>
      <c r="E66" s="529"/>
      <c r="F66" s="529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50.25" x14ac:dyDescent="0.35">
      <c r="A75" s="32" t="s">
        <v>162</v>
      </c>
      <c r="B75" s="68">
        <v>0</v>
      </c>
      <c r="C75" s="88">
        <f>IF(B75=0, -5, "0")</f>
        <v>-5</v>
      </c>
      <c r="D75" s="63" t="s">
        <v>569</v>
      </c>
      <c r="E75" s="81" t="s">
        <v>570</v>
      </c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571</v>
      </c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23" t="s">
        <v>34</v>
      </c>
      <c r="B84" s="524"/>
      <c r="C84" s="525"/>
      <c r="D84" s="380">
        <f>SUM(B67:C83)</f>
        <v>19</v>
      </c>
    </row>
    <row r="85" spans="1:7" x14ac:dyDescent="0.3">
      <c r="A85" s="523" t="s">
        <v>251</v>
      </c>
      <c r="B85" s="524"/>
      <c r="C85" s="525"/>
      <c r="D85" s="21">
        <f>D84/(COUNT(B67:C83)*2)</f>
        <v>0.6785714285714286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8" t="s">
        <v>172</v>
      </c>
      <c r="B87" s="529"/>
      <c r="C87" s="529"/>
      <c r="D87" s="529"/>
      <c r="E87" s="529"/>
      <c r="F87" s="52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ht="84.75" customHeight="1" x14ac:dyDescent="0.3">
      <c r="A97" s="13" t="s">
        <v>239</v>
      </c>
      <c r="B97" s="78">
        <v>0</v>
      </c>
      <c r="C97" s="265"/>
      <c r="D97" s="419" t="s">
        <v>527</v>
      </c>
      <c r="E97" s="81" t="s">
        <v>611</v>
      </c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3" t="s">
        <v>34</v>
      </c>
      <c r="B102" s="524"/>
      <c r="C102" s="525"/>
      <c r="D102" s="380">
        <f>SUM(B88:C101)</f>
        <v>6</v>
      </c>
    </row>
    <row r="103" spans="1:7" x14ac:dyDescent="0.3">
      <c r="A103" s="523" t="s">
        <v>251</v>
      </c>
      <c r="B103" s="524"/>
      <c r="C103" s="525"/>
      <c r="D103" s="21">
        <f>D102/(COUNT(B88:C101)*2)</f>
        <v>0.75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8" t="s">
        <v>173</v>
      </c>
      <c r="B106" s="529"/>
      <c r="C106" s="529"/>
      <c r="D106" s="529"/>
      <c r="E106" s="529"/>
      <c r="F106" s="529"/>
      <c r="G106" s="93"/>
    </row>
    <row r="107" spans="1:7" s="10" customFormat="1" ht="51" x14ac:dyDescent="0.4">
      <c r="A107" s="36" t="s">
        <v>230</v>
      </c>
      <c r="B107" s="78">
        <v>1</v>
      </c>
      <c r="C107" s="69"/>
      <c r="D107" s="419" t="s">
        <v>572</v>
      </c>
      <c r="E107" s="63" t="s">
        <v>573</v>
      </c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574</v>
      </c>
      <c r="E112" s="265"/>
      <c r="F112" s="265"/>
      <c r="G112" s="93"/>
    </row>
    <row r="113" spans="1:7" s="10" customFormat="1" ht="66" x14ac:dyDescent="0.3">
      <c r="A113" s="9" t="s">
        <v>138</v>
      </c>
      <c r="B113" s="78">
        <v>1</v>
      </c>
      <c r="C113" s="265"/>
      <c r="D113" s="63" t="s">
        <v>575</v>
      </c>
      <c r="E113" s="63" t="s">
        <v>576</v>
      </c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577</v>
      </c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23" t="s">
        <v>34</v>
      </c>
      <c r="B118" s="524"/>
      <c r="C118" s="525"/>
      <c r="D118" s="380">
        <f>SUM(B107:C117)</f>
        <v>20</v>
      </c>
      <c r="E118" s="259"/>
      <c r="F118" s="259"/>
      <c r="G118" s="93"/>
    </row>
    <row r="119" spans="1:7" s="10" customFormat="1" x14ac:dyDescent="0.3">
      <c r="A119" s="523" t="s">
        <v>251</v>
      </c>
      <c r="B119" s="524"/>
      <c r="C119" s="525"/>
      <c r="D119" s="21">
        <f>D118/(COUNT(B107:C117)*2)</f>
        <v>0.90909090909090906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8" t="s">
        <v>156</v>
      </c>
      <c r="B121" s="529"/>
      <c r="C121" s="529"/>
      <c r="D121" s="529"/>
      <c r="E121" s="529"/>
      <c r="F121" s="529"/>
    </row>
    <row r="122" spans="1:7" ht="66" x14ac:dyDescent="0.3">
      <c r="A122" s="30" t="s">
        <v>231</v>
      </c>
      <c r="B122" s="79">
        <v>1</v>
      </c>
      <c r="C122" s="265"/>
      <c r="D122" s="81" t="s">
        <v>578</v>
      </c>
      <c r="E122" s="81" t="s">
        <v>579</v>
      </c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49.5" x14ac:dyDescent="0.4">
      <c r="A126" s="7" t="s">
        <v>248</v>
      </c>
      <c r="B126" s="79">
        <v>1</v>
      </c>
      <c r="C126" s="69"/>
      <c r="D126" s="81" t="s">
        <v>580</v>
      </c>
      <c r="E126" s="81" t="s">
        <v>581</v>
      </c>
      <c r="F126" s="265"/>
    </row>
    <row r="127" spans="1:7" ht="66" x14ac:dyDescent="0.35">
      <c r="A127" s="29" t="s">
        <v>174</v>
      </c>
      <c r="B127" s="79">
        <v>1</v>
      </c>
      <c r="C127" s="88" t="str">
        <f>IF(B127=0, -5, "0")</f>
        <v>0</v>
      </c>
      <c r="D127" s="81" t="s">
        <v>582</v>
      </c>
      <c r="E127" s="81" t="s">
        <v>583</v>
      </c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ht="49.5" x14ac:dyDescent="0.3">
      <c r="A129" s="8" t="s">
        <v>139</v>
      </c>
      <c r="B129" s="79">
        <v>1</v>
      </c>
      <c r="C129" s="89"/>
      <c r="D129" s="63" t="s">
        <v>612</v>
      </c>
      <c r="E129" s="63" t="s">
        <v>584</v>
      </c>
      <c r="F129" s="265"/>
    </row>
    <row r="130" spans="1:7" ht="66.75" x14ac:dyDescent="0.35">
      <c r="A130" s="29" t="s">
        <v>164</v>
      </c>
      <c r="B130" s="79">
        <v>1</v>
      </c>
      <c r="C130" s="88" t="str">
        <f>IF(B130=0, -5, "0")</f>
        <v>0</v>
      </c>
      <c r="D130" s="63" t="s">
        <v>585</v>
      </c>
      <c r="E130" s="63" t="s">
        <v>586</v>
      </c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50.25" x14ac:dyDescent="0.35">
      <c r="A132" s="31" t="s">
        <v>272</v>
      </c>
      <c r="B132" s="79">
        <v>1</v>
      </c>
      <c r="C132" s="88" t="str">
        <f>IF(B132=0, -5, "0")</f>
        <v>0</v>
      </c>
      <c r="D132" s="63" t="s">
        <v>587</v>
      </c>
      <c r="E132" s="63" t="s">
        <v>588</v>
      </c>
      <c r="F132" s="265"/>
    </row>
    <row r="133" spans="1:7" x14ac:dyDescent="0.3">
      <c r="A133" s="523" t="s">
        <v>34</v>
      </c>
      <c r="B133" s="524"/>
      <c r="C133" s="525"/>
      <c r="D133" s="380">
        <f>SUM(B122:C132)</f>
        <v>14</v>
      </c>
    </row>
    <row r="134" spans="1:7" x14ac:dyDescent="0.3">
      <c r="A134" s="523" t="s">
        <v>251</v>
      </c>
      <c r="B134" s="524"/>
      <c r="C134" s="525"/>
      <c r="D134" s="20">
        <f>D133/(COUNT(B122:C132)*2)</f>
        <v>0.7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8" t="s">
        <v>61</v>
      </c>
      <c r="B136" s="529"/>
      <c r="C136" s="529"/>
      <c r="D136" s="529"/>
      <c r="E136" s="529"/>
      <c r="F136" s="52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3" t="s">
        <v>34</v>
      </c>
      <c r="B149" s="524"/>
      <c r="C149" s="525"/>
      <c r="D149" s="380">
        <f>SUM(B137:C148)</f>
        <v>0</v>
      </c>
    </row>
    <row r="150" spans="1:7" x14ac:dyDescent="0.3">
      <c r="A150" s="523" t="s">
        <v>251</v>
      </c>
      <c r="B150" s="524"/>
      <c r="C150" s="52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8" t="s">
        <v>178</v>
      </c>
      <c r="B152" s="529"/>
      <c r="C152" s="529"/>
      <c r="D152" s="529"/>
      <c r="E152" s="529"/>
      <c r="F152" s="529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66.7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589</v>
      </c>
      <c r="E156" s="63" t="s">
        <v>590</v>
      </c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23" t="s">
        <v>34</v>
      </c>
      <c r="B161" s="532"/>
      <c r="C161" s="533"/>
      <c r="D161" s="381">
        <f>SUM(B153:C160)</f>
        <v>15</v>
      </c>
    </row>
    <row r="162" spans="1:7" x14ac:dyDescent="0.3">
      <c r="A162" s="523" t="s">
        <v>251</v>
      </c>
      <c r="B162" s="524"/>
      <c r="C162" s="525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8" t="s">
        <v>64</v>
      </c>
      <c r="B164" s="529"/>
      <c r="C164" s="529"/>
      <c r="D164" s="529"/>
      <c r="E164" s="529"/>
      <c r="F164" s="529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ht="66" x14ac:dyDescent="0.3">
      <c r="A166" s="7" t="s">
        <v>243</v>
      </c>
      <c r="B166" s="265">
        <v>1</v>
      </c>
      <c r="C166" s="265"/>
      <c r="D166" s="63" t="s">
        <v>591</v>
      </c>
      <c r="E166" s="63" t="s">
        <v>592</v>
      </c>
      <c r="F166" s="265"/>
    </row>
    <row r="167" spans="1:7" ht="49.5" x14ac:dyDescent="0.3">
      <c r="A167" s="30" t="s">
        <v>176</v>
      </c>
      <c r="B167" s="265">
        <v>1</v>
      </c>
      <c r="C167" s="265"/>
      <c r="D167" s="63" t="s">
        <v>613</v>
      </c>
      <c r="E167" s="63" t="s">
        <v>593</v>
      </c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23" t="s">
        <v>34</v>
      </c>
      <c r="B169" s="524"/>
      <c r="C169" s="525"/>
      <c r="D169" s="380">
        <f>SUM(B165:C168)</f>
        <v>6</v>
      </c>
    </row>
    <row r="170" spans="1:7" x14ac:dyDescent="0.3">
      <c r="A170" s="523" t="s">
        <v>251</v>
      </c>
      <c r="B170" s="524"/>
      <c r="C170" s="525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6" t="s">
        <v>15</v>
      </c>
      <c r="B172" s="527"/>
      <c r="C172" s="527"/>
      <c r="D172" s="527"/>
      <c r="E172" s="527"/>
      <c r="F172" s="527"/>
    </row>
    <row r="173" spans="1:7" x14ac:dyDescent="0.3">
      <c r="A173" s="8" t="s">
        <v>152</v>
      </c>
      <c r="B173" s="265">
        <v>2</v>
      </c>
      <c r="C173" s="265"/>
      <c r="D173" s="87"/>
      <c r="E173" s="265"/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23" t="s">
        <v>34</v>
      </c>
      <c r="B177" s="524"/>
      <c r="C177" s="525"/>
      <c r="D177" s="380">
        <f>SUM(B173:C176)</f>
        <v>8</v>
      </c>
    </row>
    <row r="178" spans="1:7" x14ac:dyDescent="0.3">
      <c r="A178" s="523" t="s">
        <v>251</v>
      </c>
      <c r="B178" s="524"/>
      <c r="C178" s="525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8" t="s">
        <v>65</v>
      </c>
      <c r="B180" s="529"/>
      <c r="C180" s="529"/>
      <c r="D180" s="529"/>
      <c r="E180" s="529"/>
      <c r="F180" s="529"/>
    </row>
    <row r="181" spans="1:7" x14ac:dyDescent="0.3">
      <c r="A181" s="30" t="s">
        <v>270</v>
      </c>
      <c r="B181" s="265">
        <v>2</v>
      </c>
      <c r="C181" s="265"/>
      <c r="D181" s="63"/>
      <c r="E181" s="63"/>
      <c r="F181" s="265"/>
    </row>
    <row r="182" spans="1:7" ht="66" x14ac:dyDescent="0.3">
      <c r="A182" s="38" t="s">
        <v>181</v>
      </c>
      <c r="B182" s="265">
        <v>1</v>
      </c>
      <c r="C182" s="265"/>
      <c r="D182" s="63" t="s">
        <v>617</v>
      </c>
      <c r="E182" s="63" t="s">
        <v>594</v>
      </c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23" t="s">
        <v>34</v>
      </c>
      <c r="B186" s="524"/>
      <c r="C186" s="525"/>
      <c r="D186" s="380">
        <f>SUM(B181:C185)</f>
        <v>9</v>
      </c>
    </row>
    <row r="187" spans="1:7" x14ac:dyDescent="0.3">
      <c r="A187" s="523" t="s">
        <v>251</v>
      </c>
      <c r="B187" s="524"/>
      <c r="C187" s="525"/>
      <c r="D187" s="21">
        <f>D186/(COUNT(B181:C185)*2)</f>
        <v>0.9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8" t="s">
        <v>177</v>
      </c>
      <c r="B189" s="529"/>
      <c r="C189" s="529"/>
      <c r="D189" s="529"/>
      <c r="E189" s="529"/>
      <c r="F189" s="529"/>
    </row>
    <row r="190" spans="1:7" ht="66" x14ac:dyDescent="0.3">
      <c r="A190" s="30" t="s">
        <v>309</v>
      </c>
      <c r="B190" s="265">
        <v>1</v>
      </c>
      <c r="C190" s="265"/>
      <c r="D190" s="63" t="s">
        <v>595</v>
      </c>
      <c r="E190" s="63" t="s">
        <v>596</v>
      </c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>
        <v>2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3" t="s">
        <v>34</v>
      </c>
      <c r="B194" s="524"/>
      <c r="C194" s="525"/>
      <c r="D194" s="40">
        <f>SUM(B190:C193)</f>
        <v>3</v>
      </c>
    </row>
    <row r="195" spans="1:6" x14ac:dyDescent="0.3">
      <c r="A195" s="523" t="s">
        <v>251</v>
      </c>
      <c r="B195" s="524"/>
      <c r="C195" s="525"/>
      <c r="D195" s="21">
        <f>D194/(COUNT(B190:C193)*2)</f>
        <v>0.75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148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0.80434782608695654</v>
      </c>
    </row>
  </sheetData>
  <sheetProtection algorithmName="SHA-512" hashValue="44q9doImKeiWrbDJttei3NHHcYlhAEEJYK+UKjNmLyR1akvDdIbNIFL3uuj9Lg350TIwzXZlSFpbr7S/KHUJgA==" saltValue="WqBJqhtdhlWD2uOnQ8cAgw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190:B193 B26:B32 B37:B41 B173:B176 B46:B51 B88:B101 B107:B117 B56:B62 B122:B132 B67:B83 B165:B168 B153:B160 B181:B185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7"/>
      <c r="E1" s="507"/>
      <c r="F1" s="507"/>
      <c r="G1" s="507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8" t="s">
        <v>151</v>
      </c>
      <c r="B7" s="508"/>
      <c r="C7" s="508"/>
      <c r="D7" s="508"/>
      <c r="E7" s="508"/>
      <c r="F7" s="508"/>
      <c r="G7" s="111"/>
    </row>
    <row r="8" spans="1:7" ht="22.5" x14ac:dyDescent="0.45">
      <c r="A8" s="509" t="str">
        <f>'Page de garde'!D18</f>
        <v>Sousse Erriadh</v>
      </c>
      <c r="B8" s="509"/>
      <c r="C8" s="509"/>
      <c r="D8" s="509"/>
      <c r="E8" s="509"/>
      <c r="F8" s="509"/>
      <c r="G8" s="111"/>
    </row>
    <row r="9" spans="1:7" ht="22.5" x14ac:dyDescent="0.45">
      <c r="A9" s="112" t="s">
        <v>39</v>
      </c>
      <c r="B9" s="510"/>
      <c r="C9" s="510"/>
      <c r="D9" s="510"/>
      <c r="E9" s="510"/>
      <c r="F9" s="510"/>
      <c r="G9" s="111"/>
    </row>
    <row r="10" spans="1:7" ht="22.5" x14ac:dyDescent="0.45">
      <c r="A10" s="113" t="s">
        <v>41</v>
      </c>
      <c r="B10" s="511"/>
      <c r="C10" s="511"/>
      <c r="D10" s="511"/>
      <c r="E10" s="511"/>
      <c r="F10" s="511"/>
      <c r="G10" s="111"/>
    </row>
    <row r="11" spans="1:7" ht="22.5" x14ac:dyDescent="0.45">
      <c r="A11" s="112" t="s">
        <v>40</v>
      </c>
      <c r="B11" s="506"/>
      <c r="C11" s="506"/>
      <c r="D11" s="506"/>
      <c r="E11" s="506"/>
      <c r="F11" s="506"/>
      <c r="G11" s="111"/>
    </row>
    <row r="12" spans="1:7" ht="22.5" x14ac:dyDescent="0.45">
      <c r="A12" s="112" t="s">
        <v>200</v>
      </c>
      <c r="B12" s="512" t="e">
        <f>D730</f>
        <v>#DIV/0!</v>
      </c>
      <c r="C12" s="512"/>
      <c r="D12" s="512"/>
      <c r="E12" s="512"/>
      <c r="F12" s="512"/>
      <c r="G12" s="111"/>
    </row>
    <row r="13" spans="1:7" ht="22.5" x14ac:dyDescent="0.45">
      <c r="A13" s="110"/>
      <c r="B13" s="108"/>
      <c r="C13" s="108"/>
      <c r="D13" s="507"/>
      <c r="E13" s="507"/>
      <c r="F13" s="507"/>
      <c r="G13" s="507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44" t="s">
        <v>266</v>
      </c>
      <c r="F17" s="444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44"/>
      <c r="F18" s="44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0"/>
      <c r="B49" s="430"/>
      <c r="C49" s="430"/>
      <c r="D49" s="430"/>
      <c r="E49" s="430"/>
      <c r="F49" s="430"/>
      <c r="G49" s="43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44" t="s">
        <v>266</v>
      </c>
      <c r="F52" s="444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44"/>
      <c r="F53" s="44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8"/>
      <c r="B64" s="429"/>
      <c r="C64" s="429"/>
      <c r="D64" s="429"/>
      <c r="E64" s="429"/>
      <c r="F64" s="429"/>
      <c r="G64" s="429"/>
    </row>
    <row r="65" spans="1:7" ht="43.5" customHeight="1" x14ac:dyDescent="0.4">
      <c r="A65" s="517" t="s">
        <v>351</v>
      </c>
      <c r="B65" s="517"/>
      <c r="C65" s="517"/>
      <c r="D65" s="517"/>
      <c r="E65" s="517"/>
      <c r="F65" s="51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7"/>
      <c r="B83" s="437"/>
      <c r="C83" s="437"/>
      <c r="D83" s="437"/>
      <c r="E83" s="437"/>
      <c r="F83" s="437"/>
      <c r="G83" s="437"/>
    </row>
    <row r="84" spans="1:7" ht="45" customHeight="1" x14ac:dyDescent="0.45">
      <c r="A84" s="518" t="s">
        <v>352</v>
      </c>
      <c r="B84" s="518"/>
      <c r="C84" s="518"/>
      <c r="D84" s="518"/>
      <c r="E84" s="518"/>
      <c r="F84" s="51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3"/>
      <c r="B103" s="431"/>
      <c r="C103" s="431"/>
      <c r="D103" s="431"/>
      <c r="E103" s="431"/>
      <c r="F103" s="438"/>
      <c r="G103" s="173"/>
    </row>
    <row r="104" spans="1:7" s="80" customFormat="1" ht="46.5" customHeight="1" x14ac:dyDescent="0.4">
      <c r="A104" s="517" t="s">
        <v>353</v>
      </c>
      <c r="B104" s="517"/>
      <c r="C104" s="517"/>
      <c r="D104" s="517"/>
      <c r="E104" s="517"/>
      <c r="F104" s="51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9"/>
      <c r="B111" s="440"/>
      <c r="C111" s="440"/>
      <c r="D111" s="440"/>
      <c r="E111" s="440"/>
      <c r="F111" s="441"/>
      <c r="G111" s="129"/>
    </row>
    <row r="112" spans="1:7" s="80" customFormat="1" ht="39.75" customHeight="1" x14ac:dyDescent="0.4">
      <c r="A112" s="517" t="s">
        <v>390</v>
      </c>
      <c r="B112" s="517"/>
      <c r="C112" s="517"/>
      <c r="D112" s="517"/>
      <c r="E112" s="517"/>
      <c r="F112" s="51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1"/>
      <c r="B120" s="431"/>
      <c r="C120" s="431"/>
      <c r="D120" s="431"/>
      <c r="E120" s="431"/>
      <c r="F120" s="431"/>
      <c r="G120" s="173"/>
    </row>
    <row r="121" spans="1:7" ht="22.5" x14ac:dyDescent="0.4">
      <c r="A121" s="517" t="s">
        <v>311</v>
      </c>
      <c r="B121" s="517"/>
      <c r="C121" s="517"/>
      <c r="D121" s="517"/>
      <c r="E121" s="517"/>
      <c r="F121" s="51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2"/>
      <c r="B132" s="432"/>
      <c r="C132" s="432"/>
      <c r="D132" s="432"/>
      <c r="E132" s="432"/>
      <c r="F132" s="432"/>
      <c r="G132" s="114"/>
    </row>
    <row r="133" spans="1:16384" ht="22.5" customHeight="1" x14ac:dyDescent="0.4">
      <c r="A133" s="519" t="s">
        <v>424</v>
      </c>
      <c r="B133" s="519"/>
      <c r="C133" s="519"/>
      <c r="D133" s="519"/>
      <c r="E133" s="519"/>
      <c r="F133" s="519"/>
      <c r="G133" s="114"/>
    </row>
    <row r="134" spans="1:16384" ht="22.5" customHeight="1" x14ac:dyDescent="0.4">
      <c r="A134" s="520"/>
      <c r="B134" s="520"/>
      <c r="C134" s="520"/>
      <c r="D134" s="520"/>
      <c r="E134" s="520"/>
      <c r="F134" s="520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44" t="s">
        <v>266</v>
      </c>
      <c r="F135" s="444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44"/>
      <c r="F136" s="44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1" t="s">
        <v>461</v>
      </c>
      <c r="B139" s="521"/>
      <c r="C139" s="521"/>
      <c r="D139" s="521"/>
      <c r="E139" s="521"/>
      <c r="F139" s="52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0" t="s">
        <v>350</v>
      </c>
      <c r="B147" s="470"/>
      <c r="C147" s="470"/>
      <c r="D147" s="470"/>
      <c r="E147" s="470"/>
      <c r="F147" s="470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3"/>
      <c r="B165" s="431"/>
      <c r="C165" s="431"/>
      <c r="D165" s="431"/>
      <c r="E165" s="431"/>
      <c r="F165" s="431"/>
      <c r="G165" s="114"/>
    </row>
    <row r="166" spans="1:7" ht="32.25" customHeight="1" x14ac:dyDescent="0.4">
      <c r="A166" s="521" t="s">
        <v>462</v>
      </c>
      <c r="B166" s="521"/>
      <c r="C166" s="521"/>
      <c r="D166" s="521"/>
      <c r="E166" s="521"/>
      <c r="F166" s="52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4"/>
      <c r="B176" s="435"/>
      <c r="C176" s="435"/>
      <c r="D176" s="435"/>
      <c r="E176" s="435"/>
      <c r="F176" s="435"/>
      <c r="G176" s="114"/>
    </row>
    <row r="177" spans="1:7" ht="32.25" customHeight="1" x14ac:dyDescent="0.4">
      <c r="A177" s="521" t="s">
        <v>311</v>
      </c>
      <c r="B177" s="521"/>
      <c r="C177" s="521"/>
      <c r="D177" s="521"/>
      <c r="E177" s="521"/>
      <c r="F177" s="52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1"/>
      <c r="C186" s="472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6"/>
      <c r="B188" s="436"/>
      <c r="C188" s="436"/>
      <c r="D188" s="436"/>
      <c r="E188" s="436"/>
      <c r="F188" s="43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44" t="s">
        <v>266</v>
      </c>
      <c r="F191" s="444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44"/>
      <c r="F192" s="44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6" t="s">
        <v>34</v>
      </c>
      <c r="B203" s="457"/>
      <c r="C203" s="458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0"/>
      <c r="B205" s="430"/>
      <c r="C205" s="430"/>
      <c r="D205" s="430"/>
      <c r="E205" s="430"/>
      <c r="F205" s="43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6" t="s">
        <v>34</v>
      </c>
      <c r="B227" s="457"/>
      <c r="C227" s="458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0"/>
      <c r="B229" s="430"/>
      <c r="C229" s="430"/>
      <c r="D229" s="430"/>
      <c r="E229" s="430"/>
      <c r="F229" s="43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3" t="s">
        <v>311</v>
      </c>
      <c r="B236" s="514"/>
      <c r="C236" s="514"/>
      <c r="D236" s="51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6" t="s">
        <v>34</v>
      </c>
      <c r="B245" s="457"/>
      <c r="C245" s="458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0"/>
      <c r="B250" s="430"/>
      <c r="C250" s="430"/>
      <c r="D250" s="430"/>
      <c r="E250" s="430"/>
      <c r="F250" s="43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44" t="s">
        <v>266</v>
      </c>
      <c r="F253" s="444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44"/>
      <c r="F254" s="44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6" t="s">
        <v>34</v>
      </c>
      <c r="B265" s="457"/>
      <c r="C265" s="458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4"/>
      <c r="B290" s="464"/>
      <c r="C290" s="464"/>
      <c r="D290" s="464"/>
      <c r="E290" s="464"/>
      <c r="F290" s="464"/>
      <c r="G290" s="129"/>
    </row>
    <row r="291" spans="1:7" s="80" customFormat="1" ht="31.5" customHeight="1" x14ac:dyDescent="0.4">
      <c r="A291" s="516" t="s">
        <v>311</v>
      </c>
      <c r="B291" s="516"/>
      <c r="C291" s="516"/>
      <c r="D291" s="516"/>
      <c r="E291" s="516"/>
      <c r="F291" s="51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44" t="s">
        <v>266</v>
      </c>
      <c r="F308" s="444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44"/>
      <c r="F309" s="44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5"/>
      <c r="B357" s="455"/>
      <c r="C357" s="455"/>
      <c r="D357" s="455"/>
      <c r="E357" s="455"/>
      <c r="F357" s="455"/>
      <c r="G357" s="455"/>
    </row>
    <row r="358" spans="1:7" ht="32.25" customHeight="1" x14ac:dyDescent="0.4">
      <c r="A358" s="500" t="s">
        <v>311</v>
      </c>
      <c r="B358" s="500"/>
      <c r="C358" s="500"/>
      <c r="D358" s="500"/>
      <c r="E358" s="500"/>
      <c r="F358" s="500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44" t="s">
        <v>266</v>
      </c>
      <c r="F375" s="444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44"/>
      <c r="F376" s="44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8"/>
      <c r="B415" s="437"/>
      <c r="C415" s="437"/>
      <c r="D415" s="437"/>
      <c r="E415" s="437"/>
      <c r="F415" s="437"/>
      <c r="G415" s="437"/>
    </row>
    <row r="416" spans="1:7" s="260" customFormat="1" ht="24.75" x14ac:dyDescent="0.4">
      <c r="A416" s="503" t="s">
        <v>320</v>
      </c>
      <c r="B416" s="503"/>
      <c r="C416" s="503"/>
      <c r="D416" s="503"/>
      <c r="E416" s="503"/>
      <c r="F416" s="50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44" t="s">
        <v>266</v>
      </c>
      <c r="F433" s="444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44"/>
      <c r="F434" s="44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3" t="s">
        <v>311</v>
      </c>
      <c r="B464" s="503"/>
      <c r="C464" s="503"/>
      <c r="D464" s="503"/>
      <c r="E464" s="503"/>
      <c r="F464" s="503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4" t="s">
        <v>425</v>
      </c>
      <c r="B478" s="504"/>
      <c r="C478" s="504"/>
      <c r="D478" s="504"/>
      <c r="E478" s="504"/>
      <c r="F478" s="504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4" t="s">
        <v>28</v>
      </c>
      <c r="B480" s="475" t="s">
        <v>29</v>
      </c>
      <c r="C480" s="475"/>
      <c r="D480" s="475" t="s">
        <v>42</v>
      </c>
      <c r="E480" s="476" t="s">
        <v>266</v>
      </c>
      <c r="F480" s="476" t="s">
        <v>302</v>
      </c>
      <c r="G480" s="114"/>
    </row>
    <row r="481" spans="1:7" ht="21" x14ac:dyDescent="0.4">
      <c r="A481" s="474"/>
      <c r="B481" s="320" t="s">
        <v>32</v>
      </c>
      <c r="C481" s="320" t="s">
        <v>31</v>
      </c>
      <c r="D481" s="475"/>
      <c r="E481" s="476"/>
      <c r="F481" s="476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5" t="s">
        <v>52</v>
      </c>
      <c r="B483" s="465"/>
      <c r="C483" s="465"/>
      <c r="D483" s="465"/>
      <c r="E483" s="465"/>
      <c r="F483" s="46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2" t="s">
        <v>463</v>
      </c>
      <c r="B491" s="463"/>
      <c r="C491" s="463"/>
      <c r="D491" s="463"/>
      <c r="E491" s="463"/>
      <c r="F491" s="46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7" t="s">
        <v>23</v>
      </c>
      <c r="B505" s="478"/>
      <c r="C505" s="478"/>
      <c r="D505" s="478"/>
      <c r="E505" s="478"/>
      <c r="F505" s="47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7"/>
      <c r="B517" s="487"/>
      <c r="C517" s="487"/>
      <c r="D517" s="487"/>
      <c r="E517" s="487"/>
      <c r="F517" s="487"/>
      <c r="G517" s="487"/>
    </row>
    <row r="518" spans="1:7" ht="26.25" customHeight="1" x14ac:dyDescent="0.5">
      <c r="A518" s="369" t="s">
        <v>311</v>
      </c>
      <c r="B518" s="499"/>
      <c r="C518" s="499"/>
      <c r="D518" s="499"/>
      <c r="E518" s="499"/>
      <c r="F518" s="499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5" t="s">
        <v>97</v>
      </c>
      <c r="B530" s="505"/>
      <c r="C530" s="505"/>
      <c r="D530" s="505"/>
      <c r="E530" s="505"/>
      <c r="F530" s="505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0" t="s">
        <v>28</v>
      </c>
      <c r="B532" s="482" t="s">
        <v>29</v>
      </c>
      <c r="C532" s="483"/>
      <c r="D532" s="443" t="s">
        <v>42</v>
      </c>
      <c r="E532" s="444" t="s">
        <v>266</v>
      </c>
      <c r="F532" s="444" t="s">
        <v>302</v>
      </c>
      <c r="G532" s="114"/>
    </row>
    <row r="533" spans="1:7" ht="21" x14ac:dyDescent="0.4">
      <c r="A533" s="481"/>
      <c r="B533" s="315" t="s">
        <v>32</v>
      </c>
      <c r="C533" s="316" t="s">
        <v>31</v>
      </c>
      <c r="D533" s="443"/>
      <c r="E533" s="444"/>
      <c r="F533" s="44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1"/>
      <c r="D535" s="501"/>
      <c r="E535" s="501"/>
      <c r="F535" s="502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6" t="s">
        <v>34</v>
      </c>
      <c r="B542" s="457"/>
      <c r="C542" s="458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6" t="s">
        <v>33</v>
      </c>
      <c r="B543" s="457"/>
      <c r="C543" s="458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0"/>
      <c r="B544" s="430"/>
      <c r="C544" s="430"/>
      <c r="D544" s="430"/>
      <c r="E544" s="430"/>
      <c r="F544" s="43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2"/>
      <c r="B556" s="455"/>
      <c r="C556" s="455"/>
      <c r="D556" s="455"/>
      <c r="E556" s="455"/>
      <c r="F556" s="455"/>
      <c r="G556" s="455"/>
    </row>
    <row r="557" spans="1:7" ht="35.25" customHeight="1" x14ac:dyDescent="0.4">
      <c r="A557" s="371" t="s">
        <v>311</v>
      </c>
      <c r="B557" s="337"/>
      <c r="C557" s="453"/>
      <c r="D557" s="453"/>
      <c r="E557" s="453"/>
      <c r="F557" s="45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8" t="s">
        <v>34</v>
      </c>
      <c r="B566" s="448"/>
      <c r="C566" s="449"/>
      <c r="D566" s="378">
        <f>SUM(B558:C565,B546:C555)</f>
        <v>0</v>
      </c>
      <c r="E566" s="108"/>
      <c r="F566" s="114"/>
      <c r="G566" s="114"/>
    </row>
    <row r="567" spans="1:7" ht="21" x14ac:dyDescent="0.4">
      <c r="A567" s="448" t="s">
        <v>33</v>
      </c>
      <c r="B567" s="448"/>
      <c r="C567" s="448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0"/>
      <c r="B572" s="430"/>
      <c r="C572" s="430"/>
      <c r="D572" s="430"/>
      <c r="E572" s="430"/>
      <c r="F572" s="430"/>
      <c r="G572" s="114"/>
    </row>
    <row r="573" spans="1:7" ht="22.5" x14ac:dyDescent="0.45">
      <c r="A573" s="461" t="s">
        <v>19</v>
      </c>
      <c r="B573" s="461"/>
      <c r="C573" s="461"/>
      <c r="D573" s="461"/>
      <c r="E573" s="461"/>
      <c r="F573" s="461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4" t="s">
        <v>28</v>
      </c>
      <c r="B575" s="475" t="s">
        <v>29</v>
      </c>
      <c r="C575" s="475"/>
      <c r="D575" s="475" t="s">
        <v>42</v>
      </c>
      <c r="E575" s="476" t="s">
        <v>266</v>
      </c>
      <c r="F575" s="476" t="s">
        <v>302</v>
      </c>
      <c r="G575" s="114"/>
    </row>
    <row r="576" spans="1:7" ht="21" x14ac:dyDescent="0.4">
      <c r="A576" s="474"/>
      <c r="B576" s="320" t="s">
        <v>32</v>
      </c>
      <c r="C576" s="320" t="s">
        <v>31</v>
      </c>
      <c r="D576" s="475"/>
      <c r="E576" s="476"/>
      <c r="F576" s="476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8" t="s">
        <v>34</v>
      </c>
      <c r="B588" s="448"/>
      <c r="C588" s="449"/>
      <c r="D588" s="378">
        <f>SUM(B579:C587)</f>
        <v>0</v>
      </c>
      <c r="E588" s="108"/>
      <c r="F588" s="114"/>
      <c r="G588" s="114"/>
    </row>
    <row r="589" spans="1:7" ht="21" x14ac:dyDescent="0.4">
      <c r="A589" s="448" t="s">
        <v>33</v>
      </c>
      <c r="B589" s="448"/>
      <c r="C589" s="448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8" t="s">
        <v>34</v>
      </c>
      <c r="B606" s="448"/>
      <c r="C606" s="449"/>
      <c r="D606" s="378">
        <f>SUM(B592:C605)</f>
        <v>0</v>
      </c>
      <c r="E606" s="108"/>
      <c r="F606" s="114"/>
      <c r="G606" s="114"/>
    </row>
    <row r="607" spans="1:7" ht="21" x14ac:dyDescent="0.4">
      <c r="A607" s="448" t="s">
        <v>33</v>
      </c>
      <c r="B607" s="448"/>
      <c r="C607" s="448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0" t="s">
        <v>170</v>
      </c>
      <c r="B610" s="451"/>
      <c r="C610" s="45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1" t="s">
        <v>8</v>
      </c>
      <c r="B612" s="461"/>
      <c r="C612" s="461"/>
      <c r="D612" s="461"/>
      <c r="E612" s="461"/>
      <c r="F612" s="461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44" t="s">
        <v>266</v>
      </c>
      <c r="F614" s="444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44"/>
      <c r="F615" s="44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9"/>
      <c r="D617" s="459"/>
      <c r="E617" s="459"/>
      <c r="F617" s="46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8" t="s">
        <v>34</v>
      </c>
      <c r="B627" s="448"/>
      <c r="C627" s="448"/>
      <c r="D627" s="378">
        <f>SUM(B618:C626)</f>
        <v>0</v>
      </c>
      <c r="E627" s="485"/>
      <c r="F627" s="464"/>
      <c r="G627" s="129"/>
    </row>
    <row r="628" spans="1:7" ht="21" x14ac:dyDescent="0.4">
      <c r="A628" s="448" t="s">
        <v>33</v>
      </c>
      <c r="B628" s="448"/>
      <c r="C628" s="448"/>
      <c r="D628" s="388" t="e">
        <f>D627/(COUNT(B618:C626)*2)</f>
        <v>#DIV/0!</v>
      </c>
      <c r="E628" s="486"/>
      <c r="F628" s="487"/>
      <c r="G628" s="129"/>
    </row>
    <row r="629" spans="1:7" ht="21" x14ac:dyDescent="0.4">
      <c r="A629" s="325"/>
      <c r="B629" s="135"/>
      <c r="C629" s="484"/>
      <c r="D629" s="484"/>
      <c r="E629" s="484"/>
      <c r="F629" s="48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6" t="s">
        <v>34</v>
      </c>
      <c r="B639" s="457"/>
      <c r="C639" s="458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9"/>
      <c r="D642" s="459"/>
      <c r="E642" s="459"/>
      <c r="F642" s="46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6" t="s">
        <v>34</v>
      </c>
      <c r="B650" s="457"/>
      <c r="C650" s="458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3"/>
      <c r="B652" s="473"/>
      <c r="C652" s="473"/>
      <c r="D652" s="473"/>
      <c r="E652" s="473"/>
      <c r="F652" s="473"/>
      <c r="G652" s="473"/>
    </row>
    <row r="653" spans="1:16382" ht="24.75" x14ac:dyDescent="0.4">
      <c r="A653" s="363" t="s">
        <v>26</v>
      </c>
      <c r="B653" s="459"/>
      <c r="C653" s="459"/>
      <c r="D653" s="459"/>
      <c r="E653" s="459"/>
      <c r="F653" s="46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1" t="s">
        <v>356</v>
      </c>
      <c r="B676" s="461"/>
      <c r="C676" s="461"/>
      <c r="D676" s="461"/>
      <c r="E676" s="461"/>
      <c r="F676" s="461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44" t="s">
        <v>266</v>
      </c>
      <c r="F678" s="444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44"/>
      <c r="F679" s="44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459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8" t="s">
        <v>28</v>
      </c>
      <c r="B706" s="482" t="s">
        <v>29</v>
      </c>
      <c r="C706" s="482"/>
      <c r="D706" s="443" t="s">
        <v>42</v>
      </c>
      <c r="E706" s="444" t="s">
        <v>266</v>
      </c>
      <c r="F706" s="444" t="s">
        <v>302</v>
      </c>
      <c r="G706" s="274"/>
    </row>
    <row r="707" spans="1:7" ht="21" x14ac:dyDescent="0.4">
      <c r="A707" s="469"/>
      <c r="B707" s="383" t="s">
        <v>32</v>
      </c>
      <c r="C707" s="383" t="s">
        <v>31</v>
      </c>
      <c r="D707" s="443"/>
      <c r="E707" s="444"/>
      <c r="F707" s="44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5" t="s">
        <v>306</v>
      </c>
      <c r="B709" s="446"/>
      <c r="C709" s="446"/>
      <c r="D709" s="446"/>
      <c r="E709" s="446"/>
      <c r="F709" s="44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6"/>
      <c r="C715" s="467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6"/>
      <c r="C716" s="467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5" t="s">
        <v>307</v>
      </c>
      <c r="B718" s="446"/>
      <c r="C718" s="446"/>
      <c r="D718" s="446"/>
      <c r="E718" s="446"/>
      <c r="F718" s="44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3"/>
      <c r="E1" s="543"/>
      <c r="F1" s="543"/>
      <c r="G1" s="54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4" t="s">
        <v>46</v>
      </c>
      <c r="B6" s="544"/>
      <c r="C6" s="544"/>
      <c r="D6" s="544"/>
      <c r="E6" s="544"/>
      <c r="F6" s="544"/>
      <c r="G6" s="92"/>
    </row>
    <row r="7" spans="1:7" s="258" customFormat="1" ht="21.75" customHeight="1" x14ac:dyDescent="0.45">
      <c r="A7" s="545" t="str">
        <f>'Page de garde'!D18</f>
        <v>Sousse Erriadh</v>
      </c>
      <c r="B7" s="545"/>
      <c r="C7" s="545"/>
      <c r="D7" s="545"/>
      <c r="E7" s="545"/>
      <c r="F7" s="545"/>
      <c r="G7" s="92"/>
    </row>
    <row r="8" spans="1:7" s="258" customFormat="1" ht="24" x14ac:dyDescent="0.45">
      <c r="A8" s="4" t="s">
        <v>39</v>
      </c>
      <c r="B8" s="546" t="str">
        <f>'A1 Exploitation'!B9:F9</f>
        <v>Yassine ELLOUMI</v>
      </c>
      <c r="C8" s="546"/>
      <c r="D8" s="546"/>
      <c r="E8" s="546"/>
      <c r="F8" s="546"/>
      <c r="G8" s="92"/>
    </row>
    <row r="9" spans="1:7" s="258" customFormat="1" ht="24" x14ac:dyDescent="0.45">
      <c r="A9" s="5" t="s">
        <v>41</v>
      </c>
      <c r="B9" s="547" t="str">
        <f>'A1 Exploitation'!B10:F10</f>
        <v>Directeur du Magasin et chefs rayon</v>
      </c>
      <c r="C9" s="547"/>
      <c r="D9" s="547"/>
      <c r="E9" s="547"/>
      <c r="F9" s="547"/>
      <c r="G9" s="92"/>
    </row>
    <row r="10" spans="1:7" s="258" customFormat="1" ht="24" x14ac:dyDescent="0.45">
      <c r="A10" s="4" t="s">
        <v>40</v>
      </c>
      <c r="B10" s="542">
        <f>'A1 Exploitation'!B11:F11</f>
        <v>43508</v>
      </c>
      <c r="C10" s="542"/>
      <c r="D10" s="542"/>
      <c r="E10" s="542"/>
      <c r="F10" s="542"/>
      <c r="G10" s="92"/>
    </row>
    <row r="11" spans="1:7" s="258" customFormat="1" ht="24" x14ac:dyDescent="0.45">
      <c r="A11" s="4" t="s">
        <v>250</v>
      </c>
      <c r="B11" s="539" t="e">
        <f>D199</f>
        <v>#DIV/0!</v>
      </c>
      <c r="C11" s="539"/>
      <c r="D11" s="539"/>
      <c r="E11" s="539"/>
      <c r="F11" s="539"/>
      <c r="G11" s="92"/>
    </row>
    <row r="12" spans="1:7" s="258" customFormat="1" ht="22.5" x14ac:dyDescent="0.45">
      <c r="A12" s="1"/>
      <c r="D12" s="507"/>
      <c r="E12" s="507"/>
      <c r="F12" s="507"/>
      <c r="G12" s="507"/>
    </row>
    <row r="13" spans="1:7" s="258" customFormat="1" ht="11.25" customHeight="1" x14ac:dyDescent="0.3">
      <c r="A13" s="540" t="s">
        <v>28</v>
      </c>
      <c r="B13" s="541" t="s">
        <v>29</v>
      </c>
      <c r="C13" s="541"/>
      <c r="D13" s="541" t="s">
        <v>42</v>
      </c>
      <c r="E13" s="541" t="s">
        <v>160</v>
      </c>
      <c r="F13" s="541" t="s">
        <v>161</v>
      </c>
      <c r="G13" s="80"/>
    </row>
    <row r="14" spans="1:7" s="258" customFormat="1" ht="12.75" customHeight="1" x14ac:dyDescent="0.3">
      <c r="A14" s="540"/>
      <c r="B14" s="22" t="s">
        <v>32</v>
      </c>
      <c r="C14" s="22" t="s">
        <v>31</v>
      </c>
      <c r="D14" s="541"/>
      <c r="E14" s="541"/>
      <c r="F14" s="541"/>
      <c r="G14" s="94"/>
    </row>
    <row r="15" spans="1:7" x14ac:dyDescent="0.3">
      <c r="A15" s="530"/>
      <c r="B15" s="531"/>
      <c r="C15" s="531"/>
      <c r="D15" s="531"/>
      <c r="E15" s="531"/>
      <c r="F15" s="531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6" t="s">
        <v>34</v>
      </c>
      <c r="B22" s="532"/>
      <c r="C22" s="533"/>
      <c r="D22" s="381">
        <f>SUM(B17:C21)</f>
        <v>0</v>
      </c>
    </row>
    <row r="23" spans="1:7" x14ac:dyDescent="0.3">
      <c r="A23" s="523" t="s">
        <v>251</v>
      </c>
      <c r="B23" s="524"/>
      <c r="C23" s="52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8" t="s">
        <v>4</v>
      </c>
      <c r="B25" s="529"/>
      <c r="C25" s="529"/>
      <c r="D25" s="529"/>
      <c r="E25" s="529"/>
      <c r="F25" s="52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3" t="s">
        <v>34</v>
      </c>
      <c r="B33" s="524"/>
      <c r="C33" s="525"/>
      <c r="D33" s="380">
        <f>SUM(B26:C32)</f>
        <v>0</v>
      </c>
    </row>
    <row r="34" spans="1:7" x14ac:dyDescent="0.3">
      <c r="A34" s="523" t="s">
        <v>251</v>
      </c>
      <c r="B34" s="524"/>
      <c r="C34" s="52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8" t="s">
        <v>180</v>
      </c>
      <c r="B36" s="529"/>
      <c r="C36" s="529"/>
      <c r="D36" s="529"/>
      <c r="E36" s="529"/>
      <c r="F36" s="52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3" t="s">
        <v>34</v>
      </c>
      <c r="B42" s="524"/>
      <c r="C42" s="525"/>
      <c r="D42" s="380">
        <f>SUM(B37:C41)</f>
        <v>0</v>
      </c>
      <c r="E42" s="259"/>
      <c r="F42" s="259"/>
      <c r="G42" s="93"/>
    </row>
    <row r="43" spans="1:7" s="10" customFormat="1" x14ac:dyDescent="0.3">
      <c r="A43" s="523" t="s">
        <v>251</v>
      </c>
      <c r="B43" s="524"/>
      <c r="C43" s="52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7" t="s">
        <v>19</v>
      </c>
      <c r="B45" s="538"/>
      <c r="C45" s="538"/>
      <c r="D45" s="538"/>
      <c r="E45" s="538"/>
      <c r="F45" s="53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3" t="s">
        <v>34</v>
      </c>
      <c r="B52" s="524"/>
      <c r="C52" s="525"/>
      <c r="D52" s="380">
        <f>SUM(B46:C51)</f>
        <v>0</v>
      </c>
    </row>
    <row r="53" spans="1:7" x14ac:dyDescent="0.3">
      <c r="A53" s="523" t="s">
        <v>251</v>
      </c>
      <c r="B53" s="524"/>
      <c r="C53" s="52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8" t="s">
        <v>8</v>
      </c>
      <c r="B55" s="529"/>
      <c r="C55" s="529"/>
      <c r="D55" s="529"/>
      <c r="E55" s="529"/>
      <c r="F55" s="52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3" t="s">
        <v>34</v>
      </c>
      <c r="B63" s="524"/>
      <c r="C63" s="525"/>
      <c r="D63" s="380">
        <f>SUM(B56:C62)</f>
        <v>0</v>
      </c>
    </row>
    <row r="64" spans="1:7" x14ac:dyDescent="0.3">
      <c r="A64" s="523" t="s">
        <v>251</v>
      </c>
      <c r="B64" s="524"/>
      <c r="C64" s="52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8" t="s">
        <v>111</v>
      </c>
      <c r="B66" s="529"/>
      <c r="C66" s="529"/>
      <c r="D66" s="529"/>
      <c r="E66" s="529"/>
      <c r="F66" s="52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3" t="s">
        <v>34</v>
      </c>
      <c r="B84" s="524"/>
      <c r="C84" s="525"/>
      <c r="D84" s="380">
        <f>SUM(B67:C83)</f>
        <v>0</v>
      </c>
    </row>
    <row r="85" spans="1:7" x14ac:dyDescent="0.3">
      <c r="A85" s="523" t="s">
        <v>251</v>
      </c>
      <c r="B85" s="524"/>
      <c r="C85" s="52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8" t="s">
        <v>172</v>
      </c>
      <c r="B87" s="529"/>
      <c r="C87" s="529"/>
      <c r="D87" s="529"/>
      <c r="E87" s="529"/>
      <c r="F87" s="52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3" t="s">
        <v>34</v>
      </c>
      <c r="B102" s="524"/>
      <c r="C102" s="525"/>
      <c r="D102" s="380">
        <f>SUM(B88:C101)</f>
        <v>0</v>
      </c>
    </row>
    <row r="103" spans="1:7" x14ac:dyDescent="0.3">
      <c r="A103" s="523" t="s">
        <v>251</v>
      </c>
      <c r="B103" s="524"/>
      <c r="C103" s="52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8" t="s">
        <v>173</v>
      </c>
      <c r="B106" s="529"/>
      <c r="C106" s="529"/>
      <c r="D106" s="529"/>
      <c r="E106" s="529"/>
      <c r="F106" s="52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3" t="s">
        <v>34</v>
      </c>
      <c r="B118" s="524"/>
      <c r="C118" s="52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3" t="s">
        <v>251</v>
      </c>
      <c r="B119" s="524"/>
      <c r="C119" s="52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8" t="s">
        <v>156</v>
      </c>
      <c r="B121" s="529"/>
      <c r="C121" s="529"/>
      <c r="D121" s="529"/>
      <c r="E121" s="529"/>
      <c r="F121" s="52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3" t="s">
        <v>34</v>
      </c>
      <c r="B133" s="524"/>
      <c r="C133" s="525"/>
      <c r="D133" s="380">
        <f>SUM(B122:C132)</f>
        <v>0</v>
      </c>
    </row>
    <row r="134" spans="1:7" x14ac:dyDescent="0.3">
      <c r="A134" s="523" t="s">
        <v>251</v>
      </c>
      <c r="B134" s="524"/>
      <c r="C134" s="52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8" t="s">
        <v>61</v>
      </c>
      <c r="B136" s="529"/>
      <c r="C136" s="529"/>
      <c r="D136" s="529"/>
      <c r="E136" s="529"/>
      <c r="F136" s="52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3" t="s">
        <v>34</v>
      </c>
      <c r="B149" s="524"/>
      <c r="C149" s="525"/>
      <c r="D149" s="380">
        <f>SUM(B137:C148)</f>
        <v>0</v>
      </c>
    </row>
    <row r="150" spans="1:7" x14ac:dyDescent="0.3">
      <c r="A150" s="523" t="s">
        <v>251</v>
      </c>
      <c r="B150" s="524"/>
      <c r="C150" s="52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8" t="s">
        <v>178</v>
      </c>
      <c r="B152" s="529"/>
      <c r="C152" s="529"/>
      <c r="D152" s="529"/>
      <c r="E152" s="529"/>
      <c r="F152" s="52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3" t="s">
        <v>34</v>
      </c>
      <c r="B161" s="532"/>
      <c r="C161" s="533"/>
      <c r="D161" s="381">
        <f>SUM(B153:C160)</f>
        <v>0</v>
      </c>
    </row>
    <row r="162" spans="1:7" x14ac:dyDescent="0.3">
      <c r="A162" s="523" t="s">
        <v>251</v>
      </c>
      <c r="B162" s="524"/>
      <c r="C162" s="52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8" t="s">
        <v>64</v>
      </c>
      <c r="B164" s="529"/>
      <c r="C164" s="529"/>
      <c r="D164" s="529"/>
      <c r="E164" s="529"/>
      <c r="F164" s="52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3" t="s">
        <v>34</v>
      </c>
      <c r="B169" s="524"/>
      <c r="C169" s="525"/>
      <c r="D169" s="380">
        <f>SUM(B165:C168)</f>
        <v>0</v>
      </c>
    </row>
    <row r="170" spans="1:7" x14ac:dyDescent="0.3">
      <c r="A170" s="523" t="s">
        <v>251</v>
      </c>
      <c r="B170" s="524"/>
      <c r="C170" s="52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6" t="s">
        <v>15</v>
      </c>
      <c r="B172" s="527"/>
      <c r="C172" s="527"/>
      <c r="D172" s="527"/>
      <c r="E172" s="527"/>
      <c r="F172" s="52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3" t="s">
        <v>34</v>
      </c>
      <c r="B177" s="524"/>
      <c r="C177" s="525"/>
      <c r="D177" s="380">
        <f>SUM(B173:C176)</f>
        <v>0</v>
      </c>
    </row>
    <row r="178" spans="1:7" x14ac:dyDescent="0.3">
      <c r="A178" s="523" t="s">
        <v>251</v>
      </c>
      <c r="B178" s="524"/>
      <c r="C178" s="52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8" t="s">
        <v>65</v>
      </c>
      <c r="B180" s="529"/>
      <c r="C180" s="529"/>
      <c r="D180" s="529"/>
      <c r="E180" s="529"/>
      <c r="F180" s="52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3" t="s">
        <v>34</v>
      </c>
      <c r="B186" s="524"/>
      <c r="C186" s="525"/>
      <c r="D186" s="380">
        <f>SUM(B181:C185)</f>
        <v>0</v>
      </c>
    </row>
    <row r="187" spans="1:7" x14ac:dyDescent="0.3">
      <c r="A187" s="523" t="s">
        <v>251</v>
      </c>
      <c r="B187" s="524"/>
      <c r="C187" s="52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8" t="s">
        <v>177</v>
      </c>
      <c r="B189" s="529"/>
      <c r="C189" s="529"/>
      <c r="D189" s="529"/>
      <c r="E189" s="529"/>
      <c r="F189" s="52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3" t="s">
        <v>34</v>
      </c>
      <c r="B194" s="524"/>
      <c r="C194" s="525"/>
      <c r="D194" s="40">
        <f>SUM(B190:C193)</f>
        <v>0</v>
      </c>
    </row>
    <row r="195" spans="1:6" x14ac:dyDescent="0.3">
      <c r="A195" s="523" t="s">
        <v>251</v>
      </c>
      <c r="B195" s="524"/>
      <c r="C195" s="525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7"/>
      <c r="E1" s="507"/>
      <c r="F1" s="507"/>
      <c r="G1" s="507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8" t="s">
        <v>151</v>
      </c>
      <c r="B7" s="508"/>
      <c r="C7" s="508"/>
      <c r="D7" s="508"/>
      <c r="E7" s="508"/>
      <c r="F7" s="508"/>
      <c r="G7" s="111"/>
    </row>
    <row r="8" spans="1:7" ht="22.5" x14ac:dyDescent="0.45">
      <c r="A8" s="509" t="str">
        <f>'Page de garde'!D18</f>
        <v>Sousse Erriadh</v>
      </c>
      <c r="B8" s="509"/>
      <c r="C8" s="509"/>
      <c r="D8" s="509"/>
      <c r="E8" s="509"/>
      <c r="F8" s="509"/>
      <c r="G8" s="111"/>
    </row>
    <row r="9" spans="1:7" ht="22.5" x14ac:dyDescent="0.45">
      <c r="A9" s="112" t="s">
        <v>39</v>
      </c>
      <c r="B9" s="510"/>
      <c r="C9" s="510"/>
      <c r="D9" s="510"/>
      <c r="E9" s="510"/>
      <c r="F9" s="510"/>
      <c r="G9" s="111"/>
    </row>
    <row r="10" spans="1:7" ht="22.5" x14ac:dyDescent="0.45">
      <c r="A10" s="113" t="s">
        <v>41</v>
      </c>
      <c r="B10" s="511"/>
      <c r="C10" s="511"/>
      <c r="D10" s="511"/>
      <c r="E10" s="511"/>
      <c r="F10" s="511"/>
      <c r="G10" s="111"/>
    </row>
    <row r="11" spans="1:7" ht="22.5" x14ac:dyDescent="0.45">
      <c r="A11" s="112" t="s">
        <v>40</v>
      </c>
      <c r="B11" s="506"/>
      <c r="C11" s="506"/>
      <c r="D11" s="506"/>
      <c r="E11" s="506"/>
      <c r="F11" s="506"/>
      <c r="G11" s="111"/>
    </row>
    <row r="12" spans="1:7" ht="22.5" x14ac:dyDescent="0.45">
      <c r="A12" s="112" t="s">
        <v>200</v>
      </c>
      <c r="B12" s="512" t="e">
        <f>D730</f>
        <v>#DIV/0!</v>
      </c>
      <c r="C12" s="512"/>
      <c r="D12" s="512"/>
      <c r="E12" s="512"/>
      <c r="F12" s="512"/>
      <c r="G12" s="111"/>
    </row>
    <row r="13" spans="1:7" ht="22.5" x14ac:dyDescent="0.45">
      <c r="A13" s="110"/>
      <c r="B13" s="108"/>
      <c r="C13" s="108"/>
      <c r="D13" s="507"/>
      <c r="E13" s="507"/>
      <c r="F13" s="507"/>
      <c r="G13" s="507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44" t="s">
        <v>266</v>
      </c>
      <c r="F17" s="444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44"/>
      <c r="F18" s="44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0"/>
      <c r="B49" s="430"/>
      <c r="C49" s="430"/>
      <c r="D49" s="430"/>
      <c r="E49" s="430"/>
      <c r="F49" s="430"/>
      <c r="G49" s="43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44" t="s">
        <v>266</v>
      </c>
      <c r="F52" s="444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44"/>
      <c r="F53" s="44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8"/>
      <c r="B64" s="429"/>
      <c r="C64" s="429"/>
      <c r="D64" s="429"/>
      <c r="E64" s="429"/>
      <c r="F64" s="429"/>
      <c r="G64" s="429"/>
    </row>
    <row r="65" spans="1:7" ht="43.5" customHeight="1" x14ac:dyDescent="0.4">
      <c r="A65" s="517" t="s">
        <v>351</v>
      </c>
      <c r="B65" s="517"/>
      <c r="C65" s="517"/>
      <c r="D65" s="517"/>
      <c r="E65" s="517"/>
      <c r="F65" s="51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7"/>
      <c r="B83" s="437"/>
      <c r="C83" s="437"/>
      <c r="D83" s="437"/>
      <c r="E83" s="437"/>
      <c r="F83" s="437"/>
      <c r="G83" s="437"/>
    </row>
    <row r="84" spans="1:7" ht="45" customHeight="1" x14ac:dyDescent="0.45">
      <c r="A84" s="518" t="s">
        <v>352</v>
      </c>
      <c r="B84" s="518"/>
      <c r="C84" s="518"/>
      <c r="D84" s="518"/>
      <c r="E84" s="518"/>
      <c r="F84" s="51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3"/>
      <c r="B103" s="431"/>
      <c r="C103" s="431"/>
      <c r="D103" s="431"/>
      <c r="E103" s="431"/>
      <c r="F103" s="438"/>
      <c r="G103" s="173"/>
    </row>
    <row r="104" spans="1:7" s="80" customFormat="1" ht="46.5" customHeight="1" x14ac:dyDescent="0.4">
      <c r="A104" s="517" t="s">
        <v>353</v>
      </c>
      <c r="B104" s="517"/>
      <c r="C104" s="517"/>
      <c r="D104" s="517"/>
      <c r="E104" s="517"/>
      <c r="F104" s="51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9"/>
      <c r="B111" s="440"/>
      <c r="C111" s="440"/>
      <c r="D111" s="440"/>
      <c r="E111" s="440"/>
      <c r="F111" s="441"/>
      <c r="G111" s="129"/>
    </row>
    <row r="112" spans="1:7" s="80" customFormat="1" ht="39.75" customHeight="1" x14ac:dyDescent="0.4">
      <c r="A112" s="517" t="s">
        <v>390</v>
      </c>
      <c r="B112" s="517"/>
      <c r="C112" s="517"/>
      <c r="D112" s="517"/>
      <c r="E112" s="517"/>
      <c r="F112" s="51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1"/>
      <c r="B120" s="431"/>
      <c r="C120" s="431"/>
      <c r="D120" s="431"/>
      <c r="E120" s="431"/>
      <c r="F120" s="431"/>
      <c r="G120" s="173"/>
    </row>
    <row r="121" spans="1:7" ht="22.5" x14ac:dyDescent="0.4">
      <c r="A121" s="517" t="s">
        <v>311</v>
      </c>
      <c r="B121" s="517"/>
      <c r="C121" s="517"/>
      <c r="D121" s="517"/>
      <c r="E121" s="517"/>
      <c r="F121" s="51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2"/>
      <c r="B132" s="432"/>
      <c r="C132" s="432"/>
      <c r="D132" s="432"/>
      <c r="E132" s="432"/>
      <c r="F132" s="432"/>
      <c r="G132" s="114"/>
    </row>
    <row r="133" spans="1:16384" ht="22.5" customHeight="1" x14ac:dyDescent="0.4">
      <c r="A133" s="519" t="s">
        <v>424</v>
      </c>
      <c r="B133" s="519"/>
      <c r="C133" s="519"/>
      <c r="D133" s="519"/>
      <c r="E133" s="519"/>
      <c r="F133" s="519"/>
      <c r="G133" s="114"/>
    </row>
    <row r="134" spans="1:16384" ht="22.5" customHeight="1" x14ac:dyDescent="0.4">
      <c r="A134" s="520"/>
      <c r="B134" s="520"/>
      <c r="C134" s="520"/>
      <c r="D134" s="520"/>
      <c r="E134" s="520"/>
      <c r="F134" s="520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44" t="s">
        <v>266</v>
      </c>
      <c r="F135" s="444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44"/>
      <c r="F136" s="44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1" t="s">
        <v>461</v>
      </c>
      <c r="B139" s="521"/>
      <c r="C139" s="521"/>
      <c r="D139" s="521"/>
      <c r="E139" s="521"/>
      <c r="F139" s="52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0" t="s">
        <v>350</v>
      </c>
      <c r="B147" s="470"/>
      <c r="C147" s="470"/>
      <c r="D147" s="470"/>
      <c r="E147" s="470"/>
      <c r="F147" s="470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3"/>
      <c r="B165" s="431"/>
      <c r="C165" s="431"/>
      <c r="D165" s="431"/>
      <c r="E165" s="431"/>
      <c r="F165" s="431"/>
      <c r="G165" s="114"/>
    </row>
    <row r="166" spans="1:7" ht="32.25" customHeight="1" x14ac:dyDescent="0.4">
      <c r="A166" s="521" t="s">
        <v>462</v>
      </c>
      <c r="B166" s="521"/>
      <c r="C166" s="521"/>
      <c r="D166" s="521"/>
      <c r="E166" s="521"/>
      <c r="F166" s="52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4"/>
      <c r="B176" s="435"/>
      <c r="C176" s="435"/>
      <c r="D176" s="435"/>
      <c r="E176" s="435"/>
      <c r="F176" s="435"/>
      <c r="G176" s="114"/>
    </row>
    <row r="177" spans="1:7" ht="32.25" customHeight="1" x14ac:dyDescent="0.4">
      <c r="A177" s="521" t="s">
        <v>311</v>
      </c>
      <c r="B177" s="521"/>
      <c r="C177" s="521"/>
      <c r="D177" s="521"/>
      <c r="E177" s="521"/>
      <c r="F177" s="52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1"/>
      <c r="C186" s="472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6"/>
      <c r="B188" s="436"/>
      <c r="C188" s="436"/>
      <c r="D188" s="436"/>
      <c r="E188" s="436"/>
      <c r="F188" s="43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44" t="s">
        <v>266</v>
      </c>
      <c r="F191" s="444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44"/>
      <c r="F192" s="44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6" t="s">
        <v>34</v>
      </c>
      <c r="B203" s="457"/>
      <c r="C203" s="458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0"/>
      <c r="B205" s="430"/>
      <c r="C205" s="430"/>
      <c r="D205" s="430"/>
      <c r="E205" s="430"/>
      <c r="F205" s="43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6" t="s">
        <v>34</v>
      </c>
      <c r="B227" s="457"/>
      <c r="C227" s="458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0"/>
      <c r="B229" s="430"/>
      <c r="C229" s="430"/>
      <c r="D229" s="430"/>
      <c r="E229" s="430"/>
      <c r="F229" s="43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3" t="s">
        <v>311</v>
      </c>
      <c r="B236" s="514"/>
      <c r="C236" s="514"/>
      <c r="D236" s="51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6" t="s">
        <v>34</v>
      </c>
      <c r="B245" s="457"/>
      <c r="C245" s="458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0"/>
      <c r="B250" s="430"/>
      <c r="C250" s="430"/>
      <c r="D250" s="430"/>
      <c r="E250" s="430"/>
      <c r="F250" s="43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44" t="s">
        <v>266</v>
      </c>
      <c r="F253" s="444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44"/>
      <c r="F254" s="44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6" t="s">
        <v>34</v>
      </c>
      <c r="B265" s="457"/>
      <c r="C265" s="458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4"/>
      <c r="B290" s="464"/>
      <c r="C290" s="464"/>
      <c r="D290" s="464"/>
      <c r="E290" s="464"/>
      <c r="F290" s="464"/>
      <c r="G290" s="129"/>
    </row>
    <row r="291" spans="1:7" s="80" customFormat="1" ht="31.5" customHeight="1" x14ac:dyDescent="0.4">
      <c r="A291" s="516" t="s">
        <v>311</v>
      </c>
      <c r="B291" s="516"/>
      <c r="C291" s="516"/>
      <c r="D291" s="516"/>
      <c r="E291" s="516"/>
      <c r="F291" s="51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44" t="s">
        <v>266</v>
      </c>
      <c r="F308" s="444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44"/>
      <c r="F309" s="44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5"/>
      <c r="B357" s="455"/>
      <c r="C357" s="455"/>
      <c r="D357" s="455"/>
      <c r="E357" s="455"/>
      <c r="F357" s="455"/>
      <c r="G357" s="455"/>
    </row>
    <row r="358" spans="1:7" ht="32.25" customHeight="1" x14ac:dyDescent="0.4">
      <c r="A358" s="500" t="s">
        <v>311</v>
      </c>
      <c r="B358" s="500"/>
      <c r="C358" s="500"/>
      <c r="D358" s="500"/>
      <c r="E358" s="500"/>
      <c r="F358" s="500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44" t="s">
        <v>266</v>
      </c>
      <c r="F375" s="444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44"/>
      <c r="F376" s="44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8"/>
      <c r="B415" s="437"/>
      <c r="C415" s="437"/>
      <c r="D415" s="437"/>
      <c r="E415" s="437"/>
      <c r="F415" s="437"/>
      <c r="G415" s="437"/>
    </row>
    <row r="416" spans="1:7" s="260" customFormat="1" ht="24.75" x14ac:dyDescent="0.4">
      <c r="A416" s="503" t="s">
        <v>320</v>
      </c>
      <c r="B416" s="503"/>
      <c r="C416" s="503"/>
      <c r="D416" s="503"/>
      <c r="E416" s="503"/>
      <c r="F416" s="50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44" t="s">
        <v>266</v>
      </c>
      <c r="F433" s="444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44"/>
      <c r="F434" s="44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3" t="s">
        <v>311</v>
      </c>
      <c r="B464" s="503"/>
      <c r="C464" s="503"/>
      <c r="D464" s="503"/>
      <c r="E464" s="503"/>
      <c r="F464" s="503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4" t="s">
        <v>425</v>
      </c>
      <c r="B478" s="504"/>
      <c r="C478" s="504"/>
      <c r="D478" s="504"/>
      <c r="E478" s="504"/>
      <c r="F478" s="504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4" t="s">
        <v>28</v>
      </c>
      <c r="B480" s="475" t="s">
        <v>29</v>
      </c>
      <c r="C480" s="475"/>
      <c r="D480" s="475" t="s">
        <v>42</v>
      </c>
      <c r="E480" s="476" t="s">
        <v>266</v>
      </c>
      <c r="F480" s="476" t="s">
        <v>302</v>
      </c>
      <c r="G480" s="114"/>
    </row>
    <row r="481" spans="1:7" ht="21" x14ac:dyDescent="0.4">
      <c r="A481" s="474"/>
      <c r="B481" s="320" t="s">
        <v>32</v>
      </c>
      <c r="C481" s="320" t="s">
        <v>31</v>
      </c>
      <c r="D481" s="475"/>
      <c r="E481" s="476"/>
      <c r="F481" s="476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5" t="s">
        <v>52</v>
      </c>
      <c r="B483" s="465"/>
      <c r="C483" s="465"/>
      <c r="D483" s="465"/>
      <c r="E483" s="465"/>
      <c r="F483" s="46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2" t="s">
        <v>463</v>
      </c>
      <c r="B491" s="463"/>
      <c r="C491" s="463"/>
      <c r="D491" s="463"/>
      <c r="E491" s="463"/>
      <c r="F491" s="46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7" t="s">
        <v>23</v>
      </c>
      <c r="B505" s="478"/>
      <c r="C505" s="478"/>
      <c r="D505" s="478"/>
      <c r="E505" s="478"/>
      <c r="F505" s="47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7"/>
      <c r="B517" s="487"/>
      <c r="C517" s="487"/>
      <c r="D517" s="487"/>
      <c r="E517" s="487"/>
      <c r="F517" s="487"/>
      <c r="G517" s="487"/>
    </row>
    <row r="518" spans="1:7" ht="26.25" customHeight="1" x14ac:dyDescent="0.5">
      <c r="A518" s="369" t="s">
        <v>311</v>
      </c>
      <c r="B518" s="499"/>
      <c r="C518" s="499"/>
      <c r="D518" s="499"/>
      <c r="E518" s="499"/>
      <c r="F518" s="499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5" t="s">
        <v>97</v>
      </c>
      <c r="B530" s="505"/>
      <c r="C530" s="505"/>
      <c r="D530" s="505"/>
      <c r="E530" s="505"/>
      <c r="F530" s="505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0" t="s">
        <v>28</v>
      </c>
      <c r="B532" s="482" t="s">
        <v>29</v>
      </c>
      <c r="C532" s="483"/>
      <c r="D532" s="443" t="s">
        <v>42</v>
      </c>
      <c r="E532" s="444" t="s">
        <v>266</v>
      </c>
      <c r="F532" s="444" t="s">
        <v>302</v>
      </c>
      <c r="G532" s="114"/>
    </row>
    <row r="533" spans="1:7" ht="21" x14ac:dyDescent="0.4">
      <c r="A533" s="481"/>
      <c r="B533" s="315" t="s">
        <v>32</v>
      </c>
      <c r="C533" s="316" t="s">
        <v>31</v>
      </c>
      <c r="D533" s="443"/>
      <c r="E533" s="444"/>
      <c r="F533" s="44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1"/>
      <c r="D535" s="501"/>
      <c r="E535" s="501"/>
      <c r="F535" s="502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6" t="s">
        <v>34</v>
      </c>
      <c r="B542" s="457"/>
      <c r="C542" s="458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6" t="s">
        <v>33</v>
      </c>
      <c r="B543" s="457"/>
      <c r="C543" s="458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0"/>
      <c r="B544" s="430"/>
      <c r="C544" s="430"/>
      <c r="D544" s="430"/>
      <c r="E544" s="430"/>
      <c r="F544" s="43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2"/>
      <c r="B556" s="455"/>
      <c r="C556" s="455"/>
      <c r="D556" s="455"/>
      <c r="E556" s="455"/>
      <c r="F556" s="455"/>
      <c r="G556" s="455"/>
    </row>
    <row r="557" spans="1:7" ht="35.25" customHeight="1" x14ac:dyDescent="0.4">
      <c r="A557" s="371" t="s">
        <v>311</v>
      </c>
      <c r="B557" s="337"/>
      <c r="C557" s="453"/>
      <c r="D557" s="453"/>
      <c r="E557" s="453"/>
      <c r="F557" s="45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8" t="s">
        <v>34</v>
      </c>
      <c r="B566" s="448"/>
      <c r="C566" s="449"/>
      <c r="D566" s="378">
        <f>SUM(B558:C565,B546:C555)</f>
        <v>0</v>
      </c>
      <c r="E566" s="108"/>
      <c r="F566" s="114"/>
      <c r="G566" s="114"/>
    </row>
    <row r="567" spans="1:7" ht="21" x14ac:dyDescent="0.4">
      <c r="A567" s="448" t="s">
        <v>33</v>
      </c>
      <c r="B567" s="448"/>
      <c r="C567" s="448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0"/>
      <c r="B572" s="430"/>
      <c r="C572" s="430"/>
      <c r="D572" s="430"/>
      <c r="E572" s="430"/>
      <c r="F572" s="430"/>
      <c r="G572" s="114"/>
    </row>
    <row r="573" spans="1:7" ht="22.5" x14ac:dyDescent="0.45">
      <c r="A573" s="461" t="s">
        <v>19</v>
      </c>
      <c r="B573" s="461"/>
      <c r="C573" s="461"/>
      <c r="D573" s="461"/>
      <c r="E573" s="461"/>
      <c r="F573" s="461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4" t="s">
        <v>28</v>
      </c>
      <c r="B575" s="475" t="s">
        <v>29</v>
      </c>
      <c r="C575" s="475"/>
      <c r="D575" s="475" t="s">
        <v>42</v>
      </c>
      <c r="E575" s="476" t="s">
        <v>266</v>
      </c>
      <c r="F575" s="476" t="s">
        <v>302</v>
      </c>
      <c r="G575" s="114"/>
    </row>
    <row r="576" spans="1:7" ht="21" x14ac:dyDescent="0.4">
      <c r="A576" s="474"/>
      <c r="B576" s="320" t="s">
        <v>32</v>
      </c>
      <c r="C576" s="320" t="s">
        <v>31</v>
      </c>
      <c r="D576" s="475"/>
      <c r="E576" s="476"/>
      <c r="F576" s="476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8" t="s">
        <v>34</v>
      </c>
      <c r="B588" s="448"/>
      <c r="C588" s="449"/>
      <c r="D588" s="378">
        <f>SUM(B579:C587)</f>
        <v>0</v>
      </c>
      <c r="E588" s="108"/>
      <c r="F588" s="114"/>
      <c r="G588" s="114"/>
    </row>
    <row r="589" spans="1:7" ht="21" x14ac:dyDescent="0.4">
      <c r="A589" s="448" t="s">
        <v>33</v>
      </c>
      <c r="B589" s="448"/>
      <c r="C589" s="448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8" t="s">
        <v>34</v>
      </c>
      <c r="B606" s="448"/>
      <c r="C606" s="449"/>
      <c r="D606" s="378">
        <f>SUM(B592:C605)</f>
        <v>0</v>
      </c>
      <c r="E606" s="108"/>
      <c r="F606" s="114"/>
      <c r="G606" s="114"/>
    </row>
    <row r="607" spans="1:7" ht="21" x14ac:dyDescent="0.4">
      <c r="A607" s="448" t="s">
        <v>33</v>
      </c>
      <c r="B607" s="448"/>
      <c r="C607" s="448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0" t="s">
        <v>170</v>
      </c>
      <c r="B610" s="451"/>
      <c r="C610" s="45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1" t="s">
        <v>8</v>
      </c>
      <c r="B612" s="461"/>
      <c r="C612" s="461"/>
      <c r="D612" s="461"/>
      <c r="E612" s="461"/>
      <c r="F612" s="461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44" t="s">
        <v>266</v>
      </c>
      <c r="F614" s="444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44"/>
      <c r="F615" s="44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9"/>
      <c r="D617" s="459"/>
      <c r="E617" s="459"/>
      <c r="F617" s="46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8" t="s">
        <v>34</v>
      </c>
      <c r="B627" s="448"/>
      <c r="C627" s="448"/>
      <c r="D627" s="378">
        <f>SUM(B618:C626)</f>
        <v>0</v>
      </c>
      <c r="E627" s="485"/>
      <c r="F627" s="464"/>
      <c r="G627" s="129"/>
    </row>
    <row r="628" spans="1:7" ht="21" x14ac:dyDescent="0.4">
      <c r="A628" s="448" t="s">
        <v>33</v>
      </c>
      <c r="B628" s="448"/>
      <c r="C628" s="448"/>
      <c r="D628" s="388" t="e">
        <f>D627/(COUNT(B618:C626)*2)</f>
        <v>#DIV/0!</v>
      </c>
      <c r="E628" s="486"/>
      <c r="F628" s="487"/>
      <c r="G628" s="129"/>
    </row>
    <row r="629" spans="1:7" ht="21" x14ac:dyDescent="0.4">
      <c r="A629" s="325"/>
      <c r="B629" s="135"/>
      <c r="C629" s="484"/>
      <c r="D629" s="484"/>
      <c r="E629" s="484"/>
      <c r="F629" s="484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6" t="s">
        <v>34</v>
      </c>
      <c r="B639" s="457"/>
      <c r="C639" s="458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9"/>
      <c r="D642" s="459"/>
      <c r="E642" s="459"/>
      <c r="F642" s="46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6" t="s">
        <v>34</v>
      </c>
      <c r="B650" s="457"/>
      <c r="C650" s="458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3"/>
      <c r="B652" s="473"/>
      <c r="C652" s="473"/>
      <c r="D652" s="473"/>
      <c r="E652" s="473"/>
      <c r="F652" s="473"/>
      <c r="G652" s="473"/>
    </row>
    <row r="653" spans="1:16382" ht="24.75" x14ac:dyDescent="0.4">
      <c r="A653" s="363" t="s">
        <v>26</v>
      </c>
      <c r="B653" s="459"/>
      <c r="C653" s="459"/>
      <c r="D653" s="459"/>
      <c r="E653" s="459"/>
      <c r="F653" s="46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1" t="s">
        <v>356</v>
      </c>
      <c r="B676" s="461"/>
      <c r="C676" s="461"/>
      <c r="D676" s="461"/>
      <c r="E676" s="461"/>
      <c r="F676" s="461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44" t="s">
        <v>266</v>
      </c>
      <c r="F678" s="444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44"/>
      <c r="F679" s="44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459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8" t="s">
        <v>28</v>
      </c>
      <c r="B706" s="482" t="s">
        <v>29</v>
      </c>
      <c r="C706" s="482"/>
      <c r="D706" s="443" t="s">
        <v>42</v>
      </c>
      <c r="E706" s="444" t="s">
        <v>266</v>
      </c>
      <c r="F706" s="444" t="s">
        <v>302</v>
      </c>
      <c r="G706" s="274"/>
    </row>
    <row r="707" spans="1:7" ht="21" x14ac:dyDescent="0.4">
      <c r="A707" s="469"/>
      <c r="B707" s="383" t="s">
        <v>32</v>
      </c>
      <c r="C707" s="383" t="s">
        <v>31</v>
      </c>
      <c r="D707" s="443"/>
      <c r="E707" s="444"/>
      <c r="F707" s="44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5" t="s">
        <v>306</v>
      </c>
      <c r="B709" s="446"/>
      <c r="C709" s="446"/>
      <c r="D709" s="446"/>
      <c r="E709" s="446"/>
      <c r="F709" s="44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6"/>
      <c r="C715" s="467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6"/>
      <c r="C716" s="467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5" t="s">
        <v>307</v>
      </c>
      <c r="B718" s="446"/>
      <c r="C718" s="446"/>
      <c r="D718" s="446"/>
      <c r="E718" s="446"/>
      <c r="F718" s="44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3"/>
      <c r="E1" s="543"/>
      <c r="F1" s="543"/>
      <c r="G1" s="54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4" t="s">
        <v>46</v>
      </c>
      <c r="B6" s="544"/>
      <c r="C6" s="544"/>
      <c r="D6" s="544"/>
      <c r="E6" s="544"/>
      <c r="F6" s="544"/>
      <c r="G6" s="92"/>
    </row>
    <row r="7" spans="1:7" s="258" customFormat="1" ht="21.75" customHeight="1" x14ac:dyDescent="0.45">
      <c r="A7" s="545" t="str">
        <f>'Page de garde'!D18</f>
        <v>Sousse Erriadh</v>
      </c>
      <c r="B7" s="545"/>
      <c r="C7" s="545"/>
      <c r="D7" s="545"/>
      <c r="E7" s="545"/>
      <c r="F7" s="545"/>
      <c r="G7" s="92"/>
    </row>
    <row r="8" spans="1:7" s="258" customFormat="1" ht="24" x14ac:dyDescent="0.45">
      <c r="A8" s="4" t="s">
        <v>39</v>
      </c>
      <c r="B8" s="546" t="str">
        <f>'A1 Exploitation'!B9:F9</f>
        <v>Yassine ELLOUMI</v>
      </c>
      <c r="C8" s="546"/>
      <c r="D8" s="546"/>
      <c r="E8" s="546"/>
      <c r="F8" s="546"/>
      <c r="G8" s="92"/>
    </row>
    <row r="9" spans="1:7" s="258" customFormat="1" ht="24" x14ac:dyDescent="0.45">
      <c r="A9" s="5" t="s">
        <v>41</v>
      </c>
      <c r="B9" s="547" t="str">
        <f>'A1 Exploitation'!B10:F10</f>
        <v>Directeur du Magasin et chefs rayon</v>
      </c>
      <c r="C9" s="547"/>
      <c r="D9" s="547"/>
      <c r="E9" s="547"/>
      <c r="F9" s="547"/>
      <c r="G9" s="92"/>
    </row>
    <row r="10" spans="1:7" s="258" customFormat="1" ht="24" x14ac:dyDescent="0.45">
      <c r="A10" s="4" t="s">
        <v>40</v>
      </c>
      <c r="B10" s="542">
        <f>'A1 Exploitation'!B11:F11</f>
        <v>43508</v>
      </c>
      <c r="C10" s="542"/>
      <c r="D10" s="542"/>
      <c r="E10" s="542"/>
      <c r="F10" s="542"/>
      <c r="G10" s="92"/>
    </row>
    <row r="11" spans="1:7" s="258" customFormat="1" ht="24" x14ac:dyDescent="0.45">
      <c r="A11" s="4" t="s">
        <v>250</v>
      </c>
      <c r="B11" s="539" t="e">
        <f>D199</f>
        <v>#DIV/0!</v>
      </c>
      <c r="C11" s="539"/>
      <c r="D11" s="539"/>
      <c r="E11" s="539"/>
      <c r="F11" s="539"/>
      <c r="G11" s="92"/>
    </row>
    <row r="12" spans="1:7" s="258" customFormat="1" ht="22.5" x14ac:dyDescent="0.45">
      <c r="A12" s="1"/>
      <c r="D12" s="507"/>
      <c r="E12" s="507"/>
      <c r="F12" s="507"/>
      <c r="G12" s="507"/>
    </row>
    <row r="13" spans="1:7" s="258" customFormat="1" ht="11.25" customHeight="1" x14ac:dyDescent="0.3">
      <c r="A13" s="540" t="s">
        <v>28</v>
      </c>
      <c r="B13" s="541" t="s">
        <v>29</v>
      </c>
      <c r="C13" s="541"/>
      <c r="D13" s="541" t="s">
        <v>42</v>
      </c>
      <c r="E13" s="541" t="s">
        <v>160</v>
      </c>
      <c r="F13" s="541" t="s">
        <v>161</v>
      </c>
      <c r="G13" s="80"/>
    </row>
    <row r="14" spans="1:7" s="258" customFormat="1" ht="12.75" customHeight="1" x14ac:dyDescent="0.3">
      <c r="A14" s="540"/>
      <c r="B14" s="22" t="s">
        <v>32</v>
      </c>
      <c r="C14" s="22" t="s">
        <v>31</v>
      </c>
      <c r="D14" s="541"/>
      <c r="E14" s="541"/>
      <c r="F14" s="541"/>
      <c r="G14" s="94"/>
    </row>
    <row r="15" spans="1:7" x14ac:dyDescent="0.3">
      <c r="A15" s="530"/>
      <c r="B15" s="531"/>
      <c r="C15" s="531"/>
      <c r="D15" s="531"/>
      <c r="E15" s="531"/>
      <c r="F15" s="531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6" t="s">
        <v>34</v>
      </c>
      <c r="B22" s="532"/>
      <c r="C22" s="533"/>
      <c r="D22" s="381">
        <f>SUM(B17:C21)</f>
        <v>0</v>
      </c>
    </row>
    <row r="23" spans="1:7" x14ac:dyDescent="0.3">
      <c r="A23" s="523" t="s">
        <v>251</v>
      </c>
      <c r="B23" s="524"/>
      <c r="C23" s="52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8" t="s">
        <v>4</v>
      </c>
      <c r="B25" s="529"/>
      <c r="C25" s="529"/>
      <c r="D25" s="529"/>
      <c r="E25" s="529"/>
      <c r="F25" s="52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3" t="s">
        <v>34</v>
      </c>
      <c r="B33" s="524"/>
      <c r="C33" s="525"/>
      <c r="D33" s="380">
        <f>SUM(B26:C32)</f>
        <v>0</v>
      </c>
    </row>
    <row r="34" spans="1:7" x14ac:dyDescent="0.3">
      <c r="A34" s="523" t="s">
        <v>251</v>
      </c>
      <c r="B34" s="524"/>
      <c r="C34" s="52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8" t="s">
        <v>180</v>
      </c>
      <c r="B36" s="529"/>
      <c r="C36" s="529"/>
      <c r="D36" s="529"/>
      <c r="E36" s="529"/>
      <c r="F36" s="52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3" t="s">
        <v>34</v>
      </c>
      <c r="B42" s="524"/>
      <c r="C42" s="525"/>
      <c r="D42" s="380">
        <f>SUM(B37:C41)</f>
        <v>0</v>
      </c>
      <c r="E42" s="259"/>
      <c r="F42" s="259"/>
      <c r="G42" s="93"/>
    </row>
    <row r="43" spans="1:7" s="10" customFormat="1" x14ac:dyDescent="0.3">
      <c r="A43" s="523" t="s">
        <v>251</v>
      </c>
      <c r="B43" s="524"/>
      <c r="C43" s="52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7" t="s">
        <v>19</v>
      </c>
      <c r="B45" s="538"/>
      <c r="C45" s="538"/>
      <c r="D45" s="538"/>
      <c r="E45" s="538"/>
      <c r="F45" s="53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3" t="s">
        <v>34</v>
      </c>
      <c r="B52" s="524"/>
      <c r="C52" s="525"/>
      <c r="D52" s="380">
        <f>SUM(B46:C51)</f>
        <v>0</v>
      </c>
    </row>
    <row r="53" spans="1:7" x14ac:dyDescent="0.3">
      <c r="A53" s="523" t="s">
        <v>251</v>
      </c>
      <c r="B53" s="524"/>
      <c r="C53" s="52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8" t="s">
        <v>8</v>
      </c>
      <c r="B55" s="529"/>
      <c r="C55" s="529"/>
      <c r="D55" s="529"/>
      <c r="E55" s="529"/>
      <c r="F55" s="52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3" t="s">
        <v>34</v>
      </c>
      <c r="B63" s="524"/>
      <c r="C63" s="525"/>
      <c r="D63" s="380">
        <f>SUM(B56:C62)</f>
        <v>0</v>
      </c>
    </row>
    <row r="64" spans="1:7" x14ac:dyDescent="0.3">
      <c r="A64" s="523" t="s">
        <v>251</v>
      </c>
      <c r="B64" s="524"/>
      <c r="C64" s="52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8" t="s">
        <v>111</v>
      </c>
      <c r="B66" s="529"/>
      <c r="C66" s="529"/>
      <c r="D66" s="529"/>
      <c r="E66" s="529"/>
      <c r="F66" s="52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3" t="s">
        <v>34</v>
      </c>
      <c r="B84" s="524"/>
      <c r="C84" s="525"/>
      <c r="D84" s="380">
        <f>SUM(B67:C83)</f>
        <v>0</v>
      </c>
    </row>
    <row r="85" spans="1:7" x14ac:dyDescent="0.3">
      <c r="A85" s="523" t="s">
        <v>251</v>
      </c>
      <c r="B85" s="524"/>
      <c r="C85" s="52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8" t="s">
        <v>172</v>
      </c>
      <c r="B87" s="529"/>
      <c r="C87" s="529"/>
      <c r="D87" s="529"/>
      <c r="E87" s="529"/>
      <c r="F87" s="52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3" t="s">
        <v>34</v>
      </c>
      <c r="B102" s="524"/>
      <c r="C102" s="525"/>
      <c r="D102" s="380">
        <f>SUM(B88:C101)</f>
        <v>0</v>
      </c>
    </row>
    <row r="103" spans="1:7" x14ac:dyDescent="0.3">
      <c r="A103" s="523" t="s">
        <v>251</v>
      </c>
      <c r="B103" s="524"/>
      <c r="C103" s="52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8" t="s">
        <v>173</v>
      </c>
      <c r="B106" s="529"/>
      <c r="C106" s="529"/>
      <c r="D106" s="529"/>
      <c r="E106" s="529"/>
      <c r="F106" s="52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3" t="s">
        <v>34</v>
      </c>
      <c r="B118" s="524"/>
      <c r="C118" s="52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3" t="s">
        <v>251</v>
      </c>
      <c r="B119" s="524"/>
      <c r="C119" s="52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8" t="s">
        <v>156</v>
      </c>
      <c r="B121" s="529"/>
      <c r="C121" s="529"/>
      <c r="D121" s="529"/>
      <c r="E121" s="529"/>
      <c r="F121" s="52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3" t="s">
        <v>34</v>
      </c>
      <c r="B133" s="524"/>
      <c r="C133" s="525"/>
      <c r="D133" s="380">
        <f>SUM(B122:C132)</f>
        <v>0</v>
      </c>
    </row>
    <row r="134" spans="1:7" x14ac:dyDescent="0.3">
      <c r="A134" s="523" t="s">
        <v>251</v>
      </c>
      <c r="B134" s="524"/>
      <c r="C134" s="52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8" t="s">
        <v>61</v>
      </c>
      <c r="B136" s="529"/>
      <c r="C136" s="529"/>
      <c r="D136" s="529"/>
      <c r="E136" s="529"/>
      <c r="F136" s="52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3" t="s">
        <v>34</v>
      </c>
      <c r="B149" s="524"/>
      <c r="C149" s="525"/>
      <c r="D149" s="380">
        <f>SUM(B137:C148)</f>
        <v>0</v>
      </c>
    </row>
    <row r="150" spans="1:7" x14ac:dyDescent="0.3">
      <c r="A150" s="523" t="s">
        <v>251</v>
      </c>
      <c r="B150" s="524"/>
      <c r="C150" s="52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8" t="s">
        <v>178</v>
      </c>
      <c r="B152" s="529"/>
      <c r="C152" s="529"/>
      <c r="D152" s="529"/>
      <c r="E152" s="529"/>
      <c r="F152" s="52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3" t="s">
        <v>34</v>
      </c>
      <c r="B161" s="532"/>
      <c r="C161" s="533"/>
      <c r="D161" s="381">
        <f>SUM(B153:C160)</f>
        <v>0</v>
      </c>
    </row>
    <row r="162" spans="1:7" x14ac:dyDescent="0.3">
      <c r="A162" s="523" t="s">
        <v>251</v>
      </c>
      <c r="B162" s="524"/>
      <c r="C162" s="52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8" t="s">
        <v>64</v>
      </c>
      <c r="B164" s="529"/>
      <c r="C164" s="529"/>
      <c r="D164" s="529"/>
      <c r="E164" s="529"/>
      <c r="F164" s="52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3" t="s">
        <v>34</v>
      </c>
      <c r="B169" s="524"/>
      <c r="C169" s="525"/>
      <c r="D169" s="380">
        <f>SUM(B165:C168)</f>
        <v>0</v>
      </c>
    </row>
    <row r="170" spans="1:7" x14ac:dyDescent="0.3">
      <c r="A170" s="523" t="s">
        <v>251</v>
      </c>
      <c r="B170" s="524"/>
      <c r="C170" s="52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6" t="s">
        <v>15</v>
      </c>
      <c r="B172" s="527"/>
      <c r="C172" s="527"/>
      <c r="D172" s="527"/>
      <c r="E172" s="527"/>
      <c r="F172" s="52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3" t="s">
        <v>34</v>
      </c>
      <c r="B177" s="524"/>
      <c r="C177" s="525"/>
      <c r="D177" s="380">
        <f>SUM(B173:C176)</f>
        <v>0</v>
      </c>
    </row>
    <row r="178" spans="1:7" x14ac:dyDescent="0.3">
      <c r="A178" s="523" t="s">
        <v>251</v>
      </c>
      <c r="B178" s="524"/>
      <c r="C178" s="52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8" t="s">
        <v>65</v>
      </c>
      <c r="B180" s="529"/>
      <c r="C180" s="529"/>
      <c r="D180" s="529"/>
      <c r="E180" s="529"/>
      <c r="F180" s="52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3" t="s">
        <v>34</v>
      </c>
      <c r="B186" s="524"/>
      <c r="C186" s="525"/>
      <c r="D186" s="380">
        <f>SUM(B181:C185)</f>
        <v>0</v>
      </c>
    </row>
    <row r="187" spans="1:7" x14ac:dyDescent="0.3">
      <c r="A187" s="523" t="s">
        <v>251</v>
      </c>
      <c r="B187" s="524"/>
      <c r="C187" s="52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8" t="s">
        <v>177</v>
      </c>
      <c r="B189" s="529"/>
      <c r="C189" s="529"/>
      <c r="D189" s="529"/>
      <c r="E189" s="529"/>
      <c r="F189" s="52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3" t="s">
        <v>34</v>
      </c>
      <c r="B194" s="524"/>
      <c r="C194" s="525"/>
      <c r="D194" s="40">
        <f>SUM(B190:C193)</f>
        <v>0</v>
      </c>
    </row>
    <row r="195" spans="1:6" x14ac:dyDescent="0.3">
      <c r="A195" s="523" t="s">
        <v>251</v>
      </c>
      <c r="B195" s="524"/>
      <c r="C195" s="525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2019-06-01T08:19:42Z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