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Riadh_Sousse/2018/juillet 18/"/>
    </mc:Choice>
  </mc:AlternateContent>
  <bookViews>
    <workbookView xWindow="0" yWindow="0" windowWidth="20490" windowHeight="7155" tabRatio="916" activeTab="5"/>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Exploitation'!$A$1:$H$549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40" l="1"/>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12" i="33"/>
  <c r="B313" i="33"/>
  <c r="D476" i="40" l="1"/>
  <c r="D476" i="38"/>
  <c r="D476" i="31"/>
  <c r="D476" i="43"/>
  <c r="F532" i="40"/>
  <c r="F532" i="38"/>
  <c r="F532" i="31"/>
  <c r="F532" i="33"/>
  <c r="E532" i="33"/>
  <c r="F543" i="40"/>
  <c r="E543" i="40"/>
  <c r="F543" i="38"/>
  <c r="E543" i="38"/>
  <c r="F543" i="31"/>
  <c r="E543" i="31"/>
  <c r="F543" i="33"/>
  <c r="E543" i="33"/>
  <c r="F532" i="43"/>
  <c r="F543" i="43"/>
  <c r="D197" i="41"/>
  <c r="D197" i="39"/>
  <c r="D197" i="32"/>
  <c r="D197" i="35"/>
  <c r="B8" i="35"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10" i="37"/>
  <c r="B9" i="37"/>
  <c r="B8" i="37"/>
  <c r="F197" i="41" l="1"/>
  <c r="F197" i="39"/>
  <c r="E197" i="25"/>
  <c r="D477" i="43"/>
  <c r="D477" i="40"/>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D543" i="40"/>
  <c r="D544" i="40" s="1"/>
  <c r="E532" i="40"/>
  <c r="D532" i="40" s="1"/>
  <c r="D533" i="40" s="1"/>
  <c r="D534" i="40" s="1"/>
  <c r="F512" i="40"/>
  <c r="E512" i="40"/>
  <c r="D512" i="40" s="1"/>
  <c r="F498" i="40"/>
  <c r="E498" i="40"/>
  <c r="D498" i="40" s="1"/>
  <c r="D499" i="40" s="1"/>
  <c r="F476" i="40"/>
  <c r="E476" i="40"/>
  <c r="F439" i="40"/>
  <c r="E439" i="40"/>
  <c r="D439" i="40" s="1"/>
  <c r="F386" i="40"/>
  <c r="E386" i="40"/>
  <c r="D386" i="40" s="1"/>
  <c r="D387" i="40" s="1"/>
  <c r="F353" i="40"/>
  <c r="E353" i="40"/>
  <c r="D353" i="40" s="1"/>
  <c r="D354" i="40" s="1"/>
  <c r="F313" i="40"/>
  <c r="E313" i="40"/>
  <c r="D313" i="40" s="1"/>
  <c r="D314" i="40" s="1"/>
  <c r="F261" i="40"/>
  <c r="E261" i="40"/>
  <c r="D261" i="40" s="1"/>
  <c r="F200" i="40"/>
  <c r="E200" i="40"/>
  <c r="D200" i="40" s="1"/>
  <c r="F153" i="40"/>
  <c r="E153" i="40"/>
  <c r="D153" i="40" s="1"/>
  <c r="D154" i="40" s="1"/>
  <c r="F99" i="40"/>
  <c r="E99" i="40"/>
  <c r="D99" i="40" s="1"/>
  <c r="D100" i="40" s="1"/>
  <c r="D101" i="40" s="1"/>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D544" i="38" s="1"/>
  <c r="E532" i="38"/>
  <c r="D532" i="38" s="1"/>
  <c r="D533" i="38" s="1"/>
  <c r="D534" i="38" s="1"/>
  <c r="F512" i="38"/>
  <c r="E512" i="38"/>
  <c r="D512" i="38" s="1"/>
  <c r="F498" i="38"/>
  <c r="E498" i="38"/>
  <c r="D498" i="38" s="1"/>
  <c r="D499" i="38" s="1"/>
  <c r="F476" i="38"/>
  <c r="E476" i="38"/>
  <c r="F439" i="38"/>
  <c r="E439" i="38"/>
  <c r="D439" i="38" s="1"/>
  <c r="F386" i="38"/>
  <c r="E386" i="38"/>
  <c r="D386" i="38" s="1"/>
  <c r="D387" i="38" s="1"/>
  <c r="F353" i="38"/>
  <c r="E353" i="38"/>
  <c r="D353" i="38" s="1"/>
  <c r="D354" i="38" s="1"/>
  <c r="F313" i="38"/>
  <c r="E313" i="38"/>
  <c r="D313" i="38" s="1"/>
  <c r="D314" i="38" s="1"/>
  <c r="F261" i="38"/>
  <c r="E261" i="38"/>
  <c r="D261" i="38" s="1"/>
  <c r="F200" i="38"/>
  <c r="E200" i="38"/>
  <c r="D200" i="38" s="1"/>
  <c r="F153" i="38"/>
  <c r="E153" i="38"/>
  <c r="D153" i="38" s="1"/>
  <c r="D154" i="38" s="1"/>
  <c r="F99" i="38"/>
  <c r="E99" i="38"/>
  <c r="D99" i="38" s="1"/>
  <c r="F41" i="38"/>
  <c r="E41" i="38"/>
  <c r="D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D543" i="33"/>
  <c r="D544" i="33" s="1"/>
  <c r="F512" i="33"/>
  <c r="E512" i="33"/>
  <c r="D512" i="33" s="1"/>
  <c r="D513" i="33" s="1"/>
  <c r="D514" i="33" s="1"/>
  <c r="F498" i="33"/>
  <c r="E498" i="33"/>
  <c r="F476" i="33"/>
  <c r="E476" i="33"/>
  <c r="D476" i="33" s="1"/>
  <c r="B476" i="33" s="1"/>
  <c r="F439" i="33"/>
  <c r="E439" i="33"/>
  <c r="F386" i="33"/>
  <c r="E386" i="33"/>
  <c r="D386" i="33" s="1"/>
  <c r="F353" i="33"/>
  <c r="E353" i="33"/>
  <c r="F313" i="33"/>
  <c r="E313" i="33"/>
  <c r="D313" i="33" s="1"/>
  <c r="F261" i="33"/>
  <c r="E261" i="33"/>
  <c r="F200" i="33"/>
  <c r="E200" i="33"/>
  <c r="D200" i="33" s="1"/>
  <c r="F153" i="33"/>
  <c r="E153" i="33"/>
  <c r="F99" i="33"/>
  <c r="E99" i="33"/>
  <c r="D99" i="33" s="1"/>
  <c r="B99" i="33" s="1"/>
  <c r="F41" i="33"/>
  <c r="E41" i="33"/>
  <c r="F200" i="43"/>
  <c r="F153" i="43"/>
  <c r="F99" i="43"/>
  <c r="F41" i="43"/>
  <c r="E543" i="43"/>
  <c r="D543" i="43" s="1"/>
  <c r="D544" i="43" s="1"/>
  <c r="E532" i="43"/>
  <c r="F512" i="43"/>
  <c r="E512" i="43"/>
  <c r="D512" i="43" s="1"/>
  <c r="B512" i="43" s="1"/>
  <c r="D513" i="43" s="1"/>
  <c r="D514" i="43" s="1"/>
  <c r="B152" i="29" s="1"/>
  <c r="F498" i="43"/>
  <c r="E498" i="43"/>
  <c r="F476" i="43"/>
  <c r="E476" i="43"/>
  <c r="F439" i="43"/>
  <c r="E439" i="43"/>
  <c r="D439" i="43" s="1"/>
  <c r="B439" i="43" s="1"/>
  <c r="D440" i="43" s="1"/>
  <c r="F386" i="43"/>
  <c r="E386" i="43"/>
  <c r="D386" i="43" s="1"/>
  <c r="B386" i="43" s="1"/>
  <c r="D387" i="43" s="1"/>
  <c r="F353" i="43"/>
  <c r="E353" i="43"/>
  <c r="D353" i="43" s="1"/>
  <c r="F313" i="43"/>
  <c r="E313" i="43"/>
  <c r="D313" i="43" s="1"/>
  <c r="D314" i="43" s="1"/>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386" i="33" l="1"/>
  <c r="D387" i="33" s="1"/>
  <c r="B200" i="33"/>
  <c r="D201" i="33" s="1"/>
  <c r="D204" i="33" s="1"/>
  <c r="D205" i="33" s="1"/>
  <c r="D440" i="38"/>
  <c r="D547" i="40"/>
  <c r="D42" i="40"/>
  <c r="D45" i="40" s="1"/>
  <c r="D46" i="40" s="1"/>
  <c r="D547" i="38"/>
  <c r="D100" i="38"/>
  <c r="D101" i="38" s="1"/>
  <c r="D513" i="38"/>
  <c r="D514" i="38" s="1"/>
  <c r="D513" i="40"/>
  <c r="D514" i="40" s="1"/>
  <c r="D532" i="43"/>
  <c r="D533" i="43" s="1"/>
  <c r="D534" i="43" s="1"/>
  <c r="B162" i="29" s="1"/>
  <c r="D498" i="43"/>
  <c r="B498" i="43" s="1"/>
  <c r="D499" i="43" s="1"/>
  <c r="D500" i="43" s="1"/>
  <c r="D41" i="43"/>
  <c r="D41" i="33"/>
  <c r="D153" i="33"/>
  <c r="D261" i="33"/>
  <c r="D353" i="33"/>
  <c r="D439" i="33"/>
  <c r="D498" i="33"/>
  <c r="D532" i="33"/>
  <c r="D100" i="33"/>
  <c r="D155" i="43"/>
  <c r="D157" i="43"/>
  <c r="D158" i="43" s="1"/>
  <c r="D390" i="43"/>
  <c r="D391" i="43" s="1"/>
  <c r="D388" i="43"/>
  <c r="D202" i="43"/>
  <c r="D204" i="43"/>
  <c r="D205" i="43" s="1"/>
  <c r="D443" i="43"/>
  <c r="D444" i="43" s="1"/>
  <c r="D441" i="43"/>
  <c r="D265" i="43"/>
  <c r="D266" i="43" s="1"/>
  <c r="D263" i="43"/>
  <c r="D478" i="43"/>
  <c r="D480" i="43"/>
  <c r="D481" i="43" s="1"/>
  <c r="D545" i="43"/>
  <c r="B171" i="29" s="1"/>
  <c r="D101" i="43"/>
  <c r="D102" i="43"/>
  <c r="D103" i="43" s="1"/>
  <c r="D315" i="43"/>
  <c r="D317" i="43"/>
  <c r="D318" i="43" s="1"/>
  <c r="D502" i="40"/>
  <c r="D503" i="40" s="1"/>
  <c r="D357" i="40"/>
  <c r="D358" i="40" s="1"/>
  <c r="D440" i="40"/>
  <c r="D443" i="40" s="1"/>
  <c r="D444" i="40" s="1"/>
  <c r="D201" i="40"/>
  <c r="D202" i="40" s="1"/>
  <c r="D262" i="40"/>
  <c r="D265" i="40" s="1"/>
  <c r="D266" i="40" s="1"/>
  <c r="D502" i="38"/>
  <c r="D503" i="38" s="1"/>
  <c r="D357" i="38"/>
  <c r="D358" i="38" s="1"/>
  <c r="D201" i="38"/>
  <c r="D202" i="38" s="1"/>
  <c r="D262" i="38"/>
  <c r="D263" i="38" s="1"/>
  <c r="D477" i="31"/>
  <c r="D478" i="31" s="1"/>
  <c r="D314" i="33"/>
  <c r="D315" i="33" s="1"/>
  <c r="D477" i="33"/>
  <c r="D480" i="33" s="1"/>
  <c r="D481" i="33" s="1"/>
  <c r="D545" i="40"/>
  <c r="D155" i="40"/>
  <c r="D157" i="40"/>
  <c r="D158" i="40" s="1"/>
  <c r="D480" i="40"/>
  <c r="D481" i="40" s="1"/>
  <c r="D478" i="40"/>
  <c r="D102" i="40"/>
  <c r="D103" i="40" s="1"/>
  <c r="D390" i="40"/>
  <c r="D391" i="40" s="1"/>
  <c r="D388" i="40"/>
  <c r="D317" i="40"/>
  <c r="D318" i="40" s="1"/>
  <c r="D315" i="40"/>
  <c r="D355" i="40"/>
  <c r="D500" i="40"/>
  <c r="D85" i="40"/>
  <c r="D173" i="40"/>
  <c r="D388" i="38"/>
  <c r="D390" i="38"/>
  <c r="D391" i="38" s="1"/>
  <c r="D545" i="38"/>
  <c r="D155" i="38"/>
  <c r="D157" i="38"/>
  <c r="D158" i="38" s="1"/>
  <c r="D480" i="38"/>
  <c r="D481" i="38" s="1"/>
  <c r="D478" i="38"/>
  <c r="D102" i="38"/>
  <c r="D103" i="38" s="1"/>
  <c r="D317" i="38"/>
  <c r="D318" i="38" s="1"/>
  <c r="D315" i="38"/>
  <c r="D43" i="38"/>
  <c r="D355" i="38"/>
  <c r="D500" i="38"/>
  <c r="D85" i="38"/>
  <c r="D173" i="38"/>
  <c r="D85" i="31"/>
  <c r="D173" i="31"/>
  <c r="D545"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532" i="33" l="1"/>
  <c r="D533" i="33" s="1"/>
  <c r="D534" i="33" s="1"/>
  <c r="B498" i="33"/>
  <c r="D499" i="33" s="1"/>
  <c r="D478" i="33"/>
  <c r="B439" i="33"/>
  <c r="D440" i="33" s="1"/>
  <c r="D390" i="33"/>
  <c r="D391" i="33" s="1"/>
  <c r="D388" i="33"/>
  <c r="D354" i="33"/>
  <c r="B353" i="33"/>
  <c r="B261" i="33"/>
  <c r="D262" i="33" s="1"/>
  <c r="D202" i="33"/>
  <c r="B153" i="33"/>
  <c r="D154" i="33" s="1"/>
  <c r="B41" i="33"/>
  <c r="D42" i="33" s="1"/>
  <c r="D43" i="40"/>
  <c r="D480" i="31"/>
  <c r="D481" i="31" s="1"/>
  <c r="D443" i="38"/>
  <c r="D444" i="38" s="1"/>
  <c r="D441" i="38"/>
  <c r="D265" i="38"/>
  <c r="D266" i="38" s="1"/>
  <c r="D263" i="40"/>
  <c r="D502" i="43"/>
  <c r="D503" i="43" s="1"/>
  <c r="B143" i="29" s="1"/>
  <c r="D547" i="43"/>
  <c r="B41" i="43"/>
  <c r="D42" i="43" s="1"/>
  <c r="D317" i="33"/>
  <c r="D318" i="33" s="1"/>
  <c r="D547" i="33"/>
  <c r="D101" i="33"/>
  <c r="D102" i="33"/>
  <c r="D103" i="33" s="1"/>
  <c r="D441" i="40"/>
  <c r="D355" i="43"/>
  <c r="D357" i="43"/>
  <c r="D358" i="43" s="1"/>
  <c r="B107" i="29" s="1"/>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D118" i="39" s="1"/>
  <c r="D119" i="39" s="1"/>
  <c r="C112" i="39"/>
  <c r="C100" i="39"/>
  <c r="C99" i="39"/>
  <c r="C94" i="39"/>
  <c r="C93" i="39"/>
  <c r="C82" i="39"/>
  <c r="C80" i="39"/>
  <c r="C77" i="39"/>
  <c r="C76" i="39"/>
  <c r="C75" i="39"/>
  <c r="D84" i="39" s="1"/>
  <c r="D85" i="39" s="1"/>
  <c r="C61" i="39"/>
  <c r="C60" i="39"/>
  <c r="C56" i="39"/>
  <c r="D63" i="39" s="1"/>
  <c r="D64" i="39" s="1"/>
  <c r="C51" i="39"/>
  <c r="D52" i="39" s="1"/>
  <c r="D53" i="39" s="1"/>
  <c r="D42" i="39"/>
  <c r="D43" i="39" s="1"/>
  <c r="C37" i="39"/>
  <c r="C26" i="39"/>
  <c r="D33" i="39" s="1"/>
  <c r="D34" i="39" s="1"/>
  <c r="D22" i="39"/>
  <c r="D23" i="39" s="1"/>
  <c r="B165" i="29"/>
  <c r="B155" i="29"/>
  <c r="A8" i="38"/>
  <c r="A7" i="39" s="1"/>
  <c r="D500" i="33" l="1"/>
  <c r="D502" i="33"/>
  <c r="D503" i="33" s="1"/>
  <c r="D441" i="33"/>
  <c r="D443" i="33"/>
  <c r="D444" i="33" s="1"/>
  <c r="B126" i="29" s="1"/>
  <c r="D355" i="33"/>
  <c r="D357" i="33"/>
  <c r="D358" i="33" s="1"/>
  <c r="D263" i="33"/>
  <c r="D265" i="33"/>
  <c r="D266" i="33" s="1"/>
  <c r="D157" i="33"/>
  <c r="D158" i="33" s="1"/>
  <c r="D155" i="33"/>
  <c r="D45" i="33"/>
  <c r="D46" i="33" s="1"/>
  <c r="D43" i="33"/>
  <c r="D161" i="39"/>
  <c r="D162" i="39" s="1"/>
  <c r="D63" i="41"/>
  <c r="D64" i="41" s="1"/>
  <c r="D161" i="41"/>
  <c r="D162" i="41" s="1"/>
  <c r="D133" i="41"/>
  <c r="D134" i="41" s="1"/>
  <c r="D102" i="39"/>
  <c r="D103" i="39" s="1"/>
  <c r="D84" i="41"/>
  <c r="D85" i="41" s="1"/>
  <c r="D102" i="41"/>
  <c r="D103" i="41" s="1"/>
  <c r="D118" i="41"/>
  <c r="D119" i="41" s="1"/>
  <c r="D149" i="41"/>
  <c r="D150" i="41" s="1"/>
  <c r="D43" i="43"/>
  <c r="D45" i="43"/>
  <c r="D46" i="43"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B11" i="39"/>
  <c r="B183" i="29"/>
  <c r="B11" i="41"/>
  <c r="B184" i="29"/>
  <c r="B12" i="43"/>
  <c r="B35" i="29"/>
  <c r="B128" i="29"/>
  <c r="B101" i="29"/>
  <c r="B12" i="40" l="1"/>
  <c r="B39" i="29"/>
  <c r="B29" i="29"/>
  <c r="B12" i="38"/>
  <c r="B38" i="29"/>
  <c r="B28" i="29"/>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01" i="31" l="1"/>
  <c r="D102" i="31"/>
  <c r="D103" i="31" s="1"/>
  <c r="D390" i="31"/>
  <c r="D391" i="31" s="1"/>
  <c r="D388" i="31"/>
  <c r="D202" i="31"/>
  <c r="D204" i="31"/>
  <c r="D205" i="31" s="1"/>
  <c r="D317" i="31"/>
  <c r="D318" i="31" s="1"/>
  <c r="D315" i="31"/>
  <c r="D42" i="31"/>
  <c r="D157" i="31"/>
  <c r="D158" i="31" s="1"/>
  <c r="D155" i="31"/>
  <c r="D263" i="31"/>
  <c r="D265" i="31"/>
  <c r="D266" i="31" s="1"/>
  <c r="D357" i="31"/>
  <c r="D358" i="31" s="1"/>
  <c r="D355" i="31"/>
  <c r="D441" i="31"/>
  <c r="D443" i="31"/>
  <c r="D444" i="31" s="1"/>
  <c r="D502" i="31"/>
  <c r="D503" i="31" s="1"/>
  <c r="D500" i="31"/>
  <c r="D161" i="35"/>
  <c r="D162" i="35" s="1"/>
  <c r="D149" i="35"/>
  <c r="D150" i="35" s="1"/>
  <c r="D133" i="35"/>
  <c r="D134"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5" i="31" l="1"/>
  <c r="D46" i="31" s="1"/>
  <c r="D43"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D118" i="32" s="1"/>
  <c r="D119" i="32" s="1"/>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02" i="32"/>
  <c r="D103" i="32" s="1"/>
  <c r="D133" i="32"/>
  <c r="D134" i="32" s="1"/>
  <c r="D149" i="32"/>
  <c r="D150" i="32" s="1"/>
  <c r="D544" i="3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D169" i="25" s="1"/>
  <c r="D170" i="25" s="1"/>
  <c r="C157" i="25"/>
  <c r="C156" i="25"/>
  <c r="C155" i="25"/>
  <c r="C145" i="25"/>
  <c r="C144" i="25"/>
  <c r="D149" i="25" s="1"/>
  <c r="D150" i="25" s="1"/>
  <c r="C138" i="25"/>
  <c r="C132" i="25"/>
  <c r="C130" i="25"/>
  <c r="C128" i="25"/>
  <c r="D133" i="25" s="1"/>
  <c r="D134" i="25" s="1"/>
  <c r="C127" i="25"/>
  <c r="C116" i="25"/>
  <c r="C115" i="25"/>
  <c r="C112" i="25"/>
  <c r="D118" i="25" s="1"/>
  <c r="D119" i="25" s="1"/>
  <c r="C100" i="25"/>
  <c r="C99" i="25"/>
  <c r="C94" i="25"/>
  <c r="C93" i="25"/>
  <c r="C82" i="25"/>
  <c r="C80" i="25"/>
  <c r="C77" i="25"/>
  <c r="C76" i="25"/>
  <c r="D84" i="25" s="1"/>
  <c r="D85" i="25" s="1"/>
  <c r="C75" i="25"/>
  <c r="C61" i="25"/>
  <c r="C60" i="25"/>
  <c r="C56" i="25"/>
  <c r="D63" i="25" s="1"/>
  <c r="D64" i="25" s="1"/>
  <c r="C51" i="25"/>
  <c r="D52" i="25" s="1"/>
  <c r="D53" i="25" s="1"/>
  <c r="C37" i="25"/>
  <c r="D194" i="25"/>
  <c r="D195" i="25" s="1"/>
  <c r="D186" i="25"/>
  <c r="D187" i="25" s="1"/>
  <c r="D177" i="25"/>
  <c r="D178" i="25" s="1"/>
  <c r="D42" i="25"/>
  <c r="D43" i="25" s="1"/>
  <c r="C26" i="25"/>
  <c r="D33" i="25" s="1"/>
  <c r="D34" i="25" s="1"/>
  <c r="D22" i="25"/>
  <c r="D23" i="25" s="1"/>
  <c r="D161" i="25"/>
  <c r="D162" i="25" s="1"/>
  <c r="J178" i="29"/>
  <c r="J169" i="29"/>
  <c r="J160" i="29"/>
  <c r="J150" i="29"/>
  <c r="J141" i="29"/>
  <c r="J132" i="29"/>
  <c r="J123" i="29"/>
  <c r="J114" i="29"/>
  <c r="J105" i="29"/>
  <c r="J96" i="29"/>
  <c r="J87" i="29"/>
  <c r="J78" i="29"/>
  <c r="J69" i="29"/>
  <c r="J60" i="29"/>
  <c r="J51" i="29"/>
  <c r="J42" i="29"/>
  <c r="J33" i="29"/>
  <c r="J23" i="29"/>
  <c r="D102" i="25" l="1"/>
  <c r="D103" i="25" s="1"/>
  <c r="D198" i="25"/>
  <c r="D199" i="25" s="1"/>
  <c r="B27" i="29"/>
  <c r="B37" i="29"/>
  <c r="B12" i="31"/>
  <c r="B11" i="25" l="1"/>
  <c r="B181" i="29"/>
  <c r="B26" i="29"/>
  <c r="B46" i="29"/>
</calcChain>
</file>

<file path=xl/sharedStrings.xml><?xml version="1.0" encoding="utf-8"?>
<sst xmlns="http://schemas.openxmlformats.org/spreadsheetml/2006/main" count="5393" uniqueCount="524">
  <si>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</si>
  <si>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</si>
  <si>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</si>
  <si>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</si>
  <si>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</si>
  <si>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</si>
  <si>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</si>
  <si>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</si>
  <si>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</si>
  <si>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</si>
  <si>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</si>
  <si>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</si>
  <si>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</si>
  <si>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</si>
  <si>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</si>
  <si>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</si>
  <si>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</si>
  <si>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</si>
  <si>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</si>
  <si>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</si>
  <si>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</si>
  <si>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</si>
  <si>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</si>
  <si>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</si>
  <si>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</si>
  <si>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</si>
  <si>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</si>
  <si>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</si>
  <si>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</si>
  <si>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</si>
  <si>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</si>
  <si>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</si>
  <si>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</si>
  <si>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</si>
  <si>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</si>
  <si>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</si>
  <si>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</si>
  <si>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</si>
  <si>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</si>
  <si>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</si>
  <si>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</si>
  <si>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</si>
  <si>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</si>
  <si>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</si>
  <si>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</si>
  <si>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</si>
  <si>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</si>
  <si>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</si>
  <si>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</si>
  <si>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</si>
  <si>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</si>
  <si>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</si>
  <si>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</si>
  <si>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</si>
  <si>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</si>
  <si>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</si>
  <si>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</si>
  <si>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</si>
  <si>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</si>
  <si>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</si>
  <si>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</si>
  <si>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</si>
  <si>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</si>
  <si>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</si>
  <si>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</si>
  <si>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</si>
  <si>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</si>
  <si>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</si>
  <si>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</si>
  <si>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</si>
  <si>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</si>
  <si>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</si>
  <si>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</si>
  <si>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</si>
  <si>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</si>
  <si>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</si>
  <si>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</si>
  <si>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</si>
  <si>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</si>
  <si>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</si>
  <si>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</si>
  <si>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</si>
  <si>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</si>
  <si>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</si>
  <si>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</si>
  <si>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</si>
  <si>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</si>
  <si>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</si>
  <si>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</si>
  <si>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</si>
  <si>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</si>
  <si>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</si>
  <si>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</si>
  <si>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</si>
  <si>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</si>
  <si>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</si>
  <si>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</si>
  <si>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</si>
  <si>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</si>
  <si>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</si>
  <si>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</si>
  <si>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</si>
  <si>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</si>
  <si>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</si>
  <si>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</si>
  <si>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</si>
  <si>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</si>
  <si>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</si>
  <si>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</si>
  <si>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</si>
  <si>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</si>
  <si>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</si>
  <si>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</si>
  <si>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</si>
  <si>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</si>
  <si>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</si>
  <si>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</si>
  <si>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</si>
  <si>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</si>
  <si>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</si>
  <si>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</si>
  <si>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</si>
  <si>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</si>
  <si>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</si>
  <si>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</si>
  <si>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</si>
  <si>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</si>
  <si>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</si>
  <si>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</si>
  <si>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</si>
  <si>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</si>
  <si>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</si>
  <si>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</si>
  <si>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</si>
  <si>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</si>
  <si>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</si>
  <si>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</si>
  <si>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</si>
  <si>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</si>
  <si>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</si>
  <si>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</si>
  <si>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</si>
  <si>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</si>
  <si>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</si>
  <si>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</si>
  <si>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</si>
  <si>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</si>
  <si>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</si>
  <si>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</si>
  <si>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</si>
  <si>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</si>
  <si>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</si>
  <si>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</si>
  <si>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</si>
  <si>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</si>
  <si>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</si>
  <si>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</si>
  <si>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</si>
  <si>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</si>
  <si>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</si>
  <si>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</si>
  <si>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</si>
  <si>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</si>
  <si>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</si>
  <si>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</si>
  <si>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</si>
  <si>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</si>
  <si>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</si>
  <si>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</si>
  <si>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</si>
  <si>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</si>
  <si>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</si>
  <si>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</si>
  <si>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</si>
  <si>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</si>
  <si>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</si>
  <si>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</si>
  <si>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</si>
  <si>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</si>
  <si>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</si>
  <si>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</si>
  <si>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</si>
  <si>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</si>
  <si>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</si>
  <si>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</si>
  <si>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</si>
  <si>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</si>
  <si>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</si>
  <si>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</si>
  <si>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</si>
  <si>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</si>
  <si>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</si>
  <si>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</si>
  <si>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</si>
  <si>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</si>
  <si>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</si>
  <si>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</si>
  <si>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</si>
  <si>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</si>
  <si>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</si>
  <si>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</si>
  <si>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</si>
  <si>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</si>
  <si>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</si>
  <si>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</si>
  <si>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</si>
  <si>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</si>
  <si>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</si>
  <si>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</si>
  <si>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</si>
  <si>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</si>
  <si>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</si>
  <si>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</si>
  <si>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</si>
  <si>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</si>
  <si>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</si>
  <si>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</si>
  <si>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</si>
  <si>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</si>
  <si>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</si>
  <si>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</si>
  <si>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</si>
  <si>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</si>
  <si>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</si>
  <si>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</si>
  <si>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</si>
  <si>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</si>
  <si>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</si>
  <si>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</si>
  <si>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</si>
  <si>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</si>
  <si>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</si>
  <si>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</si>
  <si>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</si>
  <si>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</si>
  <si>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</si>
  <si>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</si>
  <si>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</si>
  <si>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</si>
  <si>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</si>
  <si>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</si>
  <si>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</si>
  <si>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</si>
  <si>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</si>
  <si>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</si>
  <si>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</si>
  <si>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</si>
  <si>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</si>
  <si>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</si>
  <si>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</si>
  <si>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</si>
  <si>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</si>
  <si>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</si>
  <si>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</si>
  <si>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</si>
  <si>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</si>
  <si>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</si>
  <si>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</si>
  <si>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</si>
  <si>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</si>
  <si>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</si>
  <si>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</si>
  <si>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</si>
  <si>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</si>
  <si>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</si>
  <si>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</si>
  <si>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</si>
  <si>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</si>
  <si>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</si>
  <si>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</si>
  <si>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</si>
  <si>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</si>
  <si>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</si>
  <si>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</si>
  <si>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</si>
  <si>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</si>
  <si>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</si>
  <si>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</si>
  <si>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</si>
  <si>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</si>
  <si>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</si>
  <si>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</si>
  <si>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</si>
  <si>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</si>
  <si>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</si>
  <si>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</si>
  <si>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</si>
  <si>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</si>
  <si>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</si>
  <si>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</si>
  <si>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</si>
  <si>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</si>
  <si>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</si>
  <si>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</si>
  <si>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</si>
  <si>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</si>
  <si>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</si>
  <si>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</si>
  <si>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</si>
  <si>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</si>
  <si>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</si>
  <si>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</si>
  <si>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</si>
  <si>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</si>
  <si>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</si>
  <si>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</si>
  <si>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</si>
  <si>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</si>
  <si>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</si>
  <si>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</si>
  <si>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</si>
  <si>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</si>
  <si>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</si>
  <si>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</si>
  <si>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</si>
  <si>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</si>
  <si>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</si>
  <si>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</si>
  <si>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</si>
  <si>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</si>
  <si>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</si>
  <si>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</si>
  <si>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</si>
  <si>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</si>
  <si>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</si>
  <si>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</si>
  <si>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</si>
  <si>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</si>
  <si>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</si>
  <si>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</si>
  <si>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</si>
  <si>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</si>
  <si>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</si>
  <si>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</si>
  <si>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</si>
  <si>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</si>
  <si>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</si>
  <si>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</si>
  <si>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</si>
  <si>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</si>
  <si>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</si>
  <si>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</si>
  <si>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</si>
  <si>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</si>
  <si>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</si>
  <si>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</si>
  <si>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</si>
  <si>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</si>
  <si>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</si>
  <si>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</si>
  <si>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</si>
  <si>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</si>
  <si>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</si>
  <si>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</si>
  <si>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</si>
  <si>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</si>
  <si>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</si>
  <si>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</si>
  <si>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</si>
  <si>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</si>
  <si>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</si>
  <si>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</si>
  <si>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</si>
  <si>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</si>
  <si>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</si>
  <si>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</si>
  <si>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</si>
  <si>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</si>
  <si>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</si>
  <si>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</si>
  <si>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</si>
  <si>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</si>
  <si>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</si>
  <si>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</si>
  <si>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</si>
  <si>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</si>
  <si>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</si>
  <si>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</si>
  <si>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</si>
  <si>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</si>
  <si>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</si>
  <si>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</si>
  <si>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</si>
  <si>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</si>
  <si>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</si>
  <si>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</si>
  <si>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</si>
  <si>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</si>
  <si>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</si>
  <si>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</si>
  <si>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</si>
  <si>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</si>
  <si>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</si>
  <si>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</si>
  <si>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</si>
  <si>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</si>
  <si>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</si>
  <si>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</si>
  <si>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</si>
  <si>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</si>
  <si>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</si>
  <si>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</si>
  <si>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</si>
  <si>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</si>
  <si>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</si>
  <si>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</si>
  <si>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</si>
  <si>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</si>
  <si>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Riadh Sousse</t>
  </si>
  <si>
    <t>Même chambre froide pâtisserie et traiteur.</t>
  </si>
  <si>
    <t>Le poids des échantillons des pains aux olives 'Sopral'  n'est pas correct; 170g &amp; 175g &lt; 200g; avertir les services concernés sur cet écart.</t>
  </si>
  <si>
    <t>Mme Meriam CHOUCHENE</t>
  </si>
  <si>
    <t>Directeur magasin &amp; chefs rayons</t>
  </si>
  <si>
    <t>Présence d'odeur de regard au rayon traiteur.</t>
  </si>
  <si>
    <t>Assurer la réalisation journalière du cadencier de cuisson.</t>
  </si>
  <si>
    <t>Les cadenciers de cuisson des poulets rôtis n'ont pas été réalisés le 24 et 25 février 2018.</t>
  </si>
  <si>
    <t>Absence meuble froid.</t>
  </si>
  <si>
    <t>Absence de linéaires froides.</t>
  </si>
  <si>
    <t>Pas de cuisson, ni de friture le jour de l'audit.</t>
  </si>
  <si>
    <t>Absence de DF sur l'étiquette d'un pot de ricotta 'Meriah'; la durée de vie de ce produit ne pourra être connue vu la fixation d'une durée de 6 jours de DLC après la date de fabrication.</t>
  </si>
  <si>
    <t>Absence de laboratoire</t>
  </si>
  <si>
    <t>Prévoir des tabliers jetables pour protection des tenues de travail.</t>
  </si>
  <si>
    <t>Non maitrise du lavage des mains; lavage sans savon liquide et en utilisant un robinet à commande manuelle.</t>
  </si>
  <si>
    <t>Même opérateur aux rayon fromage et traiteur, volaille trad. et FLEG; cet opérateur ne change pas ou protège sa tenue lors de la mutation de secteurs. Il est indispensable de protéger les tenues de travail par des tabliers jetables et de laver les mains avant de changer les gants.</t>
  </si>
  <si>
    <t>T° escalope 3,3°C.</t>
  </si>
  <si>
    <t>Meuble d'exposition partiellement protégé; le meuble est juxtaposé au rayon volaille trad.</t>
  </si>
  <si>
    <t>La zone des produits périmés (noix de coco, pistaches) n’est pas identifiée.</t>
  </si>
  <si>
    <t>Terminal de cuisson</t>
  </si>
  <si>
    <t>Présence de piqûres de moisissures sur le meuble de yaourt.</t>
  </si>
  <si>
    <t>T° 5°C</t>
  </si>
  <si>
    <t>Présence de trace de rouille sur le meubles neutres de fromages.</t>
  </si>
  <si>
    <t>Le suivi de la température à cœur de la température ambiante des meubles n'a pas été réalisée au cours de l'année 2018.</t>
  </si>
  <si>
    <t>Absence de douches dans les sanitaires.</t>
  </si>
  <si>
    <t>Les vestiaires sont aussi utilisés en tant que salle de pause. Il est indispensable d'arranger un local spécifique à cet effet.</t>
  </si>
  <si>
    <t>Les vestiaires sont aussi utilisés en tant que salle de pause. Cette pratique pourra induire la multiplication des nuisibles à ce niveau. Prévoir un espace adapté et éloigné des vestiaires pour cet effet.</t>
  </si>
  <si>
    <t>Le local déchet n'est pas muni de benne à ordure et utilisation de chariots client pour entreposage des poubelles; Il est indispensable de prévoir des poubelles pour une meilleure gestion de déchets solides.</t>
  </si>
  <si>
    <t>Présence des bulletins d'analyse et plans d'action</t>
  </si>
  <si>
    <t>Enregistrements des autocontrôles de nettoyage et de désinfection</t>
  </si>
  <si>
    <t>Présence de souillures persistantes à l'intérieur de la rôtissoire.</t>
  </si>
  <si>
    <t>Présence d'un seul thermomètre au rayon fromage et traiteur.</t>
  </si>
  <si>
    <t xml:space="preserve">Utilisation correcte des cadenciers de cuisson et de fabrication </t>
  </si>
  <si>
    <t>Absence de la mention de poivron sur la liste des ingrédients du fromage sicilien râpé 'Meriah'.</t>
  </si>
  <si>
    <t xml:space="preserve">Le fromage 'Pacha au lait de vache' découpé  le 24/02/2018:
-Quantité pesée au rayon 770g au rayon
-Quantité vendue et enregistrée est égale à 990g.
On a pu constaté un manque de traçabilité de 250g de fromage appartenant à la même meule ayant un poids initial de 2k.  </t>
  </si>
  <si>
    <t>Traçabilité du 26/02/2018: 5kg 440g d'escalope de dinde hors hit parade le 26/02/2018, 3kg vendus, 2kg manque à la traçabilité du 27/02/2018.</t>
  </si>
  <si>
    <t xml:space="preserve">Respect des durées de vie des produits trad. exposés dans le stand </t>
  </si>
  <si>
    <t>Présence des bulletins d'analyses et plans d'action</t>
  </si>
  <si>
    <t>Absence de plan de positionnement des appâts sur site.</t>
  </si>
  <si>
    <t>Taux de réalisation du plan d'action précédent</t>
  </si>
  <si>
    <t>Présence de rouille sur le revêtement interne du meuble du volaille trad.;</t>
  </si>
  <si>
    <t>T° meuble volaille trad. 3,8°C.</t>
  </si>
  <si>
    <t>Présence de fourmis sur la table de travail du laboratoire de pâtisserie.</t>
  </si>
  <si>
    <t>Exposition des pommes de terre présentant des taches vertes; renforcer le triage des produits.</t>
  </si>
  <si>
    <t>Les étiquettes des pains de mie complet 'El Wafa' ne répond pas à la réglementation en vigueur (absence de langue arabe, liste des ingrédients incomplète).
L’étiquette UHD des petits four cache une partie des mentions obligatoires dans l’étiquette du fournisseur</t>
  </si>
  <si>
    <t>Absence d'élément pour stockage des produits de nettoyage destinés à tous les secteurs; prévoir une armoire fermée à clé pour stockage des produits d'entretien et de nettoyage.</t>
  </si>
  <si>
    <t xml:space="preserve">Présence des piqûres d’insectes volants sur les paniers de pains. </t>
  </si>
  <si>
    <t>Renforcer le nettoyage et désinfection de ces équipements.</t>
  </si>
  <si>
    <t>Respecter le protocole de lavage des mains.</t>
  </si>
  <si>
    <t>Retirer les produits dont la durée de vie est méconnue</t>
  </si>
  <si>
    <t>Assurer la traçabilité des quantités exactes des produits exposés.</t>
  </si>
  <si>
    <t>Renforcer le nettoyage et désinfection du meuble.</t>
  </si>
  <si>
    <t>L'enregistrement est réalisé sur la fiche du rayon pâtisserie. Prévoir des fiches séparées pour chaque secteur.</t>
  </si>
  <si>
    <t>L'autocontrôle du nettoyage n'était pas quotidien.</t>
  </si>
  <si>
    <t>Absence de papier essuie mains.</t>
  </si>
  <si>
    <t>Veuillez fournir des devant et assurer un lavage rigoureux des mains pour remédier à cet écart.</t>
  </si>
  <si>
    <t>Absence du papier essuie mains.</t>
  </si>
  <si>
    <t>Les heures de début d'exposition et de fin d'exposition des pâtés n'étaient pas inscrites.</t>
  </si>
  <si>
    <t>Veuillez assurer l'enregistrement.</t>
  </si>
  <si>
    <t>Assurer l'utilisation des feuilles présentes sur le portail.</t>
  </si>
  <si>
    <t>Veuillez assurer l'enregistrement à chaque opération de découpe.</t>
  </si>
  <si>
    <t>Absence de bennes pour les déchets au niveau du local poubelles. 
Utilisation des chariots clients pour transporter les ordures. Veuillez interdire ces pratiques.</t>
  </si>
  <si>
    <t>Mettre en place une louche pour chaque produit.</t>
  </si>
  <si>
    <t>Les produits n'étaient pas protégés. Veuillez utiliser un film étirable pour la protection des produits exposés.</t>
  </si>
  <si>
    <t>Présence d'un morceau de fromage "Gouda Kaiser" exposé et présentant une trace de moisissure.</t>
  </si>
  <si>
    <t>Les sacs de sucre étaient stockés sur des palettes en bois. Veuillez remplacer ces palettes par d'autres en plastique.</t>
  </si>
  <si>
    <t>M Souheil DRAOUI</t>
  </si>
  <si>
    <t>Le sol était ébréché.</t>
  </si>
  <si>
    <t>Hygrométrie 68% &gt; 65%. Veuillez mettre en place un système pour l'aération.</t>
  </si>
  <si>
    <t>Meuble yaourts:
Température affichée 10°C et mesurée 20°C. L'équipe de maintenance était avertie par un mail et sont venus pour assurer la répapration.</t>
  </si>
  <si>
    <t>Les températures des produits exposés au niveau rayon yaourts était élevée.</t>
  </si>
  <si>
    <t>Le meuble d'exposition des produits n'était pas correctement protégé.</t>
  </si>
  <si>
    <t>Présence de traces de rouilles au niveau grilles d'aération du meuble d'exposition.</t>
  </si>
  <si>
    <t>Absence de douche à ce niveau.</t>
  </si>
  <si>
    <t>Utilisation des vestiaires comme salle de pause. Veuillez aménager un espace spécifique pour remédier à cet écart.</t>
  </si>
  <si>
    <t>Stagnation d'eau au niveau de la zone de réception.</t>
  </si>
  <si>
    <t>Absence de bennes à ordures.</t>
  </si>
  <si>
    <t>Présence de 12 récipients dépourvus de louches.</t>
  </si>
  <si>
    <t>Utilisation du thermomètre du rayon charcuterie fromage.</t>
  </si>
  <si>
    <t xml:space="preserve">Absence d'armoire pour le stockage des produits d'entretien (remarque récurrente). </t>
  </si>
  <si>
    <t>Utilisation du thermomètre du rayon charcuteries et fromages</t>
  </si>
  <si>
    <t>Les quantités de pâté au fromage mis en exposition n'étaient pas inscrites sur certaines feuilles de traçabilité. Assurer l'enregistrement des quantités.</t>
  </si>
  <si>
    <t>Utilisation du thermomètre du rayon charcuteries fromages</t>
  </si>
  <si>
    <t>Utilisation du thermomètre du rayon charcuteries et fromages.</t>
  </si>
  <si>
    <t>La peinture au niveau de certains éléments de stockages était écaillée.</t>
  </si>
  <si>
    <t>Le directeur magasin et le chef rayon</t>
  </si>
  <si>
    <t>La mesure du poids des pains était effectuée sur 3 baguettes. 2 pesaient 75g et 180g &lt; 200g. Veuillez avertir le fournisseur.</t>
  </si>
  <si>
    <t>Un seul employé était chargé des rayons traiteur, charcuterie, fromage, volailles trad et FLEG sans aucune mesure de séparation. Le risque de contamination croisée est accru à ce niveau.</t>
  </si>
  <si>
    <t>Présence de trois fromage blancs entamés et sans identification. Assurer l'étiquetage des produits.</t>
  </si>
  <si>
    <t>Les dates d'ouvertures des produits entamés étaient enregistrés seulement le jour de l'entame des produits. La traçabilité n'était pas maîtrisée dans le rayon</t>
  </si>
  <si>
    <t>Les feuilles de cadenciers de cuisson étaient absentes. Les tableaux n'étaient pas utilisés
Le système HACCP a perdu de sa maîtrise dans le rayon.</t>
  </si>
  <si>
    <t>Les boules de harissa n'étaient pas identifiées. Assurer l'étiquetage de tous les produits préemballés et exposés à la vente.</t>
  </si>
  <si>
    <t>Présence d'espace sous la porte de la réception. Veuillez installer une jointure pour une meilleur étancheité.</t>
  </si>
  <si>
    <t>Dr Hatem KARAA</t>
  </si>
  <si>
    <t>Directeur du magasin</t>
  </si>
  <si>
    <t>Personnel féminin utilisant des toques de cuisine n’englobant pas la totalité de leur cheveluren (prévoir l'usage de coiffe).</t>
  </si>
  <si>
    <t>Renforcer le nettoyage au dessus de l'armoire UV</t>
  </si>
  <si>
    <t xml:space="preserve">Contrôle des poids non réalisé pour la deuxième semaine du mois de Juillet </t>
  </si>
  <si>
    <t>L'heure de fin d'exposition des produits préparés au rayon n'était pas systèmatiquement inscrite.</t>
  </si>
  <si>
    <t>Renforcer les opérations de nettoyage du linéaire coté charcuterie et le meuble froid palcé au stand et servant au stockage des matières premières</t>
  </si>
  <si>
    <t>pas de vérification à la thermosonde de température en linéaire et à cœur d’un produit pour le mois de juin 2018.</t>
  </si>
  <si>
    <t>Renforcer le tri des tomates présentées à la vente</t>
  </si>
  <si>
    <t xml:space="preserve">pas de vérification à la thermosonde de température en linéaire et à cœur d’un produit pour le mois de juin 2018.
</t>
  </si>
  <si>
    <t>renforcer les opérations de dépoussièrage des linéaires</t>
  </si>
  <si>
    <t>renforcer les opérations de dépoussièrage des boites de conserve</t>
  </si>
  <si>
    <t>Dépassement de la DLC de 02 pots de yaourt délice arome vanille (DLC: 12 juillet 2018)</t>
  </si>
  <si>
    <t>Suivi de la désinfection des fruits irrégulier (la désinfection des fruits de la tarte aux fruits préparée le 10 juillet 2018 n’est pas inscrite sur la fiche de suivi de la désinfection).</t>
  </si>
  <si>
    <t>assurer un suivi avec enregistrement régulier des opérations de désinfection des fruits</t>
  </si>
  <si>
    <t>Etat du sol est à revoir</t>
  </si>
  <si>
    <t>même chambre froide que FLEG</t>
  </si>
  <si>
    <t>Sol de la réserve crevassé</t>
  </si>
  <si>
    <t>température affichée +4,2°C
température mesurée +5,6°C</t>
  </si>
  <si>
    <t>le meuble d'exposition des produits n'était pas correctement protégé</t>
  </si>
  <si>
    <t>Présence de traces de rouilles au niveau des grilles du meuble trad</t>
  </si>
  <si>
    <t>Absence de douche à ce niveau</t>
  </si>
  <si>
    <t>Utilisation des vestiaires comme salle de pause: veuillez aménager un endroit approprié pour remédier cet écart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</si>
</sst>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sz val="11"/>
      <color rgb="FF000000"/>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1" fontId="8" fillId="14" borderId="1" xfId="0" applyNumberFormat="1" applyFont="1" applyFill="1" applyBorder="1" applyProtection="1">
      <protection locked="0"/>
    </xf>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16" borderId="1" xfId="0" applyNumberFormat="1" applyFont="1" applyFill="1" applyBorder="1" applyProtection="1">
      <protection locked="0"/>
    </xf>
    <xf numFmtId="0" fontId="43" fillId="2" borderId="0" xfId="0" applyFont="1" applyFill="1"/>
    <xf numFmtId="0" fontId="43" fillId="0" borderId="0" xfId="0" applyFont="1"/>
    <xf numFmtId="165" fontId="8" fillId="16" borderId="1" xfId="0" applyNumberFormat="1" applyFont="1" applyFill="1" applyBorder="1" applyProtection="1">
      <protection locked="0"/>
    </xf>
    <xf numFmtId="0" fontId="43" fillId="0" borderId="0" xfId="0" applyFont="1" applyFill="1" applyAlignment="1">
      <alignment wrapText="1"/>
    </xf>
    <xf numFmtId="0" fontId="8" fillId="2" borderId="1" xfId="0" applyFont="1" applyFill="1" applyBorder="1" applyAlignment="1" applyProtection="1">
      <alignment horizontal="center" vertical="center" wrapText="1"/>
    </xf>
    <xf numFmtId="0" fontId="44" fillId="0" borderId="7" xfId="0" applyFont="1" applyBorder="1" applyAlignment="1" applyProtection="1">
      <alignment horizontal="left" vertical="top" wrapText="1"/>
      <protection locked="0"/>
    </xf>
    <xf numFmtId="0" fontId="44" fillId="0" borderId="4" xfId="0" applyFont="1" applyBorder="1" applyAlignment="1" applyProtection="1">
      <alignment wrapText="1"/>
      <protection locked="0"/>
    </xf>
    <xf numFmtId="0" fontId="44" fillId="17" borderId="1" xfId="0" applyFont="1" applyFill="1" applyBorder="1" applyAlignment="1" applyProtection="1">
      <alignment wrapText="1"/>
      <protection locked="0"/>
    </xf>
    <xf numFmtId="9" fontId="14" fillId="0" borderId="3" xfId="0" applyNumberFormat="1" applyFont="1" applyBorder="1" applyAlignment="1" applyProtection="1">
      <alignmen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81039232"/>
        <c:axId val="1081039776"/>
      </c:barChart>
      <c:catAx>
        <c:axId val="108103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039776"/>
        <c:crosses val="autoZero"/>
        <c:auto val="1"/>
        <c:lblAlgn val="ctr"/>
        <c:lblOffset val="100"/>
        <c:noMultiLvlLbl val="0"/>
      </c:catAx>
      <c:valAx>
        <c:axId val="108103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03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0.88095238095238093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20777904"/>
        <c:axId val="1220770288"/>
      </c:barChart>
      <c:catAx>
        <c:axId val="1220777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770288"/>
        <c:crosses val="autoZero"/>
        <c:auto val="1"/>
        <c:lblAlgn val="ctr"/>
        <c:lblOffset val="100"/>
        <c:noMultiLvlLbl val="0"/>
      </c:catAx>
      <c:valAx>
        <c:axId val="1220770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777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0.9285714285714286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20779536"/>
        <c:axId val="1220774096"/>
      </c:barChart>
      <c:catAx>
        <c:axId val="122077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774096"/>
        <c:crosses val="autoZero"/>
        <c:auto val="1"/>
        <c:lblAlgn val="ctr"/>
        <c:lblOffset val="100"/>
        <c:noMultiLvlLbl val="0"/>
      </c:catAx>
      <c:valAx>
        <c:axId val="1220774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77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220778448"/>
        <c:axId val="1220774640"/>
      </c:barChart>
      <c:catAx>
        <c:axId val="122077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774640"/>
        <c:crosses val="autoZero"/>
        <c:auto val="1"/>
        <c:lblAlgn val="ctr"/>
        <c:lblOffset val="100"/>
        <c:noMultiLvlLbl val="0"/>
      </c:catAx>
      <c:valAx>
        <c:axId val="122077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77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0.94444444444444442</c:v>
                </c:pt>
                <c:pt idx="1">
                  <c:v>0.83333333333333337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220769744"/>
        <c:axId val="1220765392"/>
      </c:barChart>
      <c:catAx>
        <c:axId val="1220769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765392"/>
        <c:crosses val="autoZero"/>
        <c:auto val="1"/>
        <c:lblAlgn val="ctr"/>
        <c:lblOffset val="100"/>
        <c:noMultiLvlLbl val="0"/>
      </c:catAx>
      <c:valAx>
        <c:axId val="1220765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76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220777360"/>
        <c:axId val="1220767568"/>
      </c:barChart>
      <c:catAx>
        <c:axId val="1220777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767568"/>
        <c:crosses val="autoZero"/>
        <c:auto val="1"/>
        <c:lblAlgn val="ctr"/>
        <c:lblOffset val="100"/>
        <c:noMultiLvlLbl val="0"/>
      </c:catAx>
      <c:valAx>
        <c:axId val="122076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77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0.96354166666666663</c:v>
                </c:pt>
                <c:pt idx="1">
                  <c:v>0.93229166666666663</c:v>
                </c:pt>
                <c:pt idx="2">
                  <c:v>0.90109890109890112</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220775184"/>
        <c:axId val="1220776272"/>
      </c:barChart>
      <c:catAx>
        <c:axId val="1220775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776272"/>
        <c:crosses val="autoZero"/>
        <c:auto val="1"/>
        <c:lblAlgn val="ctr"/>
        <c:lblOffset val="100"/>
        <c:noMultiLvlLbl val="0"/>
      </c:catAx>
      <c:valAx>
        <c:axId val="122077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775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0.876953125</c:v>
                </c:pt>
                <c:pt idx="1">
                  <c:v>0.85984848484848486</c:v>
                </c:pt>
                <c:pt idx="2">
                  <c:v>0.93129770992366412</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220771920"/>
        <c:axId val="1220772464"/>
      </c:barChart>
      <c:catAx>
        <c:axId val="1220771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772464"/>
        <c:crosses val="autoZero"/>
        <c:auto val="1"/>
        <c:lblAlgn val="ctr"/>
        <c:lblOffset val="100"/>
        <c:noMultiLvlLbl val="0"/>
      </c:catAx>
      <c:valAx>
        <c:axId val="122077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771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0.92024739583333326</c:v>
                </c:pt>
                <c:pt idx="1">
                  <c:v>0.89607007575757569</c:v>
                </c:pt>
                <c:pt idx="2">
                  <c:v>0.91619830551128256</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221622000"/>
        <c:axId val="1221631248"/>
        <c:extLst xmlns:c16r2="http://schemas.microsoft.com/office/drawing/2015/06/chart"/>
      </c:barChart>
      <c:catAx>
        <c:axId val="12216220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1631248"/>
        <c:crosses val="autoZero"/>
        <c:auto val="1"/>
        <c:lblAlgn val="ctr"/>
        <c:lblOffset val="100"/>
        <c:noMultiLvlLbl val="0"/>
      </c:catAx>
      <c:valAx>
        <c:axId val="12216312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2162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0.95833333333333326</c:v>
                </c:pt>
                <c:pt idx="1">
                  <c:v>0.71520146520146521</c:v>
                </c:pt>
                <c:pt idx="2">
                  <c:v>0.73885281385281387</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221629616"/>
        <c:axId val="1221620912"/>
        <c:extLst xmlns:c16r2="http://schemas.microsoft.com/office/drawing/2015/06/chart"/>
      </c:barChart>
      <c:catAx>
        <c:axId val="1221629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1620912"/>
        <c:crosses val="autoZero"/>
        <c:auto val="1"/>
        <c:lblAlgn val="ctr"/>
        <c:lblOffset val="100"/>
        <c:noMultiLvlLbl val="0"/>
      </c:catAx>
      <c:valAx>
        <c:axId val="122162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21629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0.9242424242424242</c:v>
                </c:pt>
                <c:pt idx="1">
                  <c:v>0.90909090909090906</c:v>
                </c:pt>
                <c:pt idx="2">
                  <c:v>0.77941176470588236</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88116768"/>
        <c:axId val="1088117312"/>
      </c:barChart>
      <c:catAx>
        <c:axId val="108811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8117312"/>
        <c:crosses val="autoZero"/>
        <c:auto val="1"/>
        <c:lblAlgn val="ctr"/>
        <c:lblOffset val="100"/>
        <c:noMultiLvlLbl val="0"/>
      </c:catAx>
      <c:valAx>
        <c:axId val="108811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811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0.65151515151515149</c:v>
                </c:pt>
                <c:pt idx="1">
                  <c:v>0.54285714285714282</c:v>
                </c:pt>
                <c:pt idx="2">
                  <c:v>0.9242424242424242</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88118400"/>
        <c:axId val="1088108608"/>
      </c:barChart>
      <c:catAx>
        <c:axId val="108811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8108608"/>
        <c:crosses val="autoZero"/>
        <c:auto val="1"/>
        <c:lblAlgn val="ctr"/>
        <c:lblOffset val="100"/>
        <c:noMultiLvlLbl val="0"/>
      </c:catAx>
      <c:valAx>
        <c:axId val="108810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811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0.73333333333333328</c:v>
                </c:pt>
                <c:pt idx="1">
                  <c:v>0.734375</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88119488"/>
        <c:axId val="1088110784"/>
      </c:barChart>
      <c:catAx>
        <c:axId val="108811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8110784"/>
        <c:crosses val="autoZero"/>
        <c:auto val="1"/>
        <c:lblAlgn val="ctr"/>
        <c:lblOffset val="100"/>
        <c:noMultiLvlLbl val="0"/>
      </c:catAx>
      <c:valAx>
        <c:axId val="108811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811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0.88157894736842102</c:v>
                </c:pt>
                <c:pt idx="1">
                  <c:v>0.95714285714285718</c:v>
                </c:pt>
                <c:pt idx="2">
                  <c:v>0.984375</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88105888"/>
        <c:axId val="1216121456"/>
      </c:barChart>
      <c:catAx>
        <c:axId val="108810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121456"/>
        <c:crosses val="autoZero"/>
        <c:auto val="1"/>
        <c:lblAlgn val="ctr"/>
        <c:lblOffset val="100"/>
        <c:noMultiLvlLbl val="0"/>
      </c:catAx>
      <c:valAx>
        <c:axId val="121612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810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16125264"/>
        <c:axId val="1216117648"/>
      </c:barChart>
      <c:catAx>
        <c:axId val="121612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117648"/>
        <c:crosses val="autoZero"/>
        <c:auto val="1"/>
        <c:lblAlgn val="ctr"/>
        <c:lblOffset val="100"/>
        <c:noMultiLvlLbl val="0"/>
      </c:catAx>
      <c:valAx>
        <c:axId val="121611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612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0.97619047619047616</c:v>
                </c:pt>
                <c:pt idx="1">
                  <c:v>0.97826086956521741</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16118192"/>
        <c:axId val="1216119280"/>
      </c:barChart>
      <c:catAx>
        <c:axId val="121611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119280"/>
        <c:crosses val="autoZero"/>
        <c:auto val="1"/>
        <c:lblAlgn val="ctr"/>
        <c:lblOffset val="100"/>
        <c:noMultiLvlLbl val="0"/>
      </c:catAx>
      <c:valAx>
        <c:axId val="1216119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611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0.94117647058823528</c:v>
                </c:pt>
                <c:pt idx="2">
                  <c:v>0.94117647058823528</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84757936"/>
        <c:axId val="1084754128"/>
      </c:barChart>
      <c:catAx>
        <c:axId val="108475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4754128"/>
        <c:crosses val="autoZero"/>
        <c:auto val="1"/>
        <c:lblAlgn val="ctr"/>
        <c:lblOffset val="100"/>
        <c:noMultiLvlLbl val="0"/>
      </c:catAx>
      <c:valAx>
        <c:axId val="1084754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475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0.89130434782608692</c:v>
                </c:pt>
                <c:pt idx="1">
                  <c:v>0.9821428571428571</c:v>
                </c:pt>
                <c:pt idx="2">
                  <c:v>0.87931034482758619</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56580864"/>
        <c:axId val="1220764848"/>
      </c:barChart>
      <c:catAx>
        <c:axId val="95658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764848"/>
        <c:crosses val="autoZero"/>
        <c:auto val="1"/>
        <c:lblAlgn val="ctr"/>
        <c:lblOffset val="100"/>
        <c:noMultiLvlLbl val="0"/>
      </c:catAx>
      <c:valAx>
        <c:axId val="1220764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658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H1" sqref="H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2" t="s">
        <v>324</v>
      </c>
      <c r="B18" s="312"/>
      <c r="C18" s="312"/>
      <c r="D18" s="313" t="s">
        <v>408</v>
      </c>
      <c r="E18" s="313"/>
      <c r="F18" s="313"/>
      <c r="G18" s="313"/>
      <c r="H18" s="313"/>
      <c r="I18" s="313"/>
      <c r="J18" s="313"/>
      <c r="K18" s="313"/>
    </row>
    <row r="20" spans="1:11" ht="16.5" x14ac:dyDescent="0.3">
      <c r="A20" s="83"/>
      <c r="B20" s="78"/>
      <c r="C20" s="78"/>
      <c r="D20" s="78"/>
      <c r="E20" s="78"/>
      <c r="F20" s="78"/>
      <c r="G20" s="78"/>
      <c r="H20" s="78"/>
      <c r="I20" s="78"/>
    </row>
    <row r="21" spans="1:11" x14ac:dyDescent="0.25">
      <c r="A21" s="314" t="s">
        <v>325</v>
      </c>
      <c r="B21" s="314"/>
      <c r="C21" s="314"/>
      <c r="D21" s="314"/>
      <c r="E21" s="314"/>
      <c r="F21" s="314"/>
      <c r="G21" s="314"/>
      <c r="H21" s="314"/>
      <c r="I21" s="314"/>
      <c r="J21" s="314"/>
      <c r="K21" s="314"/>
    </row>
    <row r="22" spans="1:11" x14ac:dyDescent="0.25">
      <c r="A22" s="84"/>
      <c r="B22" s="79"/>
      <c r="C22" s="79"/>
      <c r="D22" s="78"/>
      <c r="E22" s="78"/>
      <c r="F22" s="78"/>
      <c r="G22" s="78"/>
      <c r="H22" s="78"/>
      <c r="I22" s="78"/>
    </row>
    <row r="23" spans="1:11" ht="42" customHeight="1" x14ac:dyDescent="0.25">
      <c r="A23" s="85" t="s">
        <v>326</v>
      </c>
      <c r="B23" s="308" t="s">
        <v>327</v>
      </c>
      <c r="C23" s="308"/>
      <c r="D23" s="78"/>
      <c r="E23" s="78"/>
      <c r="F23" s="78"/>
      <c r="G23" s="78"/>
      <c r="H23" s="78"/>
      <c r="I23" s="78"/>
      <c r="J23" s="77" t="str">
        <f>D18</f>
        <v>Riadh Sousse</v>
      </c>
    </row>
    <row r="24" spans="1:11" ht="33" customHeight="1" x14ac:dyDescent="0.25">
      <c r="A24" s="86" t="s">
        <v>328</v>
      </c>
      <c r="B24" s="307">
        <f>AVERAGE('A1 Exploitation'!D549,'A1 Technique'!D199)</f>
        <v>0.92024739583333326</v>
      </c>
      <c r="C24" s="307"/>
      <c r="D24" s="78"/>
      <c r="E24" s="78"/>
      <c r="F24" s="78"/>
      <c r="G24" s="78"/>
      <c r="H24" s="78"/>
      <c r="I24" s="78"/>
    </row>
    <row r="25" spans="1:11" ht="33" customHeight="1" x14ac:dyDescent="0.25">
      <c r="A25" s="85" t="s">
        <v>329</v>
      </c>
      <c r="B25" s="307">
        <f>AVERAGE('A2 Exploitation'!D549,'A2 Technique'!D199)</f>
        <v>0.89607007575757569</v>
      </c>
      <c r="C25" s="307"/>
      <c r="D25" s="78"/>
      <c r="E25" s="78"/>
      <c r="F25" s="78"/>
      <c r="G25" s="78"/>
      <c r="H25" s="78"/>
      <c r="I25" s="78"/>
    </row>
    <row r="26" spans="1:11" ht="33" customHeight="1" x14ac:dyDescent="0.25">
      <c r="A26" s="86" t="s">
        <v>330</v>
      </c>
      <c r="B26" s="307">
        <f>AVERAGE('A3 Exploitation'!D549,'A3 Technique'!D199)</f>
        <v>0.91619830551128256</v>
      </c>
      <c r="C26" s="307"/>
      <c r="D26" s="78"/>
      <c r="E26" s="78"/>
      <c r="F26" s="78"/>
      <c r="G26" s="78"/>
      <c r="H26" s="78"/>
      <c r="I26" s="78"/>
    </row>
    <row r="27" spans="1:11" ht="33" customHeight="1" x14ac:dyDescent="0.25">
      <c r="A27" s="86" t="s">
        <v>331</v>
      </c>
      <c r="B27" s="307">
        <f>AVERAGE('A4 Exploitation'!D549,'A4 Technique'!D199)</f>
        <v>0</v>
      </c>
      <c r="C27" s="307"/>
      <c r="D27" s="78"/>
      <c r="E27" s="78"/>
      <c r="F27" s="78"/>
      <c r="G27" s="78"/>
      <c r="H27" s="78"/>
      <c r="I27" s="78"/>
    </row>
    <row r="28" spans="1:11" ht="33" customHeight="1" x14ac:dyDescent="0.25">
      <c r="A28" s="85" t="s">
        <v>332</v>
      </c>
      <c r="B28" s="307">
        <f>AVERAGE('A5 Exploitation'!D549,'A5 Technique'!D199)</f>
        <v>0</v>
      </c>
      <c r="C28" s="307"/>
      <c r="D28" s="78"/>
      <c r="E28" s="78"/>
      <c r="F28" s="78"/>
      <c r="G28" s="78"/>
      <c r="H28" s="78"/>
      <c r="I28" s="78"/>
    </row>
    <row r="29" spans="1:11" ht="33" customHeight="1" x14ac:dyDescent="0.25">
      <c r="A29" s="85" t="s">
        <v>333</v>
      </c>
      <c r="B29" s="307">
        <f>AVERAGE('A6 Exploitation'!D549,'A6 Technique'!D199)</f>
        <v>0</v>
      </c>
      <c r="C29" s="30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8" t="s">
        <v>334</v>
      </c>
      <c r="C33" s="308"/>
      <c r="D33" s="78"/>
      <c r="E33" s="78"/>
      <c r="F33" s="78"/>
      <c r="G33" s="78"/>
      <c r="H33" s="78"/>
      <c r="I33" s="78"/>
      <c r="J33" s="77" t="str">
        <f>D18</f>
        <v>Riadh Sousse</v>
      </c>
    </row>
    <row r="34" spans="1:10" ht="33" customHeight="1" x14ac:dyDescent="0.25">
      <c r="A34" s="86" t="s">
        <v>328</v>
      </c>
      <c r="B34" s="307">
        <f>'A1 Exploitation'!D549</f>
        <v>0.876953125</v>
      </c>
      <c r="C34" s="307"/>
      <c r="D34" s="78"/>
      <c r="E34" s="78"/>
      <c r="F34" s="78"/>
      <c r="G34" s="78"/>
      <c r="H34" s="78"/>
      <c r="I34" s="78"/>
    </row>
    <row r="35" spans="1:10" ht="33" customHeight="1" x14ac:dyDescent="0.25">
      <c r="A35" s="85" t="s">
        <v>329</v>
      </c>
      <c r="B35" s="307">
        <f>'A2 Exploitation'!D549</f>
        <v>0.85984848484848486</v>
      </c>
      <c r="C35" s="307"/>
      <c r="D35" s="78"/>
      <c r="E35" s="78"/>
      <c r="F35" s="78"/>
      <c r="G35" s="78"/>
      <c r="H35" s="78"/>
      <c r="I35" s="78"/>
    </row>
    <row r="36" spans="1:10" ht="33" customHeight="1" x14ac:dyDescent="0.25">
      <c r="A36" s="86" t="s">
        <v>330</v>
      </c>
      <c r="B36" s="307">
        <f>'A3 Exploitation'!D549</f>
        <v>0.93129770992366412</v>
      </c>
      <c r="C36" s="307"/>
      <c r="D36" s="78"/>
      <c r="E36" s="78"/>
      <c r="F36" s="78"/>
      <c r="G36" s="78"/>
      <c r="H36" s="78"/>
      <c r="I36" s="78"/>
    </row>
    <row r="37" spans="1:10" ht="33" customHeight="1" x14ac:dyDescent="0.25">
      <c r="A37" s="86" t="s">
        <v>331</v>
      </c>
      <c r="B37" s="307">
        <f>'A4 Exploitation'!D549</f>
        <v>0</v>
      </c>
      <c r="C37" s="307"/>
      <c r="D37" s="78"/>
      <c r="E37" s="78"/>
      <c r="F37" s="78"/>
      <c r="G37" s="78"/>
      <c r="H37" s="78"/>
      <c r="I37" s="78"/>
    </row>
    <row r="38" spans="1:10" ht="33" customHeight="1" x14ac:dyDescent="0.25">
      <c r="A38" s="85" t="s">
        <v>332</v>
      </c>
      <c r="B38" s="307">
        <f>'A5 Exploitation'!D549</f>
        <v>0</v>
      </c>
      <c r="C38" s="307"/>
      <c r="D38" s="78"/>
      <c r="E38" s="78"/>
      <c r="F38" s="78"/>
      <c r="G38" s="78"/>
      <c r="H38" s="78"/>
      <c r="I38" s="78"/>
    </row>
    <row r="39" spans="1:10" ht="33" customHeight="1" x14ac:dyDescent="0.25">
      <c r="A39" s="85" t="s">
        <v>333</v>
      </c>
      <c r="B39" s="307">
        <f>'A6 Exploitation'!D549</f>
        <v>0</v>
      </c>
      <c r="C39" s="30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1" t="s">
        <v>335</v>
      </c>
      <c r="C42" s="311"/>
      <c r="D42" s="78"/>
      <c r="E42" s="78"/>
      <c r="F42" s="78"/>
      <c r="G42" s="78"/>
      <c r="H42" s="78"/>
      <c r="I42" s="78"/>
      <c r="J42" s="77" t="str">
        <f>D18</f>
        <v>Riadh Sousse</v>
      </c>
    </row>
    <row r="43" spans="1:10" ht="33" customHeight="1" x14ac:dyDescent="0.25">
      <c r="A43" s="86" t="s">
        <v>328</v>
      </c>
      <c r="B43" s="307">
        <f>AVERAGE('A1 Exploitation'!D547, 'A1 Technique'!D197)</f>
        <v>0.95833333333333326</v>
      </c>
      <c r="C43" s="307"/>
      <c r="D43" s="78"/>
      <c r="E43" s="78"/>
      <c r="F43" s="78"/>
      <c r="G43" s="78"/>
      <c r="H43" s="78"/>
      <c r="I43" s="78"/>
    </row>
    <row r="44" spans="1:10" ht="33" customHeight="1" x14ac:dyDescent="0.25">
      <c r="A44" s="85" t="s">
        <v>329</v>
      </c>
      <c r="B44" s="307">
        <f>AVERAGE('A2 Exploitation'!D547, 'A2 Technique'!D197)</f>
        <v>0.71520146520146521</v>
      </c>
      <c r="C44" s="307"/>
      <c r="D44" s="78"/>
      <c r="E44" s="78"/>
      <c r="F44" s="78"/>
      <c r="G44" s="78"/>
      <c r="H44" s="78"/>
      <c r="I44" s="78"/>
    </row>
    <row r="45" spans="1:10" ht="33" customHeight="1" x14ac:dyDescent="0.25">
      <c r="A45" s="86" t="s">
        <v>330</v>
      </c>
      <c r="B45" s="307">
        <f>AVERAGE('A3 Exploitation'!D547, 'A3 Technique'!D197)</f>
        <v>0.73885281385281387</v>
      </c>
      <c r="C45" s="307"/>
      <c r="D45" s="78"/>
      <c r="E45" s="78"/>
      <c r="F45" s="78"/>
      <c r="G45" s="78"/>
      <c r="H45" s="78"/>
      <c r="I45" s="78"/>
    </row>
    <row r="46" spans="1:10" ht="33" customHeight="1" x14ac:dyDescent="0.25">
      <c r="A46" s="86" t="s">
        <v>331</v>
      </c>
      <c r="B46" s="307" t="e">
        <f>AVERAGE('A4 Exploitation'!D547, 'A4 Technique'!D197)</f>
        <v>#DIV/0!</v>
      </c>
      <c r="C46" s="307"/>
      <c r="D46" s="78"/>
      <c r="E46" s="78"/>
      <c r="F46" s="78"/>
      <c r="G46" s="78"/>
      <c r="H46" s="78"/>
      <c r="I46" s="78"/>
    </row>
    <row r="47" spans="1:10" ht="33" customHeight="1" x14ac:dyDescent="0.25">
      <c r="A47" s="85" t="s">
        <v>332</v>
      </c>
      <c r="B47" s="307" t="e">
        <f>AVERAGE('A5 Exploitation'!D547, 'A5 Technique'!D197)</f>
        <v>#DIV/0!</v>
      </c>
      <c r="C47" s="307"/>
      <c r="D47" s="78"/>
      <c r="E47" s="78"/>
      <c r="F47" s="78"/>
      <c r="G47" s="78"/>
      <c r="H47" s="78"/>
      <c r="I47" s="78"/>
    </row>
    <row r="48" spans="1:10" ht="33" customHeight="1" x14ac:dyDescent="0.25">
      <c r="A48" s="85" t="s">
        <v>333</v>
      </c>
      <c r="B48" s="307" t="e">
        <f>AVERAGE('A6 Exploitation'!D547, 'A6 Technique'!D197)</f>
        <v>#DIV/0!</v>
      </c>
      <c r="C48" s="30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8" t="s">
        <v>336</v>
      </c>
      <c r="C51" s="308"/>
      <c r="D51" s="78"/>
      <c r="E51" s="78"/>
      <c r="F51" s="78"/>
      <c r="G51" s="78"/>
      <c r="H51" s="78"/>
      <c r="I51" s="78"/>
      <c r="J51" s="77" t="str">
        <f>D18</f>
        <v>Riadh Sousse</v>
      </c>
    </row>
    <row r="52" spans="1:10" ht="33" customHeight="1" x14ac:dyDescent="0.25">
      <c r="A52" s="86" t="s">
        <v>328</v>
      </c>
      <c r="B52" s="310">
        <f>'A1 Exploitation'!D46</f>
        <v>1</v>
      </c>
      <c r="C52" s="310"/>
      <c r="D52" s="78"/>
      <c r="E52" s="78"/>
      <c r="F52" s="78"/>
      <c r="G52" s="78"/>
      <c r="H52" s="78"/>
      <c r="I52" s="78"/>
    </row>
    <row r="53" spans="1:10" ht="33" customHeight="1" x14ac:dyDescent="0.25">
      <c r="A53" s="85" t="s">
        <v>329</v>
      </c>
      <c r="B53" s="310">
        <f>'A2 Exploitation'!D46</f>
        <v>0.96875</v>
      </c>
      <c r="C53" s="310"/>
      <c r="D53" s="78"/>
      <c r="E53" s="78"/>
      <c r="F53" s="78"/>
      <c r="G53" s="78"/>
      <c r="H53" s="78"/>
      <c r="I53" s="78"/>
    </row>
    <row r="54" spans="1:10" ht="33" customHeight="1" x14ac:dyDescent="0.25">
      <c r="A54" s="86" t="s">
        <v>330</v>
      </c>
      <c r="B54" s="310">
        <f>'A3 Exploitation'!D46</f>
        <v>1</v>
      </c>
      <c r="C54" s="310"/>
      <c r="D54" s="78"/>
      <c r="E54" s="78"/>
      <c r="F54" s="78"/>
      <c r="G54" s="78"/>
      <c r="H54" s="78"/>
      <c r="I54" s="78"/>
    </row>
    <row r="55" spans="1:10" ht="33" customHeight="1" x14ac:dyDescent="0.25">
      <c r="A55" s="86" t="s">
        <v>331</v>
      </c>
      <c r="B55" s="310">
        <f>'A4 Exploitation'!D46</f>
        <v>0</v>
      </c>
      <c r="C55" s="310"/>
      <c r="D55" s="78"/>
      <c r="E55" s="78"/>
      <c r="F55" s="78"/>
      <c r="G55" s="78"/>
      <c r="H55" s="78"/>
      <c r="I55" s="78"/>
    </row>
    <row r="56" spans="1:10" ht="33" customHeight="1" x14ac:dyDescent="0.25">
      <c r="A56" s="85" t="s">
        <v>332</v>
      </c>
      <c r="B56" s="310">
        <f>'A5 Exploitation'!D46</f>
        <v>0</v>
      </c>
      <c r="C56" s="310"/>
      <c r="D56" s="78"/>
      <c r="E56" s="78"/>
      <c r="F56" s="78"/>
      <c r="G56" s="78"/>
      <c r="H56" s="78"/>
      <c r="I56" s="78"/>
    </row>
    <row r="57" spans="1:10" ht="33" customHeight="1" x14ac:dyDescent="0.25">
      <c r="A57" s="85" t="s">
        <v>333</v>
      </c>
      <c r="B57" s="310">
        <f>'A6 Exploitation'!D46</f>
        <v>0</v>
      </c>
      <c r="C57" s="31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8" t="s">
        <v>337</v>
      </c>
      <c r="C60" s="308"/>
      <c r="D60" s="78"/>
      <c r="E60" s="78"/>
      <c r="F60" s="78"/>
      <c r="G60" s="78"/>
      <c r="H60" s="78"/>
      <c r="I60" s="78"/>
      <c r="J60" s="77" t="str">
        <f>D18</f>
        <v>Riadh Sousse</v>
      </c>
    </row>
    <row r="61" spans="1:10" ht="33" customHeight="1" x14ac:dyDescent="0.25">
      <c r="A61" s="86" t="s">
        <v>328</v>
      </c>
      <c r="B61" s="307">
        <f>'A1 Exploitation'!D103</f>
        <v>0.9242424242424242</v>
      </c>
      <c r="C61" s="307"/>
      <c r="D61" s="78"/>
      <c r="E61" s="78"/>
      <c r="F61" s="78"/>
      <c r="G61" s="78"/>
      <c r="H61" s="78"/>
      <c r="I61" s="78"/>
    </row>
    <row r="62" spans="1:10" ht="33" customHeight="1" x14ac:dyDescent="0.25">
      <c r="A62" s="85" t="s">
        <v>329</v>
      </c>
      <c r="B62" s="307">
        <f>'A2 Exploitation'!D103</f>
        <v>0.90909090909090906</v>
      </c>
      <c r="C62" s="307"/>
      <c r="D62" s="78"/>
      <c r="E62" s="78"/>
      <c r="F62" s="78"/>
      <c r="G62" s="78"/>
      <c r="H62" s="78"/>
      <c r="I62" s="78"/>
    </row>
    <row r="63" spans="1:10" ht="33" customHeight="1" x14ac:dyDescent="0.25">
      <c r="A63" s="86" t="s">
        <v>330</v>
      </c>
      <c r="B63" s="307">
        <f>'A3 Exploitation'!D103</f>
        <v>0.77941176470588236</v>
      </c>
      <c r="C63" s="307"/>
      <c r="D63" s="78"/>
      <c r="E63" s="78"/>
      <c r="F63" s="78"/>
      <c r="G63" s="78"/>
      <c r="H63" s="78"/>
      <c r="I63" s="78"/>
    </row>
    <row r="64" spans="1:10" ht="33" customHeight="1" x14ac:dyDescent="0.25">
      <c r="A64" s="86" t="s">
        <v>331</v>
      </c>
      <c r="B64" s="307">
        <f>'A4 Exploitation'!D103</f>
        <v>0</v>
      </c>
      <c r="C64" s="307"/>
      <c r="D64" s="78"/>
      <c r="E64" s="78"/>
      <c r="F64" s="78"/>
      <c r="G64" s="78"/>
      <c r="H64" s="78"/>
      <c r="I64" s="78"/>
    </row>
    <row r="65" spans="1:10" ht="33" customHeight="1" x14ac:dyDescent="0.25">
      <c r="A65" s="85" t="s">
        <v>332</v>
      </c>
      <c r="B65" s="307">
        <f>'A5 Exploitation'!D103</f>
        <v>0</v>
      </c>
      <c r="C65" s="307"/>
      <c r="D65" s="78"/>
      <c r="E65" s="78"/>
      <c r="F65" s="78"/>
      <c r="G65" s="78"/>
      <c r="H65" s="78"/>
      <c r="I65" s="78"/>
    </row>
    <row r="66" spans="1:10" ht="33" customHeight="1" x14ac:dyDescent="0.25">
      <c r="A66" s="85" t="s">
        <v>333</v>
      </c>
      <c r="B66" s="307">
        <f>'A6 Exploitation'!D103</f>
        <v>0</v>
      </c>
      <c r="C66" s="30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8" t="s">
        <v>338</v>
      </c>
      <c r="C69" s="308"/>
      <c r="D69" s="78"/>
      <c r="E69" s="78"/>
      <c r="F69" s="78"/>
      <c r="G69" s="78"/>
      <c r="H69" s="78"/>
      <c r="I69" s="78"/>
      <c r="J69" s="77" t="str">
        <f>D18</f>
        <v>Riadh Sousse</v>
      </c>
    </row>
    <row r="70" spans="1:10" ht="33" customHeight="1" x14ac:dyDescent="0.25">
      <c r="A70" s="86" t="s">
        <v>328</v>
      </c>
      <c r="B70" s="307">
        <f>'A1 Exploitation'!D158</f>
        <v>0.65151515151515149</v>
      </c>
      <c r="C70" s="307"/>
      <c r="D70" s="78"/>
      <c r="E70" s="78"/>
      <c r="F70" s="78"/>
      <c r="G70" s="78"/>
      <c r="H70" s="78"/>
      <c r="I70" s="78"/>
    </row>
    <row r="71" spans="1:10" ht="33" customHeight="1" x14ac:dyDescent="0.25">
      <c r="A71" s="85" t="s">
        <v>329</v>
      </c>
      <c r="B71" s="307">
        <f>'A2 Exploitation'!D158</f>
        <v>0.54285714285714282</v>
      </c>
      <c r="C71" s="307"/>
      <c r="D71" s="78"/>
      <c r="E71" s="78"/>
      <c r="F71" s="78"/>
      <c r="G71" s="78"/>
      <c r="H71" s="78"/>
      <c r="I71" s="78"/>
    </row>
    <row r="72" spans="1:10" ht="33" customHeight="1" x14ac:dyDescent="0.25">
      <c r="A72" s="86" t="s">
        <v>330</v>
      </c>
      <c r="B72" s="307">
        <f>'A3 Exploitation'!D158</f>
        <v>0.9242424242424242</v>
      </c>
      <c r="C72" s="307"/>
      <c r="D72" s="78"/>
      <c r="E72" s="78"/>
      <c r="F72" s="78"/>
      <c r="G72" s="78"/>
      <c r="H72" s="78"/>
      <c r="I72" s="78"/>
    </row>
    <row r="73" spans="1:10" ht="33" customHeight="1" x14ac:dyDescent="0.25">
      <c r="A73" s="86" t="s">
        <v>331</v>
      </c>
      <c r="B73" s="307">
        <f>'A4 Exploitation'!D158</f>
        <v>0</v>
      </c>
      <c r="C73" s="307"/>
      <c r="D73" s="78"/>
      <c r="E73" s="78"/>
      <c r="F73" s="78"/>
      <c r="G73" s="78"/>
      <c r="H73" s="78"/>
      <c r="I73" s="78"/>
    </row>
    <row r="74" spans="1:10" ht="33" customHeight="1" x14ac:dyDescent="0.25">
      <c r="A74" s="85" t="s">
        <v>332</v>
      </c>
      <c r="B74" s="307">
        <f>'A5 Exploitation'!D158</f>
        <v>0</v>
      </c>
      <c r="C74" s="307"/>
      <c r="D74" s="78"/>
      <c r="E74" s="78"/>
      <c r="F74" s="78"/>
      <c r="G74" s="78"/>
      <c r="H74" s="78"/>
      <c r="I74" s="78"/>
    </row>
    <row r="75" spans="1:10" ht="33" customHeight="1" x14ac:dyDescent="0.25">
      <c r="A75" s="85" t="s">
        <v>333</v>
      </c>
      <c r="B75" s="307">
        <f>'A6 Exploitation'!D158</f>
        <v>0</v>
      </c>
      <c r="C75" s="30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8" t="s">
        <v>339</v>
      </c>
      <c r="C78" s="308"/>
      <c r="D78" s="78"/>
      <c r="E78" s="78"/>
      <c r="F78" s="78"/>
      <c r="G78" s="78"/>
      <c r="H78" s="78"/>
      <c r="I78" s="78"/>
      <c r="J78" s="77" t="str">
        <f>D18</f>
        <v>Riadh Sousse</v>
      </c>
    </row>
    <row r="79" spans="1:10" ht="33" customHeight="1" x14ac:dyDescent="0.25">
      <c r="A79" s="86" t="s">
        <v>328</v>
      </c>
      <c r="B79" s="307">
        <f>'A1 Exploitation'!D205</f>
        <v>0.73333333333333328</v>
      </c>
      <c r="C79" s="307"/>
      <c r="D79" s="78"/>
      <c r="E79" s="78"/>
      <c r="F79" s="78"/>
      <c r="G79" s="78"/>
      <c r="H79" s="78"/>
      <c r="I79" s="78"/>
    </row>
    <row r="80" spans="1:10" ht="33" customHeight="1" x14ac:dyDescent="0.25">
      <c r="A80" s="85" t="s">
        <v>329</v>
      </c>
      <c r="B80" s="307">
        <f>'A2 Exploitation'!D205</f>
        <v>0.734375</v>
      </c>
      <c r="C80" s="307"/>
      <c r="D80" s="78"/>
      <c r="E80" s="78"/>
      <c r="F80" s="78"/>
      <c r="G80" s="78"/>
      <c r="H80" s="78"/>
      <c r="I80" s="78"/>
    </row>
    <row r="81" spans="1:10" ht="33" customHeight="1" x14ac:dyDescent="0.25">
      <c r="A81" s="86" t="s">
        <v>330</v>
      </c>
      <c r="B81" s="307">
        <f>'A3 Exploitation'!D205</f>
        <v>0.967741935483871</v>
      </c>
      <c r="C81" s="307"/>
      <c r="D81" s="78"/>
      <c r="E81" s="78"/>
      <c r="F81" s="78"/>
      <c r="G81" s="78"/>
      <c r="H81" s="78"/>
      <c r="I81" s="78"/>
    </row>
    <row r="82" spans="1:10" ht="33" customHeight="1" x14ac:dyDescent="0.25">
      <c r="A82" s="86" t="s">
        <v>331</v>
      </c>
      <c r="B82" s="307">
        <f>'A4 Exploitation'!D205</f>
        <v>0</v>
      </c>
      <c r="C82" s="307"/>
      <c r="D82" s="78"/>
      <c r="E82" s="78"/>
      <c r="F82" s="78"/>
      <c r="G82" s="78"/>
      <c r="H82" s="78"/>
      <c r="I82" s="78"/>
    </row>
    <row r="83" spans="1:10" ht="33" customHeight="1" x14ac:dyDescent="0.25">
      <c r="A83" s="85" t="s">
        <v>332</v>
      </c>
      <c r="B83" s="307">
        <f>'A5 Exploitation'!D205</f>
        <v>0</v>
      </c>
      <c r="C83" s="307"/>
      <c r="D83" s="78"/>
      <c r="E83" s="78"/>
      <c r="F83" s="78"/>
      <c r="G83" s="78"/>
      <c r="H83" s="78"/>
      <c r="I83" s="78"/>
    </row>
    <row r="84" spans="1:10" ht="33" customHeight="1" x14ac:dyDescent="0.25">
      <c r="A84" s="85" t="s">
        <v>333</v>
      </c>
      <c r="B84" s="307">
        <f>'A6 Exploitation'!D205</f>
        <v>0</v>
      </c>
      <c r="C84" s="30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8" t="s">
        <v>340</v>
      </c>
      <c r="C87" s="308"/>
      <c r="D87" s="78"/>
      <c r="E87" s="78"/>
      <c r="F87" s="78"/>
      <c r="G87" s="78"/>
      <c r="H87" s="78"/>
      <c r="I87" s="78"/>
      <c r="J87" s="77" t="str">
        <f>D18</f>
        <v>Riadh Sousse</v>
      </c>
    </row>
    <row r="88" spans="1:10" ht="33" customHeight="1" x14ac:dyDescent="0.25">
      <c r="A88" s="86" t="s">
        <v>328</v>
      </c>
      <c r="B88" s="307">
        <f>'A1 Exploitation'!D266</f>
        <v>0.88157894736842102</v>
      </c>
      <c r="C88" s="307"/>
      <c r="D88" s="78"/>
      <c r="E88" s="78"/>
      <c r="F88" s="78"/>
      <c r="G88" s="78"/>
      <c r="H88" s="78"/>
      <c r="I88" s="78"/>
    </row>
    <row r="89" spans="1:10" ht="33" customHeight="1" x14ac:dyDescent="0.25">
      <c r="A89" s="85" t="s">
        <v>329</v>
      </c>
      <c r="B89" s="307">
        <f>'A2 Exploitation'!D266</f>
        <v>0.95714285714285718</v>
      </c>
      <c r="C89" s="307"/>
      <c r="D89" s="78"/>
      <c r="E89" s="78"/>
      <c r="F89" s="78"/>
      <c r="G89" s="78"/>
      <c r="H89" s="78"/>
      <c r="I89" s="78"/>
    </row>
    <row r="90" spans="1:10" ht="33" customHeight="1" x14ac:dyDescent="0.25">
      <c r="A90" s="86" t="s">
        <v>330</v>
      </c>
      <c r="B90" s="307">
        <f>'A3 Exploitation'!D266</f>
        <v>0.984375</v>
      </c>
      <c r="C90" s="307"/>
      <c r="D90" s="78"/>
      <c r="E90" s="78"/>
      <c r="F90" s="78"/>
      <c r="G90" s="78"/>
      <c r="H90" s="78"/>
      <c r="I90" s="78"/>
    </row>
    <row r="91" spans="1:10" ht="33" customHeight="1" x14ac:dyDescent="0.25">
      <c r="A91" s="86" t="s">
        <v>331</v>
      </c>
      <c r="B91" s="307">
        <f>'A4 Exploitation'!D266</f>
        <v>0</v>
      </c>
      <c r="C91" s="307"/>
      <c r="D91" s="78"/>
      <c r="E91" s="78"/>
      <c r="F91" s="78"/>
      <c r="G91" s="78"/>
      <c r="H91" s="78"/>
      <c r="I91" s="78"/>
    </row>
    <row r="92" spans="1:10" ht="33" customHeight="1" x14ac:dyDescent="0.25">
      <c r="A92" s="85" t="s">
        <v>332</v>
      </c>
      <c r="B92" s="307">
        <f>'A5 Exploitation'!D266</f>
        <v>0</v>
      </c>
      <c r="C92" s="307"/>
      <c r="D92" s="78"/>
      <c r="E92" s="78"/>
      <c r="F92" s="78"/>
      <c r="G92" s="78"/>
      <c r="H92" s="78"/>
      <c r="I92" s="78"/>
    </row>
    <row r="93" spans="1:10" ht="33" customHeight="1" x14ac:dyDescent="0.25">
      <c r="A93" s="85" t="s">
        <v>333</v>
      </c>
      <c r="B93" s="307">
        <f>'A6 Exploitation'!D266</f>
        <v>0</v>
      </c>
      <c r="C93" s="30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8" t="s">
        <v>341</v>
      </c>
      <c r="C96" s="308"/>
      <c r="D96" s="78"/>
      <c r="E96" s="78"/>
      <c r="F96" s="78"/>
      <c r="G96" s="78"/>
      <c r="H96" s="78"/>
      <c r="I96" s="78"/>
      <c r="J96" s="77" t="str">
        <f>D18</f>
        <v>Riadh Sousse</v>
      </c>
    </row>
    <row r="97" spans="1:10" ht="33" customHeight="1" x14ac:dyDescent="0.25">
      <c r="A97" s="86" t="s">
        <v>328</v>
      </c>
      <c r="B97" s="307" t="e">
        <f>'A1 Exploitation'!D318</f>
        <v>#DIV/0!</v>
      </c>
      <c r="C97" s="307"/>
      <c r="D97" s="78"/>
      <c r="E97" s="78"/>
      <c r="F97" s="78"/>
      <c r="G97" s="78"/>
      <c r="H97" s="78"/>
      <c r="I97" s="78"/>
    </row>
    <row r="98" spans="1:10" ht="33" customHeight="1" x14ac:dyDescent="0.25">
      <c r="A98" s="85" t="s">
        <v>329</v>
      </c>
      <c r="B98" s="307" t="e">
        <f>'A2 Exploitation'!D318</f>
        <v>#DIV/0!</v>
      </c>
      <c r="C98" s="307"/>
      <c r="D98" s="78"/>
      <c r="E98" s="78"/>
      <c r="F98" s="78"/>
      <c r="G98" s="78"/>
      <c r="H98" s="78"/>
      <c r="I98" s="78"/>
    </row>
    <row r="99" spans="1:10" ht="33" customHeight="1" x14ac:dyDescent="0.25">
      <c r="A99" s="86" t="s">
        <v>330</v>
      </c>
      <c r="B99" s="307" t="e">
        <f>'A3 Exploitation'!D318</f>
        <v>#DIV/0!</v>
      </c>
      <c r="C99" s="307"/>
      <c r="D99" s="78"/>
      <c r="E99" s="78"/>
      <c r="F99" s="78"/>
      <c r="G99" s="78"/>
      <c r="H99" s="78"/>
      <c r="I99" s="78"/>
    </row>
    <row r="100" spans="1:10" ht="33" customHeight="1" x14ac:dyDescent="0.25">
      <c r="A100" s="86" t="s">
        <v>331</v>
      </c>
      <c r="B100" s="307">
        <f>'A4 Exploitation'!D318</f>
        <v>0</v>
      </c>
      <c r="C100" s="307"/>
      <c r="D100" s="78"/>
      <c r="E100" s="78"/>
      <c r="F100" s="78"/>
      <c r="G100" s="78"/>
      <c r="H100" s="78"/>
      <c r="I100" s="78"/>
    </row>
    <row r="101" spans="1:10" ht="33" customHeight="1" x14ac:dyDescent="0.25">
      <c r="A101" s="85" t="s">
        <v>332</v>
      </c>
      <c r="B101" s="307">
        <f>'A5 Exploitation'!D318</f>
        <v>0</v>
      </c>
      <c r="C101" s="307"/>
      <c r="D101" s="78"/>
      <c r="E101" s="78"/>
      <c r="F101" s="78"/>
      <c r="G101" s="78"/>
      <c r="H101" s="78"/>
      <c r="I101" s="78"/>
    </row>
    <row r="102" spans="1:10" ht="33" customHeight="1" x14ac:dyDescent="0.25">
      <c r="A102" s="85" t="s">
        <v>333</v>
      </c>
      <c r="B102" s="307">
        <f>'A6 Exploitation'!D318</f>
        <v>0</v>
      </c>
      <c r="C102" s="30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8" t="s">
        <v>342</v>
      </c>
      <c r="C105" s="308"/>
      <c r="D105" s="78"/>
      <c r="E105" s="78"/>
      <c r="F105" s="78"/>
      <c r="G105" s="78"/>
      <c r="H105" s="78"/>
      <c r="I105" s="78"/>
      <c r="J105" s="77" t="str">
        <f>D18</f>
        <v>Riadh Sousse</v>
      </c>
    </row>
    <row r="106" spans="1:10" ht="33" customHeight="1" x14ac:dyDescent="0.25">
      <c r="A106" s="86" t="s">
        <v>328</v>
      </c>
      <c r="B106" s="307">
        <f>'A1 Exploitation'!D358</f>
        <v>0.97619047619047616</v>
      </c>
      <c r="C106" s="307"/>
      <c r="D106" s="78"/>
      <c r="E106" s="78"/>
      <c r="F106" s="78"/>
      <c r="G106" s="78"/>
      <c r="H106" s="78"/>
      <c r="I106" s="78"/>
    </row>
    <row r="107" spans="1:10" ht="33" customHeight="1" x14ac:dyDescent="0.25">
      <c r="A107" s="85" t="s">
        <v>329</v>
      </c>
      <c r="B107" s="307">
        <f>'A2 Exploitation'!D358</f>
        <v>0.97826086956521741</v>
      </c>
      <c r="C107" s="307"/>
      <c r="D107" s="78"/>
      <c r="E107" s="78"/>
      <c r="F107" s="78"/>
      <c r="G107" s="78"/>
      <c r="H107" s="78"/>
      <c r="I107" s="78"/>
    </row>
    <row r="108" spans="1:10" ht="33" customHeight="1" x14ac:dyDescent="0.25">
      <c r="A108" s="86" t="s">
        <v>330</v>
      </c>
      <c r="B108" s="307">
        <f>'A3 Exploitation'!D358</f>
        <v>0.95833333333333337</v>
      </c>
      <c r="C108" s="307"/>
      <c r="D108" s="78"/>
      <c r="E108" s="78"/>
      <c r="F108" s="78"/>
      <c r="G108" s="78"/>
      <c r="H108" s="78"/>
      <c r="I108" s="78"/>
    </row>
    <row r="109" spans="1:10" ht="33" customHeight="1" x14ac:dyDescent="0.25">
      <c r="A109" s="86" t="s">
        <v>331</v>
      </c>
      <c r="B109" s="307">
        <f>'A4 Exploitation'!D358</f>
        <v>0</v>
      </c>
      <c r="C109" s="307"/>
      <c r="D109" s="78"/>
      <c r="E109" s="78"/>
      <c r="F109" s="78"/>
      <c r="G109" s="78"/>
      <c r="H109" s="78"/>
      <c r="I109" s="78"/>
    </row>
    <row r="110" spans="1:10" ht="33" customHeight="1" x14ac:dyDescent="0.25">
      <c r="A110" s="85" t="s">
        <v>332</v>
      </c>
      <c r="B110" s="307">
        <f>'A5 Exploitation'!D358</f>
        <v>0</v>
      </c>
      <c r="C110" s="307"/>
      <c r="D110" s="78"/>
      <c r="E110" s="78"/>
      <c r="F110" s="78"/>
      <c r="G110" s="78"/>
      <c r="H110" s="78"/>
      <c r="I110" s="78"/>
    </row>
    <row r="111" spans="1:10" ht="33" customHeight="1" x14ac:dyDescent="0.25">
      <c r="A111" s="85" t="s">
        <v>333</v>
      </c>
      <c r="B111" s="307">
        <f>'A6 Exploitation'!D358</f>
        <v>0</v>
      </c>
      <c r="C111" s="30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8" t="s">
        <v>343</v>
      </c>
      <c r="C114" s="308"/>
      <c r="D114" s="78"/>
      <c r="E114" s="78"/>
      <c r="F114" s="78"/>
      <c r="G114" s="78"/>
      <c r="H114" s="78"/>
      <c r="I114" s="78"/>
      <c r="J114" s="77" t="str">
        <f>D18</f>
        <v>Riadh Sousse</v>
      </c>
    </row>
    <row r="115" spans="1:10" ht="33" customHeight="1" x14ac:dyDescent="0.25">
      <c r="A115" s="86" t="s">
        <v>328</v>
      </c>
      <c r="B115" s="307">
        <f>'A1 Exploitation'!D391</f>
        <v>1</v>
      </c>
      <c r="C115" s="307"/>
      <c r="D115" s="78"/>
      <c r="E115" s="78"/>
      <c r="F115" s="78"/>
      <c r="G115" s="78"/>
      <c r="H115" s="78"/>
      <c r="I115" s="78"/>
    </row>
    <row r="116" spans="1:10" ht="33" customHeight="1" x14ac:dyDescent="0.25">
      <c r="A116" s="85" t="s">
        <v>329</v>
      </c>
      <c r="B116" s="307">
        <f>'A2 Exploitation'!D391</f>
        <v>0.94117647058823528</v>
      </c>
      <c r="C116" s="307"/>
      <c r="D116" s="78"/>
      <c r="E116" s="78"/>
      <c r="F116" s="78"/>
      <c r="G116" s="78"/>
      <c r="H116" s="78"/>
      <c r="I116" s="78"/>
    </row>
    <row r="117" spans="1:10" ht="33" customHeight="1" x14ac:dyDescent="0.25">
      <c r="A117" s="86" t="s">
        <v>330</v>
      </c>
      <c r="B117" s="307">
        <f>'A3 Exploitation'!D391</f>
        <v>0.94117647058823528</v>
      </c>
      <c r="C117" s="307"/>
      <c r="D117" s="78"/>
      <c r="E117" s="78"/>
      <c r="F117" s="78"/>
      <c r="G117" s="78"/>
      <c r="H117" s="78"/>
      <c r="I117" s="78"/>
    </row>
    <row r="118" spans="1:10" ht="33" customHeight="1" x14ac:dyDescent="0.25">
      <c r="A118" s="86" t="s">
        <v>331</v>
      </c>
      <c r="B118" s="307">
        <f>'A4 Exploitation'!D391</f>
        <v>0</v>
      </c>
      <c r="C118" s="307"/>
      <c r="D118" s="78"/>
      <c r="E118" s="78"/>
      <c r="F118" s="78"/>
      <c r="G118" s="78"/>
      <c r="H118" s="78"/>
      <c r="I118" s="78"/>
    </row>
    <row r="119" spans="1:10" ht="33" customHeight="1" x14ac:dyDescent="0.25">
      <c r="A119" s="85" t="s">
        <v>332</v>
      </c>
      <c r="B119" s="307">
        <f>'A5 Exploitation'!D391</f>
        <v>0</v>
      </c>
      <c r="C119" s="307"/>
      <c r="D119" s="78"/>
      <c r="E119" s="78"/>
      <c r="F119" s="78"/>
      <c r="G119" s="78"/>
      <c r="H119" s="78"/>
      <c r="I119" s="78"/>
    </row>
    <row r="120" spans="1:10" ht="33" customHeight="1" x14ac:dyDescent="0.25">
      <c r="A120" s="85" t="s">
        <v>333</v>
      </c>
      <c r="B120" s="307">
        <f>'A6 Exploitation'!D391</f>
        <v>0</v>
      </c>
      <c r="C120" s="30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8" t="s">
        <v>344</v>
      </c>
      <c r="C123" s="308"/>
      <c r="D123" s="78"/>
      <c r="E123" s="78"/>
      <c r="F123" s="78"/>
      <c r="G123" s="78"/>
      <c r="H123" s="78"/>
      <c r="I123" s="78"/>
      <c r="J123" s="77" t="str">
        <f>D18</f>
        <v>Riadh Sousse</v>
      </c>
    </row>
    <row r="124" spans="1:10" ht="33" customHeight="1" x14ac:dyDescent="0.25">
      <c r="A124" s="86" t="s">
        <v>328</v>
      </c>
      <c r="B124" s="307">
        <f>'A1 Exploitation'!D444</f>
        <v>0.89130434782608692</v>
      </c>
      <c r="C124" s="307"/>
      <c r="D124" s="78"/>
      <c r="E124" s="78"/>
      <c r="F124" s="78"/>
      <c r="G124" s="78"/>
      <c r="H124" s="78"/>
      <c r="I124" s="78"/>
    </row>
    <row r="125" spans="1:10" ht="33" customHeight="1" x14ac:dyDescent="0.25">
      <c r="A125" s="85" t="s">
        <v>329</v>
      </c>
      <c r="B125" s="307">
        <f>'A2 Exploitation'!D444</f>
        <v>0.9821428571428571</v>
      </c>
      <c r="C125" s="307"/>
      <c r="D125" s="78"/>
      <c r="E125" s="78"/>
      <c r="F125" s="78"/>
      <c r="G125" s="78"/>
      <c r="H125" s="78"/>
      <c r="I125" s="78"/>
    </row>
    <row r="126" spans="1:10" ht="33" customHeight="1" x14ac:dyDescent="0.25">
      <c r="A126" s="86" t="s">
        <v>330</v>
      </c>
      <c r="B126" s="307">
        <f>'A3 Exploitation'!D444</f>
        <v>0.87931034482758619</v>
      </c>
      <c r="C126" s="307"/>
      <c r="D126" s="78"/>
      <c r="E126" s="78"/>
      <c r="F126" s="78"/>
      <c r="G126" s="78"/>
      <c r="H126" s="78"/>
      <c r="I126" s="78"/>
    </row>
    <row r="127" spans="1:10" ht="33" customHeight="1" x14ac:dyDescent="0.25">
      <c r="A127" s="86" t="s">
        <v>331</v>
      </c>
      <c r="B127" s="307">
        <f>'A4 Exploitation'!D444</f>
        <v>0</v>
      </c>
      <c r="C127" s="307"/>
      <c r="D127" s="78"/>
      <c r="E127" s="78"/>
      <c r="F127" s="78"/>
      <c r="G127" s="78"/>
      <c r="H127" s="78"/>
      <c r="I127" s="78"/>
    </row>
    <row r="128" spans="1:10" ht="33" customHeight="1" x14ac:dyDescent="0.25">
      <c r="A128" s="85" t="s">
        <v>332</v>
      </c>
      <c r="B128" s="307">
        <f>'A5 Exploitation'!D444</f>
        <v>0</v>
      </c>
      <c r="C128" s="307"/>
      <c r="D128" s="78"/>
      <c r="E128" s="78"/>
      <c r="F128" s="78"/>
      <c r="G128" s="78"/>
      <c r="H128" s="78"/>
      <c r="I128" s="78"/>
    </row>
    <row r="129" spans="1:10" ht="33" customHeight="1" x14ac:dyDescent="0.25">
      <c r="A129" s="85" t="s">
        <v>333</v>
      </c>
      <c r="B129" s="307">
        <f>'A6 Exploitation'!D444</f>
        <v>0</v>
      </c>
      <c r="C129" s="30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8" t="s">
        <v>345</v>
      </c>
      <c r="C132" s="308"/>
      <c r="D132" s="78"/>
      <c r="E132" s="78"/>
      <c r="F132" s="78"/>
      <c r="G132" s="78"/>
      <c r="H132" s="78"/>
      <c r="I132" s="78"/>
      <c r="J132" s="77" t="str">
        <f>D18</f>
        <v>Riadh Sousse</v>
      </c>
    </row>
    <row r="133" spans="1:10" ht="33" customHeight="1" x14ac:dyDescent="0.25">
      <c r="A133" s="86" t="s">
        <v>328</v>
      </c>
      <c r="B133" s="307">
        <f>'A1 Exploitation'!D481</f>
        <v>0.97619047619047616</v>
      </c>
      <c r="C133" s="307"/>
      <c r="D133" s="78"/>
      <c r="E133" s="78"/>
      <c r="F133" s="78"/>
      <c r="G133" s="78"/>
      <c r="H133" s="78"/>
      <c r="I133" s="78"/>
    </row>
    <row r="134" spans="1:10" ht="33" customHeight="1" x14ac:dyDescent="0.25">
      <c r="A134" s="85" t="s">
        <v>329</v>
      </c>
      <c r="B134" s="307">
        <f>'A2 Exploitation'!D481</f>
        <v>0.88095238095238093</v>
      </c>
      <c r="C134" s="307"/>
      <c r="D134" s="78"/>
      <c r="E134" s="78"/>
      <c r="F134" s="78"/>
      <c r="G134" s="78"/>
      <c r="H134" s="78"/>
      <c r="I134" s="78"/>
    </row>
    <row r="135" spans="1:10" ht="33" customHeight="1" x14ac:dyDescent="0.25">
      <c r="A135" s="86" t="s">
        <v>330</v>
      </c>
      <c r="B135" s="307">
        <f>'A3 Exploitation'!D481</f>
        <v>1</v>
      </c>
      <c r="C135" s="307"/>
      <c r="D135" s="78"/>
      <c r="E135" s="78"/>
      <c r="F135" s="78"/>
      <c r="G135" s="78"/>
      <c r="H135" s="78"/>
      <c r="I135" s="78"/>
    </row>
    <row r="136" spans="1:10" ht="33" customHeight="1" x14ac:dyDescent="0.25">
      <c r="A136" s="86" t="s">
        <v>331</v>
      </c>
      <c r="B136" s="307">
        <f>'A4 Exploitation'!D481</f>
        <v>0</v>
      </c>
      <c r="C136" s="307"/>
      <c r="D136" s="78"/>
      <c r="E136" s="78"/>
      <c r="F136" s="78"/>
      <c r="G136" s="78"/>
      <c r="H136" s="78"/>
      <c r="I136" s="78"/>
    </row>
    <row r="137" spans="1:10" ht="33" customHeight="1" x14ac:dyDescent="0.25">
      <c r="A137" s="85" t="s">
        <v>332</v>
      </c>
      <c r="B137" s="307">
        <f>'A5 Exploitation'!D481</f>
        <v>0</v>
      </c>
      <c r="C137" s="307"/>
      <c r="D137" s="78"/>
      <c r="E137" s="78"/>
      <c r="F137" s="78"/>
      <c r="G137" s="78"/>
      <c r="H137" s="78"/>
      <c r="I137" s="78"/>
    </row>
    <row r="138" spans="1:10" ht="33" customHeight="1" x14ac:dyDescent="0.25">
      <c r="A138" s="85" t="s">
        <v>333</v>
      </c>
      <c r="B138" s="307">
        <f>'A6 Exploitation'!D481</f>
        <v>0</v>
      </c>
      <c r="C138" s="30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8" t="s">
        <v>346</v>
      </c>
      <c r="C141" s="308"/>
      <c r="D141" s="78"/>
      <c r="E141" s="78"/>
      <c r="F141" s="78"/>
      <c r="G141" s="78"/>
      <c r="H141" s="78"/>
      <c r="I141" s="78"/>
      <c r="J141" s="77" t="str">
        <f>D18</f>
        <v>Riadh Sousse</v>
      </c>
    </row>
    <row r="142" spans="1:10" ht="33" customHeight="1" x14ac:dyDescent="0.25">
      <c r="A142" s="86" t="s">
        <v>328</v>
      </c>
      <c r="B142" s="307">
        <f>'A1 Exploitation'!D503</f>
        <v>0.9375</v>
      </c>
      <c r="C142" s="307"/>
      <c r="D142" s="78"/>
      <c r="E142" s="78"/>
      <c r="F142" s="78"/>
      <c r="G142" s="78"/>
      <c r="H142" s="78"/>
      <c r="I142" s="78"/>
    </row>
    <row r="143" spans="1:10" ht="33" customHeight="1" x14ac:dyDescent="0.25">
      <c r="A143" s="85" t="s">
        <v>329</v>
      </c>
      <c r="B143" s="307">
        <f>'A2 Exploitation'!D503</f>
        <v>0.9285714285714286</v>
      </c>
      <c r="C143" s="307"/>
      <c r="D143" s="78"/>
      <c r="E143" s="78"/>
      <c r="F143" s="78"/>
      <c r="G143" s="78"/>
      <c r="H143" s="78"/>
      <c r="I143" s="78"/>
    </row>
    <row r="144" spans="1:10" ht="33" customHeight="1" x14ac:dyDescent="0.25">
      <c r="A144" s="86" t="s">
        <v>330</v>
      </c>
      <c r="B144" s="307">
        <f>'A3 Exploitation'!D503</f>
        <v>1</v>
      </c>
      <c r="C144" s="307"/>
      <c r="D144" s="78"/>
      <c r="E144" s="78"/>
      <c r="F144" s="78"/>
      <c r="G144" s="78"/>
      <c r="H144" s="78"/>
      <c r="I144" s="78"/>
    </row>
    <row r="145" spans="1:10" ht="33" customHeight="1" x14ac:dyDescent="0.25">
      <c r="A145" s="86" t="s">
        <v>331</v>
      </c>
      <c r="B145" s="307">
        <f>'A4 Exploitation'!D503</f>
        <v>0</v>
      </c>
      <c r="C145" s="307"/>
      <c r="D145" s="78"/>
      <c r="E145" s="78"/>
      <c r="F145" s="78"/>
      <c r="G145" s="78"/>
      <c r="H145" s="78"/>
      <c r="I145" s="78"/>
    </row>
    <row r="146" spans="1:10" ht="33" customHeight="1" x14ac:dyDescent="0.25">
      <c r="A146" s="85" t="s">
        <v>332</v>
      </c>
      <c r="B146" s="307">
        <f>'A5 Exploitation'!D503</f>
        <v>0</v>
      </c>
      <c r="C146" s="307"/>
      <c r="D146" s="78"/>
      <c r="E146" s="78"/>
      <c r="F146" s="78"/>
      <c r="G146" s="78"/>
      <c r="H146" s="78"/>
      <c r="I146" s="78"/>
    </row>
    <row r="147" spans="1:10" ht="33" customHeight="1" x14ac:dyDescent="0.25">
      <c r="A147" s="85" t="s">
        <v>333</v>
      </c>
      <c r="B147" s="307">
        <f>'A6 Exploitation'!D503</f>
        <v>0</v>
      </c>
      <c r="C147" s="30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8" t="s">
        <v>347</v>
      </c>
      <c r="C150" s="308"/>
      <c r="D150" s="78"/>
      <c r="E150" s="78"/>
      <c r="F150" s="78"/>
      <c r="G150" s="78"/>
      <c r="H150" s="78"/>
      <c r="I150" s="78"/>
      <c r="J150" s="77" t="str">
        <f>D18</f>
        <v>Riadh Sousse</v>
      </c>
    </row>
    <row r="151" spans="1:10" ht="33" customHeight="1" x14ac:dyDescent="0.25">
      <c r="A151" s="86" t="s">
        <v>328</v>
      </c>
      <c r="B151" s="307">
        <f>'A1 Exploitation'!D514</f>
        <v>0.875</v>
      </c>
      <c r="C151" s="307"/>
      <c r="D151" s="78"/>
      <c r="E151" s="78"/>
      <c r="F151" s="78"/>
      <c r="G151" s="78"/>
      <c r="H151" s="78"/>
      <c r="I151" s="78"/>
    </row>
    <row r="152" spans="1:10" ht="33" customHeight="1" x14ac:dyDescent="0.25">
      <c r="A152" s="85" t="s">
        <v>329</v>
      </c>
      <c r="B152" s="307">
        <f>'A2 Exploitation'!D514</f>
        <v>1</v>
      </c>
      <c r="C152" s="307"/>
      <c r="D152" s="78"/>
      <c r="E152" s="78"/>
      <c r="F152" s="78"/>
      <c r="G152" s="78"/>
      <c r="H152" s="78"/>
      <c r="I152" s="78"/>
    </row>
    <row r="153" spans="1:10" ht="33" customHeight="1" x14ac:dyDescent="0.25">
      <c r="A153" s="86" t="s">
        <v>330</v>
      </c>
      <c r="B153" s="307">
        <f>'A3 Exploitation'!D514</f>
        <v>1</v>
      </c>
      <c r="C153" s="307"/>
      <c r="D153" s="78"/>
      <c r="E153" s="78"/>
      <c r="F153" s="78"/>
      <c r="G153" s="78"/>
      <c r="H153" s="78"/>
      <c r="I153" s="78"/>
    </row>
    <row r="154" spans="1:10" ht="33" customHeight="1" x14ac:dyDescent="0.25">
      <c r="A154" s="86" t="s">
        <v>331</v>
      </c>
      <c r="B154" s="307">
        <f>'A4 Exploitation'!D514</f>
        <v>0</v>
      </c>
      <c r="C154" s="307"/>
      <c r="D154" s="78"/>
      <c r="E154" s="78"/>
      <c r="F154" s="78"/>
      <c r="G154" s="78"/>
      <c r="H154" s="78"/>
      <c r="I154" s="78"/>
    </row>
    <row r="155" spans="1:10" ht="33" customHeight="1" x14ac:dyDescent="0.25">
      <c r="A155" s="85" t="s">
        <v>332</v>
      </c>
      <c r="B155" s="307">
        <f>'A5 Exploitation'!D514</f>
        <v>0</v>
      </c>
      <c r="C155" s="307"/>
      <c r="D155" s="78"/>
      <c r="E155" s="78"/>
      <c r="F155" s="78"/>
      <c r="G155" s="78"/>
      <c r="H155" s="78"/>
      <c r="I155" s="78"/>
    </row>
    <row r="156" spans="1:10" ht="33" customHeight="1" x14ac:dyDescent="0.25">
      <c r="A156" s="85" t="s">
        <v>333</v>
      </c>
      <c r="B156" s="307">
        <f>'A6 Exploitation'!D514</f>
        <v>0</v>
      </c>
      <c r="C156" s="30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9"/>
      <c r="C159" s="309"/>
      <c r="D159" s="78"/>
      <c r="E159" s="78"/>
      <c r="F159" s="78"/>
      <c r="G159" s="78"/>
      <c r="H159" s="78"/>
      <c r="I159" s="78"/>
    </row>
    <row r="160" spans="1:10" ht="33" customHeight="1" x14ac:dyDescent="0.25">
      <c r="A160" s="85" t="s">
        <v>326</v>
      </c>
      <c r="B160" s="308" t="s">
        <v>348</v>
      </c>
      <c r="C160" s="308"/>
      <c r="D160" s="78"/>
      <c r="E160" s="78"/>
      <c r="F160" s="78"/>
      <c r="G160" s="78"/>
      <c r="H160" s="78"/>
      <c r="I160" s="78"/>
      <c r="J160" s="77" t="str">
        <f>D18</f>
        <v>Riadh Sousse</v>
      </c>
    </row>
    <row r="161" spans="1:10" ht="33" customHeight="1" x14ac:dyDescent="0.25">
      <c r="A161" s="86" t="s">
        <v>328</v>
      </c>
      <c r="B161" s="307">
        <f>'A1 Exploitation'!D534</f>
        <v>0.94444444444444442</v>
      </c>
      <c r="C161" s="307"/>
      <c r="D161" s="78"/>
      <c r="E161" s="78"/>
      <c r="F161" s="78"/>
      <c r="G161" s="78"/>
      <c r="H161" s="78"/>
      <c r="I161" s="78"/>
    </row>
    <row r="162" spans="1:10" ht="33" customHeight="1" x14ac:dyDescent="0.25">
      <c r="A162" s="85" t="s">
        <v>329</v>
      </c>
      <c r="B162" s="307">
        <f>'A2 Exploitation'!D534</f>
        <v>0.83333333333333337</v>
      </c>
      <c r="C162" s="307"/>
      <c r="D162" s="78"/>
      <c r="E162" s="78"/>
      <c r="F162" s="78"/>
      <c r="G162" s="78"/>
      <c r="H162" s="78"/>
      <c r="I162" s="78"/>
    </row>
    <row r="163" spans="1:10" ht="33" customHeight="1" x14ac:dyDescent="0.25">
      <c r="A163" s="86" t="s">
        <v>330</v>
      </c>
      <c r="B163" s="307">
        <f>'A3 Exploitation'!D534</f>
        <v>1</v>
      </c>
      <c r="C163" s="307"/>
      <c r="D163" s="78"/>
      <c r="E163" s="78"/>
      <c r="F163" s="78"/>
      <c r="G163" s="78"/>
      <c r="H163" s="78"/>
      <c r="I163" s="78"/>
    </row>
    <row r="164" spans="1:10" ht="33" customHeight="1" x14ac:dyDescent="0.25">
      <c r="A164" s="86" t="s">
        <v>331</v>
      </c>
      <c r="B164" s="307">
        <f>'A4 Exploitation'!D534</f>
        <v>0</v>
      </c>
      <c r="C164" s="307"/>
    </row>
    <row r="165" spans="1:10" ht="33" customHeight="1" x14ac:dyDescent="0.25">
      <c r="A165" s="85" t="s">
        <v>332</v>
      </c>
      <c r="B165" s="307">
        <f>'A5 Exploitation'!D534</f>
        <v>0</v>
      </c>
      <c r="C165" s="307"/>
    </row>
    <row r="166" spans="1:10" ht="18" x14ac:dyDescent="0.25">
      <c r="A166" s="85" t="s">
        <v>333</v>
      </c>
      <c r="B166" s="307">
        <f>'A6 Exploitation'!D534</f>
        <v>0</v>
      </c>
      <c r="C166" s="307"/>
    </row>
    <row r="167" spans="1:10" ht="18.75" x14ac:dyDescent="0.25">
      <c r="A167" s="89"/>
      <c r="B167" s="82"/>
      <c r="C167" s="82"/>
    </row>
    <row r="168" spans="1:10" ht="33" customHeight="1" x14ac:dyDescent="0.25">
      <c r="A168" s="89"/>
      <c r="B168" s="82"/>
      <c r="C168" s="82"/>
    </row>
    <row r="169" spans="1:10" ht="33" customHeight="1" x14ac:dyDescent="0.25">
      <c r="A169" s="85" t="s">
        <v>326</v>
      </c>
      <c r="B169" s="308" t="s">
        <v>349</v>
      </c>
      <c r="C169" s="308"/>
      <c r="J169" s="77" t="str">
        <f>D18</f>
        <v>Riadh Sousse</v>
      </c>
    </row>
    <row r="170" spans="1:10" ht="33" customHeight="1" x14ac:dyDescent="0.25">
      <c r="A170" s="86" t="s">
        <v>328</v>
      </c>
      <c r="B170" s="307">
        <f>'A1 Exploitation'!D545</f>
        <v>1</v>
      </c>
      <c r="C170" s="307"/>
    </row>
    <row r="171" spans="1:10" ht="33" customHeight="1" x14ac:dyDescent="0.25">
      <c r="A171" s="85" t="s">
        <v>329</v>
      </c>
      <c r="B171" s="307">
        <f>'A2 Exploitation'!D545</f>
        <v>1</v>
      </c>
      <c r="C171" s="307"/>
    </row>
    <row r="172" spans="1:10" ht="33" customHeight="1" x14ac:dyDescent="0.25">
      <c r="A172" s="86" t="s">
        <v>330</v>
      </c>
      <c r="B172" s="307">
        <f>'A3 Exploitation'!D545</f>
        <v>1</v>
      </c>
      <c r="C172" s="307"/>
    </row>
    <row r="173" spans="1:10" ht="33" customHeight="1" x14ac:dyDescent="0.25">
      <c r="A173" s="86" t="s">
        <v>331</v>
      </c>
      <c r="B173" s="307">
        <f>'A4 Exploitation'!D545</f>
        <v>0</v>
      </c>
      <c r="C173" s="307"/>
    </row>
    <row r="174" spans="1:10" ht="33" customHeight="1" x14ac:dyDescent="0.25">
      <c r="A174" s="85" t="s">
        <v>332</v>
      </c>
      <c r="B174" s="307">
        <f>'A5 Exploitation'!D545</f>
        <v>0</v>
      </c>
      <c r="C174" s="307"/>
    </row>
    <row r="175" spans="1:10" ht="18" x14ac:dyDescent="0.25">
      <c r="A175" s="85" t="s">
        <v>333</v>
      </c>
      <c r="B175" s="307">
        <f>'A6 Exploitation'!D545</f>
        <v>0</v>
      </c>
      <c r="C175" s="307"/>
    </row>
    <row r="176" spans="1:10" ht="18.75" x14ac:dyDescent="0.25">
      <c r="A176" s="89"/>
      <c r="B176" s="82"/>
      <c r="C176" s="82"/>
    </row>
    <row r="177" spans="1:10" ht="33" customHeight="1" x14ac:dyDescent="0.25">
      <c r="A177" s="89"/>
      <c r="B177" s="82"/>
      <c r="C177" s="82"/>
    </row>
    <row r="178" spans="1:10" ht="33" customHeight="1" x14ac:dyDescent="0.25">
      <c r="A178" s="85" t="s">
        <v>326</v>
      </c>
      <c r="B178" s="308" t="s">
        <v>350</v>
      </c>
      <c r="C178" s="308"/>
      <c r="J178" s="77" t="str">
        <f>D18</f>
        <v>Riadh Sousse</v>
      </c>
    </row>
    <row r="179" spans="1:10" ht="33" customHeight="1" x14ac:dyDescent="0.25">
      <c r="A179" s="86" t="s">
        <v>328</v>
      </c>
      <c r="B179" s="307">
        <f>'A1 Technique'!D199</f>
        <v>0.96354166666666663</v>
      </c>
      <c r="C179" s="307"/>
    </row>
    <row r="180" spans="1:10" ht="33" customHeight="1" x14ac:dyDescent="0.25">
      <c r="A180" s="85" t="s">
        <v>329</v>
      </c>
      <c r="B180" s="307">
        <f>'A2 Technique'!D199</f>
        <v>0.93229166666666663</v>
      </c>
      <c r="C180" s="307"/>
    </row>
    <row r="181" spans="1:10" ht="33" customHeight="1" x14ac:dyDescent="0.25">
      <c r="A181" s="86" t="s">
        <v>330</v>
      </c>
      <c r="B181" s="307">
        <f>'A3 Technique'!D199</f>
        <v>0.90109890109890112</v>
      </c>
      <c r="C181" s="307"/>
    </row>
    <row r="182" spans="1:10" ht="33" customHeight="1" x14ac:dyDescent="0.25">
      <c r="A182" s="86" t="s">
        <v>331</v>
      </c>
      <c r="B182" s="307">
        <f>'A4 Technique'!D199</f>
        <v>0</v>
      </c>
      <c r="C182" s="307"/>
    </row>
    <row r="183" spans="1:10" ht="33" customHeight="1" x14ac:dyDescent="0.25">
      <c r="A183" s="85" t="s">
        <v>332</v>
      </c>
      <c r="B183" s="307">
        <f>'A5 Technique'!D199</f>
        <v>0</v>
      </c>
      <c r="C183" s="307"/>
    </row>
    <row r="184" spans="1:10" ht="18" x14ac:dyDescent="0.25">
      <c r="A184" s="85" t="s">
        <v>333</v>
      </c>
      <c r="B184" s="307">
        <f>'A6 Technique'!D199</f>
        <v>0</v>
      </c>
      <c r="C184" s="30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72" zoomScale="60" workbookViewId="0">
      <selection activeCell="B472"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5" t="s">
        <v>179</v>
      </c>
      <c r="B7" s="335"/>
      <c r="C7" s="335"/>
      <c r="D7" s="335"/>
      <c r="E7" s="335"/>
      <c r="F7" s="335"/>
      <c r="G7" s="125"/>
    </row>
    <row r="8" spans="1:7" ht="29.25" x14ac:dyDescent="0.45">
      <c r="A8" s="336" t="str">
        <f>'Page de garde'!D18</f>
        <v>Riadh Sousse</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85">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pRdnIUHJqKLY4eBGcF14iJTB+uRCDhz2S4AQkwjNhYpkZhgVL6MKxCUw8in0odY8/iDuDxldp5CEJOI5IBzleg==" saltValue="4RdbK4JzTGPmkmNEXACUL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5" t="s">
        <v>50</v>
      </c>
      <c r="B6" s="355"/>
      <c r="C6" s="355"/>
      <c r="D6" s="355"/>
      <c r="E6" s="355"/>
      <c r="F6" s="355"/>
      <c r="G6" s="125"/>
    </row>
    <row r="7" spans="1:7" s="12" customFormat="1" ht="21.75" customHeight="1" x14ac:dyDescent="0.45">
      <c r="A7" s="336" t="str">
        <f>'A5 Exploitation'!A8:F8</f>
        <v>Riadh Sousse</v>
      </c>
      <c r="B7" s="336"/>
      <c r="C7" s="336"/>
      <c r="D7" s="336"/>
      <c r="E7" s="336"/>
      <c r="F7" s="336"/>
      <c r="G7" s="125"/>
    </row>
    <row r="8" spans="1:7" s="12" customFormat="1" ht="24" x14ac:dyDescent="0.45">
      <c r="A8" s="14" t="s">
        <v>42</v>
      </c>
      <c r="B8" s="356">
        <f>'A5 Exploitation'!B9:F9</f>
        <v>0</v>
      </c>
      <c r="C8" s="356"/>
      <c r="D8" s="356"/>
      <c r="E8" s="356"/>
      <c r="F8" s="356"/>
      <c r="G8" s="125"/>
    </row>
    <row r="9" spans="1:7" s="12" customFormat="1" ht="24" x14ac:dyDescent="0.45">
      <c r="A9" s="15" t="s">
        <v>44</v>
      </c>
      <c r="B9" s="357">
        <f>'A5 Exploitation'!B10:F10</f>
        <v>0</v>
      </c>
      <c r="C9" s="357"/>
      <c r="D9" s="357"/>
      <c r="E9" s="357"/>
      <c r="F9" s="357"/>
      <c r="G9" s="125"/>
    </row>
    <row r="10" spans="1:7" s="12" customFormat="1" ht="24" x14ac:dyDescent="0.45">
      <c r="A10" s="14" t="s">
        <v>43</v>
      </c>
      <c r="B10" s="354">
        <f>'A5 Exploitation'!B11:F11</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8" x14ac:dyDescent="0.3">
      <c r="A193" s="53" t="s">
        <v>189</v>
      </c>
      <c r="B193" s="94">
        <v>0</v>
      </c>
      <c r="C193" s="94"/>
      <c r="D193" s="94"/>
      <c r="E193" s="94"/>
      <c r="F193" s="94"/>
    </row>
    <row r="194" spans="1:8" x14ac:dyDescent="0.3">
      <c r="A194" s="341" t="s">
        <v>36</v>
      </c>
      <c r="B194" s="342"/>
      <c r="C194" s="343"/>
      <c r="D194" s="54">
        <f>SUM(B190:C193)</f>
        <v>0</v>
      </c>
    </row>
    <row r="195" spans="1:8" x14ac:dyDescent="0.3">
      <c r="A195" s="341" t="s">
        <v>295</v>
      </c>
      <c r="B195" s="342"/>
      <c r="C195" s="343"/>
      <c r="D195" s="33">
        <f>D194/(COUNT(B190:C193)*2)</f>
        <v>0</v>
      </c>
    </row>
    <row r="197" spans="1:8" ht="18" x14ac:dyDescent="0.35">
      <c r="A197" s="64" t="s">
        <v>246</v>
      </c>
      <c r="B197" s="63"/>
      <c r="C197" s="63"/>
      <c r="D197" s="297" t="e">
        <f>E197/F197</f>
        <v>#DIV/0!</v>
      </c>
      <c r="E197" s="298">
        <f>COUNTIF('A4 Technique'!F17:F193,"ok")</f>
        <v>0</v>
      </c>
      <c r="F197" s="298">
        <f>COUNTA('A4 Technique'!F17:F193)</f>
        <v>0</v>
      </c>
      <c r="G197" s="301"/>
      <c r="H197" s="299"/>
    </row>
    <row r="198" spans="1:8" ht="22.5" x14ac:dyDescent="0.3">
      <c r="A198" s="35" t="s">
        <v>322</v>
      </c>
      <c r="B198" s="36"/>
      <c r="C198" s="37"/>
      <c r="D198" s="38">
        <f>SUM(D194,D186,D177,D169,D161,D63,D52,D33,D22,D118,D149,D133,D102,D84,D42)</f>
        <v>0</v>
      </c>
    </row>
    <row r="199" spans="1:8"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9" zoomScale="60" workbookViewId="0">
      <selection activeCell="B46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5" t="s">
        <v>179</v>
      </c>
      <c r="B7" s="335"/>
      <c r="C7" s="335"/>
      <c r="D7" s="335"/>
      <c r="E7" s="335"/>
      <c r="F7" s="335"/>
      <c r="G7" s="125"/>
    </row>
    <row r="8" spans="1:7" ht="29.25" x14ac:dyDescent="0.45">
      <c r="A8" s="336" t="str">
        <f>'Page de garde'!D18</f>
        <v>Riadh Sousse</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85">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Wf7T97vll1C7TE4wynMu918OnX65GRNaXlV6CZ0wsH8A5NxCKXDR7yZ4bnq3DVmkjRTDJc9KJj81Nej4rW+BAA==" saltValue="B9cTgrfkjJk93++kVaQuj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5" t="s">
        <v>50</v>
      </c>
      <c r="B6" s="355"/>
      <c r="C6" s="355"/>
      <c r="D6" s="355"/>
      <c r="E6" s="355"/>
      <c r="F6" s="355"/>
      <c r="G6" s="125"/>
    </row>
    <row r="7" spans="1:7" s="12" customFormat="1" ht="21.75" customHeight="1" x14ac:dyDescent="0.45">
      <c r="A7" s="336" t="str">
        <f>'A6 Exploitation'!A8:F8</f>
        <v>Riadh Sousse</v>
      </c>
      <c r="B7" s="336"/>
      <c r="C7" s="336"/>
      <c r="D7" s="336"/>
      <c r="E7" s="336"/>
      <c r="F7" s="336"/>
      <c r="G7" s="125"/>
    </row>
    <row r="8" spans="1:7" s="12" customFormat="1" ht="24" x14ac:dyDescent="0.45">
      <c r="A8" s="14" t="s">
        <v>42</v>
      </c>
      <c r="B8" s="356">
        <f>'A6 Exploitation'!B9:F9</f>
        <v>0</v>
      </c>
      <c r="C8" s="356"/>
      <c r="D8" s="356"/>
      <c r="E8" s="356"/>
      <c r="F8" s="356"/>
      <c r="G8" s="125"/>
    </row>
    <row r="9" spans="1:7" s="12" customFormat="1" ht="24" x14ac:dyDescent="0.45">
      <c r="A9" s="15" t="s">
        <v>44</v>
      </c>
      <c r="B9" s="357">
        <f>'A6 Exploitation'!B10:F10</f>
        <v>0</v>
      </c>
      <c r="C9" s="357"/>
      <c r="D9" s="357"/>
      <c r="E9" s="357"/>
      <c r="F9" s="357"/>
      <c r="G9" s="125"/>
    </row>
    <row r="10" spans="1:7" s="12" customFormat="1" ht="24" x14ac:dyDescent="0.45">
      <c r="A10" s="14" t="s">
        <v>43</v>
      </c>
      <c r="B10" s="354">
        <f>'A6 Exploitation'!B11:F11</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86" t="e">
        <f>E197/F197</f>
        <v>#DIV/0!</v>
      </c>
      <c r="E197" s="298">
        <f>COUNTIF('A5 Technique'!F17:F193,"ok")</f>
        <v>0</v>
      </c>
      <c r="F197" s="29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E532" sqref="E532:F53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5" t="s">
        <v>179</v>
      </c>
      <c r="B7" s="335"/>
      <c r="C7" s="335"/>
      <c r="D7" s="335"/>
      <c r="E7" s="335"/>
      <c r="F7" s="335"/>
      <c r="G7" s="125"/>
    </row>
    <row r="8" spans="1:7" ht="29.25" x14ac:dyDescent="0.45">
      <c r="A8" s="336" t="str">
        <f>'Page de garde'!D18</f>
        <v>Riadh Sousse</v>
      </c>
      <c r="B8" s="336"/>
      <c r="C8" s="336"/>
      <c r="D8" s="336"/>
      <c r="E8" s="336"/>
      <c r="F8" s="336"/>
      <c r="G8" s="125"/>
    </row>
    <row r="9" spans="1:7" ht="24" x14ac:dyDescent="0.45">
      <c r="A9" s="14" t="s">
        <v>42</v>
      </c>
      <c r="B9" s="337" t="s">
        <v>411</v>
      </c>
      <c r="C9" s="337"/>
      <c r="D9" s="337"/>
      <c r="E9" s="337"/>
      <c r="F9" s="337"/>
      <c r="G9" s="125"/>
    </row>
    <row r="10" spans="1:7" ht="24" x14ac:dyDescent="0.45">
      <c r="A10" s="15" t="s">
        <v>44</v>
      </c>
      <c r="B10" s="338" t="s">
        <v>412</v>
      </c>
      <c r="C10" s="338"/>
      <c r="D10" s="338"/>
      <c r="E10" s="338"/>
      <c r="F10" s="338"/>
      <c r="G10" s="125"/>
    </row>
    <row r="11" spans="1:7" ht="24" x14ac:dyDescent="0.45">
      <c r="A11" s="14" t="s">
        <v>43</v>
      </c>
      <c r="B11" s="333">
        <v>43159</v>
      </c>
      <c r="C11" s="333"/>
      <c r="D11" s="333"/>
      <c r="E11" s="333"/>
      <c r="F11" s="333"/>
      <c r="G11" s="125"/>
    </row>
    <row r="12" spans="1:7" ht="24" x14ac:dyDescent="0.45">
      <c r="A12" s="14" t="s">
        <v>239</v>
      </c>
      <c r="B12" s="331">
        <f>D549</f>
        <v>0.876953125</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43159</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2"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v>2</v>
      </c>
      <c r="C41" s="130"/>
      <c r="D41" s="294">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43159</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t="s">
        <v>409</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410</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66" x14ac:dyDescent="0.3">
      <c r="A81" s="70" t="s">
        <v>178</v>
      </c>
      <c r="B81" s="130">
        <v>1</v>
      </c>
      <c r="C81" s="131"/>
      <c r="D81" s="151" t="s">
        <v>453</v>
      </c>
      <c r="E81" s="106"/>
      <c r="F81" s="204" t="s">
        <v>357</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0</v>
      </c>
      <c r="C88" s="130"/>
      <c r="D88" s="137" t="s">
        <v>454</v>
      </c>
      <c r="E88" s="95" t="s">
        <v>455</v>
      </c>
      <c r="F88" s="204" t="s">
        <v>356</v>
      </c>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customHeight="1" x14ac:dyDescent="0.3">
      <c r="A92" s="70" t="s">
        <v>384</v>
      </c>
      <c r="B92" s="130">
        <v>1</v>
      </c>
      <c r="C92" s="218"/>
      <c r="D92" s="147" t="s">
        <v>452</v>
      </c>
      <c r="E92" s="106"/>
      <c r="F92" s="204" t="s">
        <v>356</v>
      </c>
    </row>
    <row r="93" spans="1:7"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436</v>
      </c>
      <c r="B96" s="130">
        <v>2</v>
      </c>
      <c r="C96" s="213"/>
      <c r="D96" s="223"/>
      <c r="E96" s="106"/>
      <c r="F96" s="204"/>
      <c r="G96" s="127"/>
    </row>
    <row r="97" spans="1:7" s="112" customFormat="1" ht="31.5" customHeight="1" x14ac:dyDescent="0.3">
      <c r="A97" s="219" t="s">
        <v>437</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4">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61</v>
      </c>
    </row>
    <row r="103" spans="1:7" ht="18" x14ac:dyDescent="0.35">
      <c r="A103" s="42" t="s">
        <v>199</v>
      </c>
      <c r="B103" s="152"/>
      <c r="C103" s="153"/>
      <c r="D103" s="144">
        <f>D102/(COUNT(B88:C93,B53:C60,B65:C83,B95:C99)*2)</f>
        <v>0.9242424242424242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43159</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438</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99" x14ac:dyDescent="0.3">
      <c r="A125" s="209" t="s">
        <v>159</v>
      </c>
      <c r="B125" s="130">
        <v>0</v>
      </c>
      <c r="C125" s="280">
        <f>IF(B125=0, -5, "0")</f>
        <v>-5</v>
      </c>
      <c r="D125" s="226" t="s">
        <v>423</v>
      </c>
      <c r="E125" s="95" t="s">
        <v>421</v>
      </c>
      <c r="F125" s="204" t="s">
        <v>357</v>
      </c>
    </row>
    <row r="126" spans="1:6" x14ac:dyDescent="0.3">
      <c r="A126" s="70" t="s">
        <v>251</v>
      </c>
      <c r="B126" s="130">
        <v>2</v>
      </c>
      <c r="C126" s="130"/>
      <c r="D126" s="157"/>
      <c r="E126" s="94"/>
      <c r="F126" s="204"/>
    </row>
    <row r="127" spans="1:6" x14ac:dyDescent="0.3">
      <c r="A127" s="191" t="s">
        <v>68</v>
      </c>
      <c r="B127" s="130" t="s">
        <v>32</v>
      </c>
      <c r="C127" s="213"/>
      <c r="D127" s="116" t="s">
        <v>418</v>
      </c>
      <c r="E127" s="94"/>
      <c r="F127" s="204"/>
    </row>
    <row r="128" spans="1:6" ht="33" x14ac:dyDescent="0.3">
      <c r="A128" s="4" t="s">
        <v>170</v>
      </c>
      <c r="B128" s="130">
        <v>1</v>
      </c>
      <c r="C128" s="131"/>
      <c r="D128" s="95" t="s">
        <v>439</v>
      </c>
      <c r="E128" s="94"/>
      <c r="F128" s="204" t="s">
        <v>357</v>
      </c>
    </row>
    <row r="129" spans="1:7" s="112" customFormat="1" ht="29.25" customHeight="1" x14ac:dyDescent="0.3">
      <c r="A129" s="238" t="s">
        <v>440</v>
      </c>
      <c r="B129" s="130">
        <v>2</v>
      </c>
      <c r="C129" s="293" t="str">
        <f>IF(B129=0, -5, "0")</f>
        <v>0</v>
      </c>
      <c r="D129" s="116"/>
      <c r="E129" s="116"/>
      <c r="F129" s="204"/>
      <c r="G129" s="127"/>
    </row>
    <row r="130" spans="1:7" ht="18" x14ac:dyDescent="0.3">
      <c r="A130" s="70" t="s">
        <v>240</v>
      </c>
      <c r="B130" s="130">
        <v>2</v>
      </c>
      <c r="C130" s="131"/>
      <c r="D130" s="154"/>
      <c r="E130" s="106"/>
      <c r="F130" s="204"/>
    </row>
    <row r="131" spans="1:7" ht="49.5" x14ac:dyDescent="0.3">
      <c r="A131" s="209" t="s">
        <v>380</v>
      </c>
      <c r="B131" s="130">
        <v>1</v>
      </c>
      <c r="C131" s="293" t="str">
        <f>IF(B131=0, -5, "0")</f>
        <v>0</v>
      </c>
      <c r="D131" s="95" t="s">
        <v>460</v>
      </c>
      <c r="E131" s="95"/>
      <c r="F131" s="204" t="s">
        <v>356</v>
      </c>
      <c r="G131" s="127"/>
    </row>
    <row r="132" spans="1:7" ht="49.5" x14ac:dyDescent="0.3">
      <c r="A132" s="210" t="s">
        <v>157</v>
      </c>
      <c r="B132" s="130">
        <v>0</v>
      </c>
      <c r="C132" s="150">
        <f>IF(B132=0, -5, "0")</f>
        <v>-5</v>
      </c>
      <c r="D132" s="295" t="s">
        <v>415</v>
      </c>
      <c r="E132" s="95" t="s">
        <v>414</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49.5" x14ac:dyDescent="0.3">
      <c r="A135" s="8" t="s">
        <v>75</v>
      </c>
      <c r="B135" s="130">
        <v>0</v>
      </c>
      <c r="C135" s="130"/>
      <c r="D135" s="95" t="s">
        <v>422</v>
      </c>
      <c r="E135" s="95" t="s">
        <v>456</v>
      </c>
      <c r="F135" s="204" t="s">
        <v>356</v>
      </c>
      <c r="G135" s="127"/>
    </row>
    <row r="136" spans="1:7" ht="63.75" customHeight="1" x14ac:dyDescent="0.3">
      <c r="A136" s="70" t="s">
        <v>178</v>
      </c>
      <c r="B136" s="130" t="s">
        <v>32</v>
      </c>
      <c r="C136" s="130"/>
      <c r="D136" s="95" t="s">
        <v>453</v>
      </c>
      <c r="E136" s="94"/>
      <c r="F136" s="204" t="s">
        <v>357</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t="s">
        <v>417</v>
      </c>
      <c r="E138" s="106"/>
      <c r="F138" s="204"/>
      <c r="G138" s="127"/>
    </row>
    <row r="139" spans="1:7" x14ac:dyDescent="0.3">
      <c r="A139" s="5" t="s">
        <v>36</v>
      </c>
      <c r="B139" s="5"/>
      <c r="C139" s="5"/>
      <c r="D139" s="59">
        <f>SUM(B121:C138)</f>
        <v>13</v>
      </c>
    </row>
    <row r="140" spans="1:7" x14ac:dyDescent="0.3">
      <c r="A140" s="5" t="s">
        <v>35</v>
      </c>
      <c r="B140" s="132"/>
      <c r="C140" s="133"/>
      <c r="D140" s="134">
        <f>D139/(COUNT(B121:C138)*2)</f>
        <v>0.3611111111111111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x14ac:dyDescent="0.3">
      <c r="A149" s="58" t="s">
        <v>361</v>
      </c>
      <c r="B149" s="130">
        <v>2</v>
      </c>
      <c r="C149" s="225"/>
      <c r="D149" s="116"/>
      <c r="E149" s="116"/>
      <c r="F149" s="204"/>
      <c r="G149" s="127"/>
    </row>
    <row r="150" spans="1:7" s="112" customFormat="1" x14ac:dyDescent="0.3">
      <c r="A150" s="55" t="s">
        <v>436</v>
      </c>
      <c r="B150" s="130">
        <v>2</v>
      </c>
      <c r="C150" s="225"/>
      <c r="D150" s="116"/>
      <c r="E150" s="116"/>
      <c r="F150" s="204"/>
      <c r="G150" s="127"/>
    </row>
    <row r="151" spans="1:7" s="112" customFormat="1" x14ac:dyDescent="0.3">
      <c r="A151" s="219" t="s">
        <v>437</v>
      </c>
      <c r="B151" s="130">
        <v>2</v>
      </c>
      <c r="C151" s="225"/>
      <c r="D151" s="116"/>
      <c r="E151" s="116"/>
      <c r="F151" s="204"/>
      <c r="G151" s="127"/>
    </row>
    <row r="152" spans="1:7" s="112" customFormat="1" x14ac:dyDescent="0.3">
      <c r="A152" s="219" t="s">
        <v>392</v>
      </c>
      <c r="B152" s="130" t="s">
        <v>32</v>
      </c>
      <c r="C152" s="150"/>
      <c r="D152" s="116" t="s">
        <v>416</v>
      </c>
      <c r="E152" s="116"/>
      <c r="F152" s="204"/>
      <c r="G152" s="127"/>
    </row>
    <row r="153" spans="1:7" ht="45" x14ac:dyDescent="0.3">
      <c r="A153" s="55" t="s">
        <v>249</v>
      </c>
      <c r="B153" s="280">
        <v>2</v>
      </c>
      <c r="C153" s="140"/>
      <c r="D153" s="294">
        <v>1</v>
      </c>
      <c r="E153" s="252"/>
      <c r="F153" s="253"/>
    </row>
    <row r="154" spans="1:7" x14ac:dyDescent="0.3">
      <c r="A154" s="5" t="s">
        <v>36</v>
      </c>
      <c r="B154" s="5"/>
      <c r="C154" s="5"/>
      <c r="D154" s="5">
        <f>SUM(B143:C147,B149:C153)</f>
        <v>16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43</v>
      </c>
    </row>
    <row r="158" spans="1:7" ht="18" x14ac:dyDescent="0.35">
      <c r="A158" s="42" t="s">
        <v>200</v>
      </c>
      <c r="B158" s="152"/>
      <c r="C158" s="153"/>
      <c r="D158" s="144">
        <f>D157/(COUNT(B143:C147,B110:C116,B121:C138,B149:C153)*2)</f>
        <v>0.65151515151515149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43159</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99" x14ac:dyDescent="0.3">
      <c r="A178" s="4" t="s">
        <v>59</v>
      </c>
      <c r="B178" s="130" t="s">
        <v>32</v>
      </c>
      <c r="C178" s="130"/>
      <c r="D178" s="157" t="s">
        <v>423</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66" x14ac:dyDescent="0.35">
      <c r="A182" s="260" t="s">
        <v>223</v>
      </c>
      <c r="B182" s="130">
        <v>0</v>
      </c>
      <c r="C182" s="136">
        <f>IF(B182=0, -10, IF(B182=1, -5, "0"))</f>
        <v>-10</v>
      </c>
      <c r="D182" s="157" t="s">
        <v>419</v>
      </c>
      <c r="E182" s="95" t="s">
        <v>457</v>
      </c>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441</v>
      </c>
      <c r="E185" s="94"/>
      <c r="F185" s="204" t="s">
        <v>356</v>
      </c>
    </row>
    <row r="186" spans="1:7" ht="115.5" customHeight="1" x14ac:dyDescent="0.35">
      <c r="A186" s="266" t="s">
        <v>186</v>
      </c>
      <c r="B186" s="130">
        <v>1</v>
      </c>
      <c r="C186" s="136" t="str">
        <f>IF(B186=0, -10, "0")</f>
        <v>0</v>
      </c>
      <c r="D186" s="296" t="s">
        <v>442</v>
      </c>
      <c r="E186" s="94"/>
      <c r="F186" s="204" t="s">
        <v>356</v>
      </c>
    </row>
    <row r="187" spans="1:7" x14ac:dyDescent="0.3">
      <c r="A187" s="70" t="s">
        <v>251</v>
      </c>
      <c r="B187" s="130">
        <v>2</v>
      </c>
      <c r="C187" s="130"/>
      <c r="D187" s="116"/>
      <c r="E187" s="94"/>
      <c r="F187" s="204"/>
    </row>
    <row r="188" spans="1:7" x14ac:dyDescent="0.3">
      <c r="A188" s="70" t="s">
        <v>170</v>
      </c>
      <c r="B188" s="130">
        <v>2</v>
      </c>
      <c r="C188" s="130"/>
      <c r="D188" s="116"/>
      <c r="E188" s="95"/>
      <c r="F188" s="204"/>
      <c r="G188" s="127"/>
    </row>
    <row r="189" spans="1:7" ht="18"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x14ac:dyDescent="0.3">
      <c r="A196" s="4" t="s">
        <v>361</v>
      </c>
      <c r="B196" s="130">
        <v>2</v>
      </c>
      <c r="C196" s="131"/>
      <c r="D196" s="116"/>
      <c r="E196" s="106"/>
      <c r="F196" s="204"/>
      <c r="G196" s="127"/>
    </row>
    <row r="197" spans="1:7" s="112" customFormat="1" x14ac:dyDescent="0.3">
      <c r="A197" s="70" t="s">
        <v>436</v>
      </c>
      <c r="B197" s="130">
        <v>2</v>
      </c>
      <c r="C197" s="131"/>
      <c r="D197" s="116"/>
      <c r="E197" s="106"/>
      <c r="F197" s="204"/>
      <c r="G197" s="127"/>
    </row>
    <row r="198" spans="1:7" s="112" customFormat="1" x14ac:dyDescent="0.3">
      <c r="A198" s="10" t="s">
        <v>437</v>
      </c>
      <c r="B198" s="130">
        <v>2</v>
      </c>
      <c r="C198" s="131"/>
      <c r="D198" s="116"/>
      <c r="E198" s="106"/>
      <c r="F198" s="204"/>
      <c r="G198" s="127"/>
    </row>
    <row r="199" spans="1:7" s="112" customFormat="1" x14ac:dyDescent="0.3">
      <c r="A199" s="10" t="s">
        <v>392</v>
      </c>
      <c r="B199" s="130">
        <v>2</v>
      </c>
      <c r="C199" s="150"/>
      <c r="D199" s="116"/>
      <c r="E199" s="106"/>
      <c r="F199" s="204"/>
      <c r="G199" s="127"/>
    </row>
    <row r="200" spans="1:7" ht="45" x14ac:dyDescent="0.3">
      <c r="A200" s="8" t="s">
        <v>249</v>
      </c>
      <c r="B200" s="280">
        <v>2</v>
      </c>
      <c r="C200" s="130"/>
      <c r="D200" s="294">
        <v>1</v>
      </c>
      <c r="E200" s="252"/>
      <c r="F200" s="253"/>
      <c r="G200" s="127"/>
    </row>
    <row r="201" spans="1:7" x14ac:dyDescent="0.3">
      <c r="A201" s="59" t="s">
        <v>36</v>
      </c>
      <c r="B201" s="59"/>
      <c r="C201" s="59"/>
      <c r="D201" s="59">
        <f>SUM(B176:C194,B196:C200)</f>
        <v>30</v>
      </c>
    </row>
    <row r="202" spans="1:7" x14ac:dyDescent="0.3">
      <c r="A202" s="5" t="s">
        <v>35</v>
      </c>
      <c r="B202" s="132"/>
      <c r="C202" s="133"/>
      <c r="D202" s="134">
        <f>D201/(COUNT(B176:C194,B196:C200)*2)</f>
        <v>0.65217391304347827</v>
      </c>
    </row>
    <row r="203" spans="1:7" x14ac:dyDescent="0.3">
      <c r="A203" s="145"/>
      <c r="B203" s="124"/>
      <c r="C203" s="135"/>
      <c r="D203" s="124"/>
    </row>
    <row r="204" spans="1:7" ht="18" x14ac:dyDescent="0.35">
      <c r="A204" s="42" t="s">
        <v>126</v>
      </c>
      <c r="B204" s="152"/>
      <c r="C204" s="153"/>
      <c r="D204" s="143">
        <f>SUM(D172,D201)</f>
        <v>44</v>
      </c>
    </row>
    <row r="205" spans="1:7" ht="18" x14ac:dyDescent="0.35">
      <c r="A205" s="42" t="s">
        <v>201</v>
      </c>
      <c r="B205" s="152"/>
      <c r="C205" s="153"/>
      <c r="D205" s="144">
        <f>D204/(COUNT(B165:C171,B176:C194,B196:C200)*2)</f>
        <v>0.73333333333333328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43159</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14</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9.75" customHeight="1" x14ac:dyDescent="0.3">
      <c r="A238" s="209" t="s">
        <v>66</v>
      </c>
      <c r="B238" s="130">
        <v>0</v>
      </c>
      <c r="C238" s="150">
        <f>IF(B238=0, -5, "0")</f>
        <v>-5</v>
      </c>
      <c r="D238" s="296" t="s">
        <v>443</v>
      </c>
      <c r="E238" s="95" t="s">
        <v>458</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444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436</v>
      </c>
      <c r="B258" s="130">
        <v>2</v>
      </c>
      <c r="C258" s="131"/>
      <c r="D258" s="147"/>
      <c r="E258" s="106"/>
      <c r="F258" s="204"/>
      <c r="G258" s="127"/>
    </row>
    <row r="259" spans="1:7" x14ac:dyDescent="0.3">
      <c r="A259" s="219" t="s">
        <v>437</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4">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0.88157894736842102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43159</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t="s">
        <v>32</v>
      </c>
      <c r="C309" s="213"/>
      <c r="D309" s="165"/>
      <c r="E309" s="106"/>
      <c r="F309" s="204"/>
      <c r="G309" s="214"/>
    </row>
    <row r="310" spans="1:7" s="16" customFormat="1" x14ac:dyDescent="0.3">
      <c r="A310" s="55" t="s">
        <v>445</v>
      </c>
      <c r="B310" s="130" t="s">
        <v>32</v>
      </c>
      <c r="C310" s="213"/>
      <c r="D310" s="165"/>
      <c r="E310" s="106"/>
      <c r="F310" s="204"/>
      <c r="G310" s="214"/>
    </row>
    <row r="311" spans="1:7" s="16" customFormat="1" x14ac:dyDescent="0.3">
      <c r="A311" s="219" t="s">
        <v>437</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43159</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451</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90"/>
      <c r="E350" s="290"/>
      <c r="F350" s="204"/>
      <c r="G350" s="127"/>
    </row>
    <row r="351" spans="1:7" s="112" customFormat="1" x14ac:dyDescent="0.3">
      <c r="A351" s="219" t="s">
        <v>437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4">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43159</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t="s">
        <v>32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t="s">
        <v>356</v>
      </c>
      <c r="G384" s="127"/>
    </row>
    <row r="385" spans="1:7" ht="27" customHeight="1" x14ac:dyDescent="0.3">
      <c r="A385" s="10" t="s">
        <v>437</v>
      </c>
      <c r="B385" s="130">
        <v>2</v>
      </c>
      <c r="C385" s="130"/>
      <c r="D385" s="113"/>
      <c r="E385" s="94"/>
      <c r="F385" s="204"/>
      <c r="G385" s="127"/>
    </row>
    <row r="386" spans="1:7" ht="45" x14ac:dyDescent="0.3">
      <c r="A386" s="8" t="s">
        <v>249</v>
      </c>
      <c r="B386" s="280">
        <v>2</v>
      </c>
      <c r="C386" s="130"/>
      <c r="D386" s="294">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43159</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0</v>
      </c>
      <c r="C410" s="130"/>
      <c r="D410" s="113" t="s">
        <v>428</v>
      </c>
      <c r="E410" s="95" t="s">
        <v>459</v>
      </c>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t="s">
        <v>32</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x14ac:dyDescent="0.3">
      <c r="A437" s="10" t="s">
        <v>437</v>
      </c>
      <c r="B437" s="130">
        <v>2</v>
      </c>
      <c r="C437" s="130"/>
      <c r="D437" s="129"/>
      <c r="E437" s="94"/>
      <c r="F437" s="204"/>
      <c r="G437" s="12"/>
    </row>
    <row r="438" spans="1:7" ht="49.5" x14ac:dyDescent="0.3">
      <c r="A438" s="10" t="s">
        <v>392</v>
      </c>
      <c r="B438" s="130">
        <v>1</v>
      </c>
      <c r="C438" s="150" t="str">
        <f>IF(B438=0, -5, "0")</f>
        <v>0</v>
      </c>
      <c r="D438" s="129" t="s">
        <v>431</v>
      </c>
      <c r="E438" s="94"/>
      <c r="F438" s="204" t="s">
        <v>356</v>
      </c>
      <c r="G438" s="12"/>
    </row>
    <row r="439" spans="1:7" ht="45" x14ac:dyDescent="0.3">
      <c r="A439" s="4" t="s">
        <v>249</v>
      </c>
      <c r="B439" s="280">
        <v>0</v>
      </c>
      <c r="C439" s="130"/>
      <c r="D439" s="294">
        <v>0</v>
      </c>
      <c r="E439" s="252"/>
      <c r="F439" s="253"/>
      <c r="G439" s="12"/>
    </row>
    <row r="440" spans="1:7" ht="27.75" customHeight="1" x14ac:dyDescent="0.3">
      <c r="A440" s="59" t="s">
        <v>36</v>
      </c>
      <c r="B440" s="59"/>
      <c r="C440" s="59"/>
      <c r="D440" s="59">
        <f>SUM(B430:C434,B436:C439)</f>
        <v>5</v>
      </c>
    </row>
    <row r="441" spans="1:7" x14ac:dyDescent="0.3">
      <c r="A441" s="5" t="s">
        <v>35</v>
      </c>
      <c r="B441" s="132"/>
      <c r="C441" s="133"/>
      <c r="D441" s="134">
        <f>D440/(COUNT(B430:C434,B436:C439)*2)</f>
        <v>0.625</v>
      </c>
    </row>
    <row r="442" spans="1:7" x14ac:dyDescent="0.3">
      <c r="A442" s="2"/>
      <c r="B442" s="135"/>
      <c r="C442" s="135"/>
      <c r="D442" s="135"/>
    </row>
    <row r="443" spans="1:7" ht="18" x14ac:dyDescent="0.35">
      <c r="A443" s="42" t="s">
        <v>41</v>
      </c>
      <c r="B443" s="152"/>
      <c r="C443" s="153"/>
      <c r="D443" s="143">
        <f>SUM(D440,D417,D426,D406)</f>
        <v>41</v>
      </c>
    </row>
    <row r="444" spans="1:7" ht="18" x14ac:dyDescent="0.35">
      <c r="A444" s="42" t="s">
        <v>206</v>
      </c>
      <c r="B444" s="152"/>
      <c r="C444" s="153"/>
      <c r="D444" s="144">
        <f>D443/(COUNT(B430:C434,B410:C416,B421:C425,B398:C405,B436:C439)*2)</f>
        <v>0.89130434782608692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43159</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33" x14ac:dyDescent="0.3">
      <c r="A452" s="9" t="s">
        <v>20</v>
      </c>
      <c r="B452" s="130">
        <v>1</v>
      </c>
      <c r="C452" s="130"/>
      <c r="D452" s="138" t="s">
        <v>426</v>
      </c>
      <c r="E452" s="94"/>
      <c r="F452" s="204" t="s">
        <v>356</v>
      </c>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c r="G472" s="127"/>
    </row>
    <row r="473" spans="1:7" s="112" customFormat="1" x14ac:dyDescent="0.3">
      <c r="A473" s="55" t="s">
        <v>445</v>
      </c>
      <c r="B473" s="130">
        <v>2</v>
      </c>
      <c r="C473" s="213"/>
      <c r="D473" s="116"/>
      <c r="E473" s="106"/>
      <c r="F473" s="204"/>
      <c r="G473" s="127"/>
    </row>
    <row r="474" spans="1:7" s="112" customFormat="1" x14ac:dyDescent="0.3">
      <c r="A474" s="219" t="s">
        <v>437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4">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43159</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ht="89.25" customHeight="1" x14ac:dyDescent="0.3">
      <c r="A488" s="4" t="s">
        <v>263</v>
      </c>
      <c r="B488" s="130">
        <v>1</v>
      </c>
      <c r="C488" s="130"/>
      <c r="D488" s="95" t="s">
        <v>434</v>
      </c>
      <c r="E488" s="94"/>
      <c r="F488" s="204" t="s">
        <v>357</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4">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43159</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ht="33" x14ac:dyDescent="0.3">
      <c r="A509" s="6" t="s">
        <v>15</v>
      </c>
      <c r="B509" s="130">
        <v>1</v>
      </c>
      <c r="C509" s="130"/>
      <c r="D509" s="95" t="s">
        <v>446</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4">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43159</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82.5" x14ac:dyDescent="0.3">
      <c r="A530" s="66" t="s">
        <v>394</v>
      </c>
      <c r="B530" s="130">
        <v>1</v>
      </c>
      <c r="C530" s="150" t="str">
        <f>IF(B530=0, -5, "0")</f>
        <v>0</v>
      </c>
      <c r="D530" s="116" t="s">
        <v>435</v>
      </c>
      <c r="E530" s="106"/>
      <c r="F530" s="204" t="s">
        <v>357</v>
      </c>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51"/>
      <c r="E532" s="252"/>
      <c r="F532" s="253"/>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43159</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4">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0.91666666666666663</v>
      </c>
    </row>
    <row r="548" spans="1:4" ht="22.5" x14ac:dyDescent="0.45">
      <c r="A548" s="35" t="s">
        <v>45</v>
      </c>
      <c r="B548" s="181"/>
      <c r="C548" s="182"/>
      <c r="D548" s="183">
        <f>SUM(D544,D533,D513,D502,D443,D390,D357,D45,D317,D265,D157,D480,D204,D102)</f>
        <v>449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0.876953125</v>
      </c>
    </row>
  </sheetData>
  <sheetProtection algorithmName="SHA-512" hashValue="RxCSI57NQv1TK5Pd0bP0lUPQndCj7zV8ONMhAY3JxZWwK+RwpqH5/ETm24Kp5JkB3/8ufiP8V9EFkojGMTCWBw==" saltValue="bAftG1xHRjB7c9ofCivvZ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421:B425 B430:B434 B384:B385 B451:B456 B461:B470 B436:B438 B488:B492 B472:B475 B496:B497 B509:B511 B309:B31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0" orientation="portrait" r:id="rId1"/>
  <rowBreaks count="6" manualBreakCount="6">
    <brk id="85" max="6" man="1"/>
    <brk id="158" max="6" man="1"/>
    <brk id="266" max="6" man="1"/>
    <brk id="267" max="6" man="1"/>
    <brk id="391" max="6" man="1"/>
    <brk id="51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5" zoomScale="67" zoomScaleNormal="90" zoomScaleSheetLayoutView="67"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5" t="s">
        <v>50</v>
      </c>
      <c r="B6" s="355"/>
      <c r="C6" s="355"/>
      <c r="D6" s="355"/>
      <c r="E6" s="355"/>
      <c r="F6" s="355"/>
      <c r="G6" s="125"/>
    </row>
    <row r="7" spans="1:7" s="12" customFormat="1" ht="21.75" customHeight="1" x14ac:dyDescent="0.45">
      <c r="A7" s="336" t="str">
        <f>'A1 Exploitation'!A8:F8</f>
        <v>Riadh Sousse</v>
      </c>
      <c r="B7" s="336"/>
      <c r="C7" s="336"/>
      <c r="D7" s="336"/>
      <c r="E7" s="336"/>
      <c r="F7" s="336"/>
      <c r="G7" s="125"/>
    </row>
    <row r="8" spans="1:7" s="12" customFormat="1" ht="24" x14ac:dyDescent="0.45">
      <c r="A8" s="14" t="s">
        <v>42</v>
      </c>
      <c r="B8" s="356" t="str">
        <f>'A1 Exploitation'!B9:F9</f>
        <v>Mme Meriam CHOUCHENE</v>
      </c>
      <c r="C8" s="356"/>
      <c r="D8" s="356"/>
      <c r="E8" s="356"/>
      <c r="F8" s="356"/>
      <c r="G8" s="125"/>
    </row>
    <row r="9" spans="1:7" s="12" customFormat="1" ht="24" x14ac:dyDescent="0.45">
      <c r="A9" s="15" t="s">
        <v>44</v>
      </c>
      <c r="B9" s="357" t="str">
        <f>'A1 Exploitation'!B10:F10</f>
        <v>Directeur magasin &amp; chefs rayons</v>
      </c>
      <c r="C9" s="357"/>
      <c r="D9" s="357"/>
      <c r="E9" s="357"/>
      <c r="F9" s="357"/>
      <c r="G9" s="125"/>
    </row>
    <row r="10" spans="1:7" s="12" customFormat="1" ht="24" x14ac:dyDescent="0.45">
      <c r="A10" s="14" t="s">
        <v>43</v>
      </c>
      <c r="B10" s="354">
        <f>'A1 Exploitation'!B11:F11</f>
        <v>43159</v>
      </c>
      <c r="C10" s="354"/>
      <c r="D10" s="354"/>
      <c r="E10" s="354"/>
      <c r="F10" s="354"/>
      <c r="G10" s="125"/>
    </row>
    <row r="11" spans="1:7" s="12" customFormat="1" ht="24" x14ac:dyDescent="0.45">
      <c r="A11" s="14" t="s">
        <v>294</v>
      </c>
      <c r="B11" s="353">
        <f>D199</f>
        <v>0.96354166666666663</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250">
        <f>SUM(B17:C21)</f>
        <v>10</v>
      </c>
    </row>
    <row r="23" spans="1:7" x14ac:dyDescent="0.3">
      <c r="A23" s="341" t="s">
        <v>295</v>
      </c>
      <c r="B23" s="342"/>
      <c r="C23" s="343"/>
      <c r="D23" s="33">
        <f>D22/(COUNT(B17:C21)*2)</f>
        <v>1</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14</v>
      </c>
    </row>
    <row r="34" spans="1:7" x14ac:dyDescent="0.3">
      <c r="A34" s="341" t="s">
        <v>295</v>
      </c>
      <c r="B34" s="342"/>
      <c r="C34" s="343"/>
      <c r="D34" s="33">
        <f>D33/(COUNT(B26:C32)*2)</f>
        <v>1</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48">
        <f>SUM(B46:C51)</f>
        <v>10</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430</v>
      </c>
      <c r="E58" s="95"/>
      <c r="F58" s="94" t="s">
        <v>357</v>
      </c>
    </row>
    <row r="59" spans="1:7" x14ac:dyDescent="0.3">
      <c r="A59" s="23" t="s">
        <v>92</v>
      </c>
      <c r="B59" s="94">
        <v>2</v>
      </c>
      <c r="C59" s="94"/>
      <c r="D59" s="98"/>
      <c r="E59" s="94"/>
      <c r="F59" s="94"/>
    </row>
    <row r="60" spans="1:7" ht="36" x14ac:dyDescent="0.35">
      <c r="A60" s="43" t="s">
        <v>221</v>
      </c>
      <c r="B60" s="94">
        <v>2</v>
      </c>
      <c r="C60" s="120" t="str">
        <f>IF(B60=0, -5, "0")</f>
        <v>0</v>
      </c>
      <c r="D60" s="95" t="s">
        <v>429</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13</v>
      </c>
    </row>
    <row r="64" spans="1:7" x14ac:dyDescent="0.3">
      <c r="A64" s="341" t="s">
        <v>295</v>
      </c>
      <c r="B64" s="342"/>
      <c r="C64" s="343"/>
      <c r="D64" s="33">
        <f>D63/(COUNT(B56:C62)*2)</f>
        <v>0.9285714285714286</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t="s">
        <v>427</v>
      </c>
      <c r="E76" s="105"/>
      <c r="F76" s="94"/>
    </row>
    <row r="77" spans="1:7" ht="36.75" customHeight="1"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22</v>
      </c>
    </row>
    <row r="85" spans="1:7" x14ac:dyDescent="0.3">
      <c r="A85" s="341" t="s">
        <v>295</v>
      </c>
      <c r="B85" s="342"/>
      <c r="C85" s="343"/>
      <c r="D85" s="33">
        <f>D84/(COUNT(B67:C83)*2)</f>
        <v>1</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0.25"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425</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27</v>
      </c>
    </row>
    <row r="103" spans="1:7" x14ac:dyDescent="0.3">
      <c r="A103" s="341" t="s">
        <v>295</v>
      </c>
      <c r="B103" s="342"/>
      <c r="C103" s="343"/>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2.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t="s">
        <v>420</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448</v>
      </c>
      <c r="E129" s="95"/>
      <c r="F129" s="94" t="s">
        <v>357</v>
      </c>
    </row>
    <row r="130" spans="1:7" ht="36" x14ac:dyDescent="0.35">
      <c r="A130" s="43" t="s">
        <v>194</v>
      </c>
      <c r="B130" s="111">
        <v>2</v>
      </c>
      <c r="C130" s="120" t="str">
        <f>IF(B130=0, -5, "0")</f>
        <v>0</v>
      </c>
      <c r="D130" s="95" t="s">
        <v>449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t="s">
        <v>424</v>
      </c>
      <c r="E132" s="102"/>
      <c r="F132" s="94"/>
    </row>
    <row r="133" spans="1:7" x14ac:dyDescent="0.3">
      <c r="A133" s="341" t="s">
        <v>36</v>
      </c>
      <c r="B133" s="342"/>
      <c r="C133" s="343"/>
      <c r="D133" s="248">
        <f>SUM(B122:C132)</f>
        <v>17</v>
      </c>
    </row>
    <row r="134" spans="1:7" x14ac:dyDescent="0.3">
      <c r="A134" s="341" t="s">
        <v>295</v>
      </c>
      <c r="B134" s="342"/>
      <c r="C134" s="343"/>
      <c r="D134" s="32">
        <f>D133/(COUNT(B122:C132)*2)</f>
        <v>0.94444444444444442</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1" t="s">
        <v>36</v>
      </c>
      <c r="B149" s="342"/>
      <c r="C149" s="343"/>
      <c r="D149" s="248">
        <f>SUM(B137:C148)</f>
        <v>0</v>
      </c>
    </row>
    <row r="150" spans="1:7" x14ac:dyDescent="0.3">
      <c r="A150" s="341" t="s">
        <v>295</v>
      </c>
      <c r="B150" s="342"/>
      <c r="C150" s="343"/>
      <c r="D150" s="33" t="e">
        <f>D149/(COUNT(B137:C148)*2)</f>
        <v>#DIV/0!</v>
      </c>
    </row>
    <row r="151" spans="1:7" s="22" customFormat="1" x14ac:dyDescent="0.3">
      <c r="A151" s="26"/>
      <c r="B151" s="27"/>
      <c r="C151" s="27"/>
      <c r="D151" s="28"/>
      <c r="G151" s="126"/>
    </row>
    <row r="152" spans="1:7" ht="19.5" x14ac:dyDescent="0.4">
      <c r="A152" s="339" t="s">
        <v>217</v>
      </c>
      <c r="B152" s="340"/>
      <c r="C152" s="340"/>
      <c r="D152" s="340"/>
      <c r="E152" s="340"/>
      <c r="F152" s="340"/>
    </row>
    <row r="153" spans="1:7" ht="33" x14ac:dyDescent="0.3">
      <c r="A153" s="50" t="s">
        <v>279</v>
      </c>
      <c r="B153" s="94">
        <v>1</v>
      </c>
      <c r="C153" s="94"/>
      <c r="D153" s="95" t="s">
        <v>432</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ht="45.75" x14ac:dyDescent="0.3">
      <c r="A160" s="75" t="s">
        <v>164</v>
      </c>
      <c r="B160" s="94">
        <v>1</v>
      </c>
      <c r="C160" s="94"/>
      <c r="D160" s="96" t="s">
        <v>433</v>
      </c>
      <c r="E160" s="94"/>
      <c r="F160" s="94" t="s">
        <v>357</v>
      </c>
    </row>
    <row r="161" spans="1:7" x14ac:dyDescent="0.3">
      <c r="A161" s="341" t="s">
        <v>36</v>
      </c>
      <c r="B161" s="346"/>
      <c r="C161" s="347"/>
      <c r="D161" s="250">
        <f>SUM(B153:C160)</f>
        <v>14</v>
      </c>
    </row>
    <row r="162" spans="1:7" x14ac:dyDescent="0.3">
      <c r="A162" s="341" t="s">
        <v>295</v>
      </c>
      <c r="B162" s="342"/>
      <c r="C162" s="343"/>
      <c r="D162" s="33">
        <f>D161/(COUNT(B153:C160)*2)</f>
        <v>0.875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1" t="s">
        <v>36</v>
      </c>
      <c r="B169" s="342"/>
      <c r="C169" s="343"/>
      <c r="D169" s="248">
        <f>SUM(B165:C168)</f>
        <v>8</v>
      </c>
    </row>
    <row r="170" spans="1:7" x14ac:dyDescent="0.3">
      <c r="A170" s="341" t="s">
        <v>295</v>
      </c>
      <c r="B170" s="342"/>
      <c r="C170" s="343"/>
      <c r="D170" s="33">
        <f>D169/(COUNT(B165:C168)*2)</f>
        <v>1</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row>
    <row r="174" spans="1:7" x14ac:dyDescent="0.3">
      <c r="A174" s="17" t="s">
        <v>87</v>
      </c>
      <c r="B174" s="94">
        <v>2</v>
      </c>
      <c r="C174" s="94"/>
      <c r="D174" s="119"/>
      <c r="E174" s="94"/>
      <c r="F174" s="94"/>
    </row>
    <row r="175" spans="1:7" ht="33" x14ac:dyDescent="0.3">
      <c r="A175" s="44" t="s">
        <v>197</v>
      </c>
      <c r="B175" s="94">
        <v>1</v>
      </c>
      <c r="C175" s="94"/>
      <c r="D175" s="95" t="s">
        <v>450</v>
      </c>
      <c r="E175" s="94"/>
      <c r="F175" s="94" t="s">
        <v>356</v>
      </c>
    </row>
    <row r="176" spans="1:7" x14ac:dyDescent="0.3">
      <c r="A176" s="17" t="s">
        <v>150</v>
      </c>
      <c r="B176" s="94">
        <v>2</v>
      </c>
      <c r="C176" s="94"/>
      <c r="D176" s="95"/>
      <c r="E176" s="95"/>
      <c r="F176" s="94"/>
    </row>
    <row r="177" spans="1:7" x14ac:dyDescent="0.3">
      <c r="A177" s="341" t="s">
        <v>36</v>
      </c>
      <c r="B177" s="342"/>
      <c r="C177" s="343"/>
      <c r="D177" s="248">
        <f>SUM(B173:C176)</f>
        <v>7</v>
      </c>
    </row>
    <row r="178" spans="1:7" x14ac:dyDescent="0.3">
      <c r="A178" s="341" t="s">
        <v>295</v>
      </c>
      <c r="B178" s="342"/>
      <c r="C178" s="343"/>
      <c r="D178" s="33">
        <f>D177/(COUNT(B173:C176)*2)</f>
        <v>0.875</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33" x14ac:dyDescent="0.3">
      <c r="A185" s="17" t="s">
        <v>309</v>
      </c>
      <c r="B185" s="94">
        <v>1</v>
      </c>
      <c r="C185" s="94"/>
      <c r="D185" s="95" t="s">
        <v>413</v>
      </c>
      <c r="E185" s="94"/>
      <c r="F185" s="94" t="s">
        <v>356</v>
      </c>
    </row>
    <row r="186" spans="1:7" x14ac:dyDescent="0.3">
      <c r="A186" s="341" t="s">
        <v>36</v>
      </c>
      <c r="B186" s="342"/>
      <c r="C186" s="343"/>
      <c r="D186" s="248">
        <f>SUM(B181:C185)</f>
        <v>9</v>
      </c>
    </row>
    <row r="187" spans="1:7" x14ac:dyDescent="0.3">
      <c r="A187" s="341" t="s">
        <v>295</v>
      </c>
      <c r="B187" s="342"/>
      <c r="C187" s="343"/>
      <c r="D187" s="33">
        <f>D186/(COUNT(B181:C185)*2)</f>
        <v>0.9</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t="s">
        <v>32</v>
      </c>
      <c r="C190" s="94"/>
      <c r="D190" s="94"/>
      <c r="E190" s="94"/>
      <c r="F190" s="94" t="s">
        <v>356</v>
      </c>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1" t="s">
        <v>36</v>
      </c>
      <c r="B194" s="342"/>
      <c r="C194" s="343"/>
      <c r="D194" s="54">
        <f>SUM(B190:C193)</f>
        <v>2</v>
      </c>
    </row>
    <row r="195" spans="1:6" x14ac:dyDescent="0.3">
      <c r="A195" s="341" t="s">
        <v>295</v>
      </c>
      <c r="B195" s="342"/>
      <c r="C195" s="343"/>
      <c r="D195" s="33">
        <f>D194/(COUNT(B190:C193)*2)</f>
        <v>1</v>
      </c>
    </row>
    <row r="197" spans="1:6" ht="18" x14ac:dyDescent="0.35">
      <c r="A197" s="64" t="s">
        <v>447</v>
      </c>
      <c r="B197" s="63"/>
      <c r="C197" s="63"/>
      <c r="D197" s="289">
        <v>1</v>
      </c>
      <c r="E197" s="287"/>
      <c r="F197" s="288"/>
    </row>
    <row r="198" spans="1:6" ht="22.5" x14ac:dyDescent="0.3">
      <c r="A198" s="35" t="s">
        <v>45</v>
      </c>
      <c r="B198" s="36"/>
      <c r="C198" s="37"/>
      <c r="D198" s="38">
        <f>SUM(D194,D186,D177,D169,D161,D63,D52,D33,D22,D118,D149,D133,D102,D84,D42)</f>
        <v>185</v>
      </c>
    </row>
    <row r="199" spans="1:6" ht="22.5" x14ac:dyDescent="0.3">
      <c r="A199" s="35" t="s">
        <v>323</v>
      </c>
      <c r="B199" s="36"/>
      <c r="C199" s="37"/>
      <c r="D199" s="39">
        <f>D198/(COUNT(B190:C193,B181:C185,B173:C176,B165:C168,B153:C160,B56:C62,B46:C51,B26:C32,B17:C21,B107:C117,B137:C148,B122:C132,B88:C101,B67:C83,B37:C41)*2)</f>
        <v>0.96354166666666663</v>
      </c>
    </row>
  </sheetData>
  <sheetProtection algorithmName="SHA-512" hashValue="0f6CsUWTaEgOmjw/5UJtmnnlqz+fHWu/X1GxaOlUrwfVaVfq7BBF0DTlRVW07eP2V4PE0p15288375p4NOzDiA==" saltValue="AvTd95onzZ3sBZMkj6XRv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27" zoomScaleNormal="100" zoomScaleSheetLayoutView="93" workbookViewId="0">
      <selection activeCell="F530" sqref="F53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5" t="s">
        <v>179</v>
      </c>
      <c r="B7" s="335"/>
      <c r="C7" s="335"/>
      <c r="D7" s="335"/>
      <c r="E7" s="335"/>
      <c r="F7" s="335"/>
      <c r="G7" s="125"/>
    </row>
    <row r="8" spans="1:7" ht="29.25" x14ac:dyDescent="0.45">
      <c r="A8" s="336" t="str">
        <f>'Page de garde'!D18</f>
        <v>Riadh Sousse</v>
      </c>
      <c r="B8" s="336"/>
      <c r="C8" s="336"/>
      <c r="D8" s="336"/>
      <c r="E8" s="336"/>
      <c r="F8" s="336"/>
      <c r="G8" s="125"/>
    </row>
    <row r="9" spans="1:7" ht="24" x14ac:dyDescent="0.45">
      <c r="A9" s="14" t="s">
        <v>42</v>
      </c>
      <c r="B9" s="337" t="s">
        <v>474</v>
      </c>
      <c r="C9" s="337"/>
      <c r="D9" s="337"/>
      <c r="E9" s="337"/>
      <c r="F9" s="337"/>
      <c r="G9" s="125"/>
    </row>
    <row r="10" spans="1:7" ht="24" x14ac:dyDescent="0.45">
      <c r="A10" s="15" t="s">
        <v>44</v>
      </c>
      <c r="B10" s="338" t="s">
        <v>493</v>
      </c>
      <c r="C10" s="338"/>
      <c r="D10" s="338"/>
      <c r="E10" s="338"/>
      <c r="F10" s="338"/>
      <c r="G10" s="125"/>
    </row>
    <row r="11" spans="1:7" ht="24" x14ac:dyDescent="0.45">
      <c r="A11" s="14" t="s">
        <v>43</v>
      </c>
      <c r="B11" s="333">
        <v>43249</v>
      </c>
      <c r="C11" s="333"/>
      <c r="D11" s="333"/>
      <c r="E11" s="333"/>
      <c r="F11" s="333"/>
      <c r="G11" s="125"/>
    </row>
    <row r="12" spans="1:7" ht="24" x14ac:dyDescent="0.45">
      <c r="A12" s="14" t="s">
        <v>239</v>
      </c>
      <c r="B12" s="331">
        <f>D549</f>
        <v>0.85984848484848486</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43249</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2</v>
      </c>
      <c r="C39" s="130"/>
      <c r="D39" s="95"/>
      <c r="E39" s="94"/>
      <c r="F39" s="204"/>
    </row>
    <row r="40" spans="1:7" ht="30.75" customHeight="1" x14ac:dyDescent="0.3">
      <c r="A40" s="70" t="s">
        <v>381</v>
      </c>
      <c r="B40" s="130">
        <v>1</v>
      </c>
      <c r="C40" s="130"/>
      <c r="D40" s="95" t="s">
        <v>461</v>
      </c>
      <c r="E40" s="94"/>
      <c r="F40" s="204" t="s">
        <v>356</v>
      </c>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43249</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51" t="s">
        <v>494</v>
      </c>
      <c r="E76" s="106"/>
      <c r="F76" s="204" t="s">
        <v>356</v>
      </c>
      <c r="G76" s="214"/>
    </row>
    <row r="77" spans="1:7" s="112" customFormat="1" ht="33" x14ac:dyDescent="0.3">
      <c r="A77" s="70" t="s">
        <v>170</v>
      </c>
      <c r="B77" s="130">
        <v>1</v>
      </c>
      <c r="C77" s="131"/>
      <c r="D77" s="151" t="s">
        <v>486</v>
      </c>
      <c r="E77" s="106"/>
      <c r="F77" s="204" t="s">
        <v>356</v>
      </c>
      <c r="G77" s="214"/>
    </row>
    <row r="78" spans="1:7" s="112" customFormat="1" ht="18" x14ac:dyDescent="0.35">
      <c r="A78" s="191" t="s">
        <v>397</v>
      </c>
      <c r="B78" s="130">
        <v>1</v>
      </c>
      <c r="C78" s="150"/>
      <c r="D78" s="223" t="s">
        <v>462</v>
      </c>
      <c r="E78" s="67"/>
      <c r="F78" s="204" t="s">
        <v>357</v>
      </c>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3" x14ac:dyDescent="0.3">
      <c r="A81" s="70" t="s">
        <v>178</v>
      </c>
      <c r="B81" s="130">
        <v>1</v>
      </c>
      <c r="C81" s="131"/>
      <c r="D81" s="127" t="s">
        <v>487</v>
      </c>
      <c r="E81" s="106"/>
      <c r="F81" s="204" t="s">
        <v>357</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1</v>
      </c>
      <c r="C97" s="213"/>
      <c r="D97" s="223" t="s">
        <v>461</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2</v>
      </c>
      <c r="F99" s="283">
        <f>COUNTA('A1 Exploitation'!F53:F98)</f>
        <v>4</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60</v>
      </c>
    </row>
    <row r="103" spans="1:7" ht="18" x14ac:dyDescent="0.35">
      <c r="A103" s="42" t="s">
        <v>199</v>
      </c>
      <c r="B103" s="152"/>
      <c r="C103" s="153"/>
      <c r="D103" s="144">
        <f>D102/(COUNT(B88:C93,B53:C60,B65:C83,B95:C99)*2)</f>
        <v>0.90909090909090906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43249</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82.5" x14ac:dyDescent="0.3">
      <c r="A125" s="209" t="s">
        <v>159</v>
      </c>
      <c r="B125" s="130">
        <v>0</v>
      </c>
      <c r="C125" s="130">
        <f>IF(B125=0, -5, "0")</f>
        <v>-5</v>
      </c>
      <c r="D125" s="226" t="s">
        <v>495</v>
      </c>
      <c r="E125" s="95" t="s">
        <v>463</v>
      </c>
      <c r="F125" s="204" t="s">
        <v>357</v>
      </c>
    </row>
    <row r="126" spans="1:6" x14ac:dyDescent="0.3">
      <c r="A126" s="70" t="s">
        <v>251</v>
      </c>
      <c r="B126" s="130">
        <v>2</v>
      </c>
      <c r="C126" s="130"/>
      <c r="D126" s="157"/>
      <c r="E126" s="94"/>
      <c r="F126" s="204"/>
    </row>
    <row r="127" spans="1:6" x14ac:dyDescent="0.3">
      <c r="A127" s="191" t="s">
        <v>68</v>
      </c>
      <c r="B127" s="130" t="s">
        <v>32</v>
      </c>
      <c r="C127" s="213"/>
      <c r="D127" s="116"/>
      <c r="E127" s="94"/>
      <c r="F127" s="204"/>
    </row>
    <row r="128" spans="1:6" ht="33" x14ac:dyDescent="0.3">
      <c r="A128" s="4" t="s">
        <v>170</v>
      </c>
      <c r="B128" s="130">
        <v>1</v>
      </c>
      <c r="C128" s="131"/>
      <c r="D128" s="95" t="s">
        <v>488</v>
      </c>
      <c r="E128" s="94"/>
      <c r="F128" s="204" t="s">
        <v>356</v>
      </c>
    </row>
    <row r="129" spans="1:7" s="112" customFormat="1" ht="72" customHeight="1" x14ac:dyDescent="0.3">
      <c r="A129" s="238" t="s">
        <v>387</v>
      </c>
      <c r="B129" s="130">
        <v>0</v>
      </c>
      <c r="C129" s="213">
        <f>IF(B129=0, -5, "0")</f>
        <v>-5</v>
      </c>
      <c r="D129" s="116" t="s">
        <v>498</v>
      </c>
      <c r="E129" s="116" t="s">
        <v>467</v>
      </c>
      <c r="F129" s="204" t="s">
        <v>356</v>
      </c>
      <c r="G129" s="127"/>
    </row>
    <row r="130" spans="1:7" ht="18" x14ac:dyDescent="0.3">
      <c r="A130" s="70" t="s">
        <v>240</v>
      </c>
      <c r="B130" s="130" t="s">
        <v>32</v>
      </c>
      <c r="C130" s="131"/>
      <c r="D130" s="154"/>
      <c r="E130" s="106"/>
      <c r="F130" s="204"/>
    </row>
    <row r="131" spans="1:7" ht="30" x14ac:dyDescent="0.3">
      <c r="A131" s="209" t="s">
        <v>380</v>
      </c>
      <c r="B131" s="130">
        <v>2</v>
      </c>
      <c r="C131" s="213" t="str">
        <f>IF(B131=0, -5, "0")</f>
        <v>0</v>
      </c>
      <c r="D131" s="95"/>
      <c r="E131" s="95"/>
      <c r="F131" s="204"/>
      <c r="G131" s="127"/>
    </row>
    <row r="132" spans="1:7" ht="66" x14ac:dyDescent="0.3">
      <c r="A132" s="210" t="s">
        <v>157</v>
      </c>
      <c r="B132" s="130">
        <v>1</v>
      </c>
      <c r="C132" s="150" t="str">
        <f>IF(B132=0, -5, "0")</f>
        <v>0</v>
      </c>
      <c r="D132" s="295" t="s">
        <v>489</v>
      </c>
      <c r="E132" s="95"/>
      <c r="F132" s="204" t="s">
        <v>356</v>
      </c>
      <c r="G132" s="127"/>
    </row>
    <row r="133" spans="1:7" ht="18" customHeight="1" x14ac:dyDescent="0.35">
      <c r="A133" s="191" t="s">
        <v>399</v>
      </c>
      <c r="B133" s="130">
        <v>1</v>
      </c>
      <c r="C133" s="130"/>
      <c r="D133" s="235" t="s">
        <v>464</v>
      </c>
      <c r="E133" s="67"/>
      <c r="F133" s="204" t="s">
        <v>357</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15</v>
      </c>
    </row>
    <row r="140" spans="1:7" x14ac:dyDescent="0.3">
      <c r="A140" s="5" t="s">
        <v>35</v>
      </c>
      <c r="B140" s="132"/>
      <c r="C140" s="133"/>
      <c r="D140" s="134">
        <f>D139/(COUNT(B121:C138)*2)</f>
        <v>0.41666666666666669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t="s">
        <v>32</v>
      </c>
      <c r="C146" s="150"/>
      <c r="D146" s="223"/>
      <c r="E146" s="94"/>
      <c r="F146" s="204"/>
    </row>
    <row r="147" spans="1:7" s="112" customFormat="1" ht="33" x14ac:dyDescent="0.3">
      <c r="A147" s="238" t="s">
        <v>404</v>
      </c>
      <c r="B147" s="130">
        <v>0</v>
      </c>
      <c r="C147" s="150">
        <f>IF(B147=0, -5, "0")</f>
        <v>-5</v>
      </c>
      <c r="D147" s="116" t="s">
        <v>465</v>
      </c>
      <c r="E147" s="116" t="s">
        <v>466</v>
      </c>
      <c r="F147" s="204" t="s">
        <v>357</v>
      </c>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3" x14ac:dyDescent="0.3">
      <c r="A151" s="219" t="s">
        <v>391</v>
      </c>
      <c r="B151" s="130">
        <v>1</v>
      </c>
      <c r="C151" s="225"/>
      <c r="D151" s="116" t="s">
        <v>461</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0.42857142857142855</v>
      </c>
      <c r="E153" s="282">
        <f>COUNTIF('A1 Exploitation'!F110:F152,"ok")</f>
        <v>3</v>
      </c>
      <c r="F153" s="283">
        <f>COUNTA('A1 Exploitation'!F110:F152)</f>
        <v>7</v>
      </c>
    </row>
    <row r="154" spans="1:7" x14ac:dyDescent="0.3">
      <c r="A154" s="5" t="s">
        <v>36</v>
      </c>
      <c r="B154" s="5"/>
      <c r="C154" s="5"/>
      <c r="D154" s="5">
        <f>SUM(B143:C147,B149:C153)</f>
        <v>9</v>
      </c>
    </row>
    <row r="155" spans="1:7" x14ac:dyDescent="0.3">
      <c r="A155" s="5" t="s">
        <v>35</v>
      </c>
      <c r="B155" s="132"/>
      <c r="C155" s="133"/>
      <c r="D155" s="134">
        <f>D154/(COUNT(B143:C147,B149:C153)*2)</f>
        <v>0.45</v>
      </c>
    </row>
    <row r="156" spans="1:7" x14ac:dyDescent="0.3">
      <c r="A156" s="145"/>
      <c r="B156" s="124"/>
      <c r="C156" s="135"/>
      <c r="D156" s="124"/>
    </row>
    <row r="157" spans="1:7" ht="18" x14ac:dyDescent="0.35">
      <c r="A157" s="42" t="s">
        <v>125</v>
      </c>
      <c r="B157" s="152"/>
      <c r="C157" s="153"/>
      <c r="D157" s="143">
        <f>SUM(D154,D117,D139)</f>
        <v>38</v>
      </c>
    </row>
    <row r="158" spans="1:7" ht="18" x14ac:dyDescent="0.35">
      <c r="A158" s="42" t="s">
        <v>200</v>
      </c>
      <c r="B158" s="152"/>
      <c r="C158" s="153"/>
      <c r="D158" s="144">
        <f>D157/(COUNT(B143:C147,B110:C116,B121:C138,B149:C153)*2)</f>
        <v>0.54285714285714282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43249</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47" t="s">
        <v>496</v>
      </c>
      <c r="E185" s="94"/>
      <c r="F185" s="204" t="s">
        <v>356</v>
      </c>
    </row>
    <row r="186" spans="1:7" ht="66.75" customHeight="1" x14ac:dyDescent="0.35">
      <c r="A186" s="266" t="s">
        <v>186</v>
      </c>
      <c r="B186" s="130">
        <v>0</v>
      </c>
      <c r="C186" s="136">
        <f>IF(B186=0, -10, "0")</f>
        <v>-10</v>
      </c>
      <c r="D186" s="296" t="s">
        <v>497</v>
      </c>
      <c r="E186" s="95" t="s">
        <v>468</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1</v>
      </c>
      <c r="C189" s="130"/>
      <c r="D189" s="116" t="s">
        <v>462</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1</v>
      </c>
      <c r="C198" s="131"/>
      <c r="D198" s="116" t="s">
        <v>461</v>
      </c>
      <c r="E198" s="106"/>
      <c r="F198" s="204" t="s">
        <v>356</v>
      </c>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3</v>
      </c>
      <c r="F200" s="283">
        <f>COUNTA('A1 Exploitation'!F165:F199)</f>
        <v>3</v>
      </c>
      <c r="G200" s="127"/>
    </row>
    <row r="201" spans="1:7" x14ac:dyDescent="0.3">
      <c r="A201" s="59" t="s">
        <v>36</v>
      </c>
      <c r="B201" s="59"/>
      <c r="C201" s="59"/>
      <c r="D201" s="59">
        <f>SUM(B176:C194,B196:C200)</f>
        <v>33</v>
      </c>
    </row>
    <row r="202" spans="1:7" x14ac:dyDescent="0.3">
      <c r="A202" s="5" t="s">
        <v>35</v>
      </c>
      <c r="B202" s="132"/>
      <c r="C202" s="133"/>
      <c r="D202" s="134">
        <f>D201/(COUNT(B176:C194,B196:C200)*2)</f>
        <v>0.66</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43249</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14</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1</v>
      </c>
      <c r="C234" s="130"/>
      <c r="D234" s="95" t="s">
        <v>490</v>
      </c>
      <c r="E234" s="94"/>
      <c r="F234" s="204" t="s">
        <v>356</v>
      </c>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1</v>
      </c>
      <c r="C239" s="131"/>
      <c r="D239" s="95" t="s">
        <v>462</v>
      </c>
      <c r="E239" s="67"/>
      <c r="F239" s="204" t="s">
        <v>356</v>
      </c>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0.93333333333333335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3" x14ac:dyDescent="0.3">
      <c r="A259" s="219" t="s">
        <v>391</v>
      </c>
      <c r="B259" s="130">
        <v>1</v>
      </c>
      <c r="C259" s="131"/>
      <c r="D259" s="147" t="s">
        <v>461</v>
      </c>
      <c r="E259" s="106"/>
      <c r="F259" s="204" t="s">
        <v>356</v>
      </c>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0.95714285714285718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43249</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43249</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23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27"/>
      <c r="E350" s="227"/>
      <c r="F350" s="204"/>
      <c r="G350" s="127"/>
    </row>
    <row r="351" spans="1:7" s="112" customFormat="1" ht="33" x14ac:dyDescent="0.3">
      <c r="A351" s="219" t="s">
        <v>391</v>
      </c>
      <c r="B351" s="130">
        <v>1</v>
      </c>
      <c r="C351" s="150"/>
      <c r="D351" s="223" t="s">
        <v>461</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43249</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473</v>
      </c>
      <c r="E372" s="116"/>
      <c r="F372" s="204" t="s">
        <v>356</v>
      </c>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c r="G384" s="127"/>
    </row>
    <row r="385" spans="1:7" ht="33.75" customHeight="1" x14ac:dyDescent="0.3">
      <c r="A385" s="10" t="s">
        <v>391</v>
      </c>
      <c r="B385" s="130">
        <v>1</v>
      </c>
      <c r="C385" s="130"/>
      <c r="D385" s="113" t="s">
        <v>461</v>
      </c>
      <c r="E385" s="94"/>
      <c r="F385" s="204" t="s">
        <v>356</v>
      </c>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43249</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1</v>
      </c>
      <c r="C404" s="130"/>
      <c r="D404" s="95" t="s">
        <v>491</v>
      </c>
      <c r="E404" s="94"/>
      <c r="F404" s="204" t="s">
        <v>357</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49.5" x14ac:dyDescent="0.3">
      <c r="A415" s="210" t="s">
        <v>105</v>
      </c>
      <c r="B415" s="130">
        <v>1</v>
      </c>
      <c r="C415" s="136" t="str">
        <f>IF(B415=0, -5, "0")</f>
        <v>0</v>
      </c>
      <c r="D415" s="296" t="s">
        <v>472</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ht="33" x14ac:dyDescent="0.3">
      <c r="A437" s="10" t="s">
        <v>391</v>
      </c>
      <c r="B437" s="130">
        <v>1</v>
      </c>
      <c r="C437" s="130"/>
      <c r="D437" s="129" t="s">
        <v>461</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D443/(COUNT(B430:C434,B410:C416,B421:C425,B398:C404,B436:C439)*2)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43249</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0</v>
      </c>
      <c r="C462" s="130"/>
      <c r="D462" s="95" t="s">
        <v>485</v>
      </c>
      <c r="E462" s="95" t="s">
        <v>470</v>
      </c>
      <c r="F462" s="204" t="s">
        <v>356</v>
      </c>
    </row>
    <row r="463" spans="1:6" ht="49.5" x14ac:dyDescent="0.3">
      <c r="A463" s="70" t="s">
        <v>351</v>
      </c>
      <c r="B463" s="130">
        <v>1</v>
      </c>
      <c r="C463" s="130"/>
      <c r="D463" s="95" t="s">
        <v>471</v>
      </c>
      <c r="E463" s="94"/>
      <c r="F463" s="204" t="s">
        <v>356</v>
      </c>
    </row>
    <row r="464" spans="1:6" ht="49.5" x14ac:dyDescent="0.3">
      <c r="A464" s="70" t="s">
        <v>133</v>
      </c>
      <c r="B464" s="130">
        <v>1</v>
      </c>
      <c r="C464" s="130"/>
      <c r="D464" s="138" t="s">
        <v>499</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3" x14ac:dyDescent="0.3">
      <c r="A474" s="219" t="s">
        <v>391</v>
      </c>
      <c r="B474" s="130">
        <v>1</v>
      </c>
      <c r="C474" s="213"/>
      <c r="D474" s="116" t="s">
        <v>461</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25</v>
      </c>
    </row>
    <row r="478" spans="1:7" x14ac:dyDescent="0.3">
      <c r="A478" s="5" t="s">
        <v>35</v>
      </c>
      <c r="B478" s="132"/>
      <c r="C478" s="133"/>
      <c r="D478" s="134">
        <f>D477/(COUNT(B461:C470,B472:C476)*2)</f>
        <v>0.83333333333333337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43249</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35.25" customHeight="1" x14ac:dyDescent="0.3">
      <c r="A489" s="4" t="s">
        <v>389</v>
      </c>
      <c r="B489" s="130">
        <v>1</v>
      </c>
      <c r="C489" s="130"/>
      <c r="D489" s="95" t="s">
        <v>461</v>
      </c>
      <c r="E489" s="94"/>
      <c r="F489" s="204" t="s">
        <v>356</v>
      </c>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43249</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58"/>
      <c r="E508" s="317"/>
      <c r="F508" s="31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43249</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58"/>
      <c r="E519" s="317"/>
      <c r="F519" s="31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77.25" customHeight="1" x14ac:dyDescent="0.3">
      <c r="A530" s="66" t="s">
        <v>394</v>
      </c>
      <c r="B530" s="130">
        <v>1</v>
      </c>
      <c r="C530" s="150" t="str">
        <f>IF(B530=0, -5, "0")</f>
        <v>0</v>
      </c>
      <c r="D530" s="116" t="s">
        <v>469</v>
      </c>
      <c r="E530" s="106"/>
      <c r="F530" s="204" t="s">
        <v>356</v>
      </c>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0</v>
      </c>
      <c r="C532" s="140"/>
      <c r="D532" s="281">
        <f>IFERROR(E532/F532,"N.A")</f>
        <v>0</v>
      </c>
      <c r="E532" s="282">
        <f>COUNTIF('A1 Exploitation'!F520:F531,"ok")</f>
        <v>0</v>
      </c>
      <c r="F532" s="285">
        <f>COUNTA('A1 Exploitation'!F520:F531)</f>
        <v>1</v>
      </c>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43249</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58"/>
      <c r="E539" s="317"/>
      <c r="F539" s="31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f>IFERROR(E543/F543,"N.A")</f>
        <v>1</v>
      </c>
      <c r="E543" s="282">
        <f>COUNTIF('A1 Exploitation'!F540:F542,"ok")</f>
        <v>1</v>
      </c>
      <c r="F543" s="283">
        <f>COUNTA('A1 Exploitation'!F540:F542)</f>
        <v>1</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0.7637362637362638</v>
      </c>
    </row>
    <row r="548" spans="1:4" ht="22.5" x14ac:dyDescent="0.45">
      <c r="A548" s="35" t="s">
        <v>45</v>
      </c>
      <c r="B548" s="181"/>
      <c r="C548" s="182"/>
      <c r="D548" s="183">
        <f>SUM(D544,D533,D513,D502,D443,D390,D357,D45,D317,D265,D157,D480,D204,D102)</f>
        <v>454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0.85984848484848486</v>
      </c>
    </row>
  </sheetData>
  <sheetProtection algorithmName="SHA-512" hashValue="KL148LOfNueEeVGWtnzGXmdHiEdGL0uv+rakZ8L0xfqHq8iWAj2gQcBA3gVHBTmdxSdaDsxbS4RQtox7d/nB8Q==" saltValue="1jK0hl0jKDgAia3y9htyw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5" manualBreakCount="5">
    <brk id="85" max="7" man="1"/>
    <brk id="159" max="7" man="1"/>
    <brk id="267" max="7" man="1"/>
    <brk id="391" max="7" man="1"/>
    <brk id="504"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8" zoomScaleNormal="90" zoomScaleSheetLayoutView="100" workbookViewId="0">
      <selection activeCell="F183" sqref="F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5" t="s">
        <v>50</v>
      </c>
      <c r="B6" s="355"/>
      <c r="C6" s="355"/>
      <c r="D6" s="355"/>
      <c r="E6" s="355"/>
      <c r="F6" s="355"/>
      <c r="G6" s="125"/>
    </row>
    <row r="7" spans="1:7" s="12" customFormat="1" ht="21.75" customHeight="1" x14ac:dyDescent="0.45">
      <c r="A7" s="336" t="str">
        <f>'A2 Exploitation'!A8:F8</f>
        <v>Riadh Sousse</v>
      </c>
      <c r="B7" s="336"/>
      <c r="C7" s="336"/>
      <c r="D7" s="336"/>
      <c r="E7" s="336"/>
      <c r="F7" s="336"/>
      <c r="G7" s="125"/>
    </row>
    <row r="8" spans="1:7" s="12" customFormat="1" ht="24" x14ac:dyDescent="0.45">
      <c r="A8" s="14" t="s">
        <v>42</v>
      </c>
      <c r="B8" s="356" t="str">
        <f>'A2 Exploitation'!B9:F9</f>
        <v>M Souheil DRAOUI</v>
      </c>
      <c r="C8" s="356"/>
      <c r="D8" s="356"/>
      <c r="E8" s="356"/>
      <c r="F8" s="356"/>
      <c r="G8" s="125"/>
    </row>
    <row r="9" spans="1:7" s="12" customFormat="1" ht="24" x14ac:dyDescent="0.45">
      <c r="A9" s="15" t="s">
        <v>44</v>
      </c>
      <c r="B9" s="357" t="str">
        <f>'A2 Exploitation'!B10:F10</f>
        <v>Le directeur magasin et le chef rayon</v>
      </c>
      <c r="C9" s="357"/>
      <c r="D9" s="357"/>
      <c r="E9" s="357"/>
      <c r="F9" s="357"/>
      <c r="G9" s="125"/>
    </row>
    <row r="10" spans="1:7" s="12" customFormat="1" ht="24" x14ac:dyDescent="0.45">
      <c r="A10" s="14" t="s">
        <v>43</v>
      </c>
      <c r="B10" s="354">
        <f>'A2 Exploitation'!B11:F11</f>
        <v>43249</v>
      </c>
      <c r="C10" s="354"/>
      <c r="D10" s="354"/>
      <c r="E10" s="354"/>
      <c r="F10" s="354"/>
      <c r="G10" s="125"/>
    </row>
    <row r="11" spans="1:7" s="12" customFormat="1" ht="24" x14ac:dyDescent="0.45">
      <c r="A11" s="14" t="s">
        <v>294</v>
      </c>
      <c r="B11" s="353">
        <f>D199</f>
        <v>0.93229166666666663</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ht="49.5" x14ac:dyDescent="0.3">
      <c r="A17" s="17" t="s">
        <v>269</v>
      </c>
      <c r="B17" s="94">
        <v>1</v>
      </c>
      <c r="C17" s="94"/>
      <c r="D17" s="95" t="s">
        <v>500</v>
      </c>
      <c r="E17" s="94"/>
      <c r="F17" s="94" t="s">
        <v>356</v>
      </c>
      <c r="G17" s="126" t="s">
        <v>357</v>
      </c>
    </row>
    <row r="18" spans="1:7" x14ac:dyDescent="0.3">
      <c r="A18" s="20" t="s">
        <v>80</v>
      </c>
      <c r="B18" s="94">
        <v>1</v>
      </c>
      <c r="C18" s="94"/>
      <c r="D18" s="95"/>
      <c r="E18" s="94"/>
      <c r="F18" s="94"/>
    </row>
    <row r="19" spans="1:7" x14ac:dyDescent="0.3">
      <c r="A19" s="17" t="s">
        <v>81</v>
      </c>
      <c r="B19" s="94">
        <v>2</v>
      </c>
      <c r="C19" s="94"/>
      <c r="D19" s="95"/>
      <c r="E19" s="95"/>
      <c r="F19" s="94"/>
    </row>
    <row r="20" spans="1:7" x14ac:dyDescent="0.3">
      <c r="A20" s="17" t="s">
        <v>151</v>
      </c>
      <c r="B20" s="94">
        <v>1</v>
      </c>
      <c r="C20" s="94"/>
      <c r="D20" s="95" t="s">
        <v>475</v>
      </c>
      <c r="E20" s="94"/>
      <c r="F20" s="94" t="s">
        <v>356</v>
      </c>
    </row>
    <row r="21" spans="1:7" x14ac:dyDescent="0.3">
      <c r="A21" s="44" t="s">
        <v>210</v>
      </c>
      <c r="B21" s="94">
        <v>2</v>
      </c>
      <c r="C21" s="94"/>
      <c r="D21" s="97"/>
      <c r="E21" s="94"/>
      <c r="F21" s="94"/>
    </row>
    <row r="22" spans="1:7" x14ac:dyDescent="0.3">
      <c r="A22" s="350" t="s">
        <v>36</v>
      </c>
      <c r="B22" s="346"/>
      <c r="C22" s="347"/>
      <c r="D22" s="250">
        <f>SUM(B17:C21)</f>
        <v>7</v>
      </c>
    </row>
    <row r="23" spans="1:7" x14ac:dyDescent="0.3">
      <c r="A23" s="341" t="s">
        <v>295</v>
      </c>
      <c r="B23" s="342"/>
      <c r="C23" s="343"/>
      <c r="D23" s="33">
        <f>D22/(COUNT(B17:C21)*2)</f>
        <v>0.7</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14</v>
      </c>
    </row>
    <row r="34" spans="1:7" x14ac:dyDescent="0.3">
      <c r="A34" s="341" t="s">
        <v>295</v>
      </c>
      <c r="B34" s="342"/>
      <c r="C34" s="343"/>
      <c r="D34" s="33">
        <f>D33/(COUNT(B26:C32)*2)</f>
        <v>1</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ht="33" x14ac:dyDescent="0.3">
      <c r="A47" s="17" t="s">
        <v>83</v>
      </c>
      <c r="B47" s="94">
        <v>1</v>
      </c>
      <c r="C47" s="94"/>
      <c r="D47" s="113" t="s">
        <v>492</v>
      </c>
      <c r="E47" s="94"/>
      <c r="F47" s="94" t="s">
        <v>357</v>
      </c>
    </row>
    <row r="48" spans="1:7" x14ac:dyDescent="0.3">
      <c r="A48" s="17" t="s">
        <v>231</v>
      </c>
      <c r="B48" s="94">
        <v>2</v>
      </c>
      <c r="C48" s="94"/>
      <c r="D48" s="95"/>
      <c r="E48" s="94"/>
      <c r="F48" s="94"/>
    </row>
    <row r="49" spans="1:7" x14ac:dyDescent="0.3">
      <c r="A49" s="17" t="s">
        <v>24</v>
      </c>
      <c r="B49" s="94">
        <v>2</v>
      </c>
      <c r="C49" s="94"/>
      <c r="D49" s="95"/>
      <c r="E49" s="94"/>
      <c r="F49" s="94"/>
    </row>
    <row r="50" spans="1:7" ht="34.5" customHeight="1" x14ac:dyDescent="0.3">
      <c r="A50" s="17" t="s">
        <v>84</v>
      </c>
      <c r="B50" s="94">
        <v>1</v>
      </c>
      <c r="C50" s="94"/>
      <c r="D50" s="113" t="s">
        <v>476</v>
      </c>
      <c r="E50" s="94"/>
      <c r="F50" s="94" t="s">
        <v>356</v>
      </c>
    </row>
    <row r="51" spans="1:7" ht="18" x14ac:dyDescent="0.35">
      <c r="A51" s="40" t="s">
        <v>296</v>
      </c>
      <c r="B51" s="94" t="s">
        <v>32</v>
      </c>
      <c r="C51" s="120" t="str">
        <f>IF(B51=0, -5, "0")</f>
        <v>0</v>
      </c>
      <c r="D51" s="98"/>
      <c r="E51" s="94"/>
      <c r="F51" s="94"/>
    </row>
    <row r="52" spans="1:7" x14ac:dyDescent="0.3">
      <c r="A52" s="341" t="s">
        <v>36</v>
      </c>
      <c r="B52" s="342"/>
      <c r="C52" s="343"/>
      <c r="D52" s="248">
        <f>SUM(B46:C51)</f>
        <v>8</v>
      </c>
    </row>
    <row r="53" spans="1:7" x14ac:dyDescent="0.3">
      <c r="A53" s="341" t="s">
        <v>295</v>
      </c>
      <c r="B53" s="342"/>
      <c r="C53" s="343"/>
      <c r="D53" s="33">
        <f>D52/(COUNT(B46:C51)*2)</f>
        <v>0.8</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83.25" x14ac:dyDescent="0.35">
      <c r="A60" s="43" t="s">
        <v>221</v>
      </c>
      <c r="B60" s="94">
        <v>1</v>
      </c>
      <c r="C60" s="120" t="str">
        <f>IF(B60=0, -5, "0")</f>
        <v>0</v>
      </c>
      <c r="D60" s="95" t="s">
        <v>477</v>
      </c>
      <c r="E60" s="95"/>
      <c r="F60" s="94" t="s">
        <v>356</v>
      </c>
    </row>
    <row r="61" spans="1:7" ht="33.75" x14ac:dyDescent="0.35">
      <c r="A61" s="40" t="s">
        <v>297</v>
      </c>
      <c r="B61" s="94">
        <v>1</v>
      </c>
      <c r="C61" s="120" t="str">
        <f>IF(B61=0, -5, "0")</f>
        <v>0</v>
      </c>
      <c r="D61" s="95" t="s">
        <v>478</v>
      </c>
      <c r="E61" s="94"/>
      <c r="F61" s="94" t="s">
        <v>356</v>
      </c>
    </row>
    <row r="62" spans="1:7" x14ac:dyDescent="0.3">
      <c r="A62" s="17" t="s">
        <v>293</v>
      </c>
      <c r="B62" s="94">
        <v>2</v>
      </c>
      <c r="C62" s="94"/>
      <c r="D62" s="98"/>
      <c r="E62" s="94"/>
      <c r="F62" s="94"/>
    </row>
    <row r="63" spans="1:7" x14ac:dyDescent="0.3">
      <c r="A63" s="341" t="s">
        <v>36</v>
      </c>
      <c r="B63" s="342"/>
      <c r="C63" s="343"/>
      <c r="D63" s="248">
        <f>SUM(B56:C62)</f>
        <v>12</v>
      </c>
    </row>
    <row r="64" spans="1:7" x14ac:dyDescent="0.3">
      <c r="A64" s="341" t="s">
        <v>295</v>
      </c>
      <c r="B64" s="342"/>
      <c r="C64" s="343"/>
      <c r="D64" s="33">
        <f>D63/(COUNT(B56:C62)*2)</f>
        <v>0.8571428571428571</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22</v>
      </c>
    </row>
    <row r="85" spans="1:7" x14ac:dyDescent="0.3">
      <c r="A85" s="341" t="s">
        <v>295</v>
      </c>
      <c r="B85" s="342"/>
      <c r="C85" s="343"/>
      <c r="D85" s="33">
        <f>D84/(COUNT(B67:C83)*2)</f>
        <v>1</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479</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27</v>
      </c>
    </row>
    <row r="103" spans="1:7" x14ac:dyDescent="0.3">
      <c r="A103" s="341" t="s">
        <v>295</v>
      </c>
      <c r="B103" s="342"/>
      <c r="C103" s="343"/>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49.5" x14ac:dyDescent="0.3">
      <c r="A129" s="20" t="s">
        <v>166</v>
      </c>
      <c r="B129" s="111">
        <v>1</v>
      </c>
      <c r="C129" s="121"/>
      <c r="D129" s="95" t="s">
        <v>480</v>
      </c>
      <c r="E129" s="95"/>
      <c r="F129" s="94" t="s">
        <v>357</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17</v>
      </c>
    </row>
    <row r="134" spans="1:7" x14ac:dyDescent="0.3">
      <c r="A134" s="341" t="s">
        <v>295</v>
      </c>
      <c r="B134" s="342"/>
      <c r="C134" s="343"/>
      <c r="D134" s="32">
        <f>D133/(COUNT(B122:C132)*2)</f>
        <v>0.94444444444444442</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1" t="s">
        <v>36</v>
      </c>
      <c r="B149" s="342"/>
      <c r="C149" s="343"/>
      <c r="D149" s="248">
        <f>SUM(B137:C148)</f>
        <v>0</v>
      </c>
    </row>
    <row r="150" spans="1:7" x14ac:dyDescent="0.3">
      <c r="A150" s="341" t="s">
        <v>295</v>
      </c>
      <c r="B150" s="342"/>
      <c r="C150" s="343"/>
      <c r="D150" s="33" t="e">
        <f>D149/(COUNT(B137:C148)*2)</f>
        <v>#DIV/0!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1</v>
      </c>
      <c r="C153" s="94"/>
      <c r="D153" s="95" t="s">
        <v>481</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ht="49.5" x14ac:dyDescent="0.3">
      <c r="A160" s="75" t="s">
        <v>164</v>
      </c>
      <c r="B160" s="94">
        <v>1</v>
      </c>
      <c r="C160" s="94"/>
      <c r="D160" s="95" t="s">
        <v>482</v>
      </c>
      <c r="E160" s="94"/>
      <c r="F160" s="94" t="s">
        <v>357</v>
      </c>
    </row>
    <row r="161" spans="1:7" x14ac:dyDescent="0.3">
      <c r="A161" s="341" t="s">
        <v>36</v>
      </c>
      <c r="B161" s="346"/>
      <c r="C161" s="347"/>
      <c r="D161" s="250">
        <f>SUM(B153:C160)</f>
        <v>14</v>
      </c>
    </row>
    <row r="162" spans="1:7" x14ac:dyDescent="0.3">
      <c r="A162" s="341" t="s">
        <v>295</v>
      </c>
      <c r="B162" s="342"/>
      <c r="C162" s="343"/>
      <c r="D162" s="33">
        <f>D161/(COUNT(B153:C160)*2)</f>
        <v>0.875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1" t="s">
        <v>36</v>
      </c>
      <c r="B169" s="342"/>
      <c r="C169" s="343"/>
      <c r="D169" s="248">
        <f>SUM(B165:C168)</f>
        <v>8</v>
      </c>
    </row>
    <row r="170" spans="1:7" x14ac:dyDescent="0.3">
      <c r="A170" s="341" t="s">
        <v>295</v>
      </c>
      <c r="B170" s="342"/>
      <c r="C170" s="343"/>
      <c r="D170" s="33">
        <f>D169/(COUNT(B165:C168)*2)</f>
        <v>1</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1</v>
      </c>
      <c r="C181" s="94"/>
      <c r="D181" s="95" t="s">
        <v>484</v>
      </c>
      <c r="E181" s="95"/>
      <c r="F181" s="94" t="s">
        <v>356</v>
      </c>
    </row>
    <row r="182" spans="1:7" x14ac:dyDescent="0.3">
      <c r="A182" s="52" t="s">
        <v>220</v>
      </c>
      <c r="B182" s="94">
        <v>2</v>
      </c>
      <c r="C182" s="94"/>
      <c r="D182" s="95"/>
      <c r="E182" s="69"/>
      <c r="F182" s="94"/>
    </row>
    <row r="183" spans="1:7" ht="33" x14ac:dyDescent="0.3">
      <c r="A183" s="17" t="s">
        <v>88</v>
      </c>
      <c r="B183" s="94">
        <v>1</v>
      </c>
      <c r="C183" s="94"/>
      <c r="D183" s="95" t="s">
        <v>483</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8</v>
      </c>
    </row>
    <row r="187" spans="1:7" x14ac:dyDescent="0.3">
      <c r="A187" s="341" t="s">
        <v>295</v>
      </c>
      <c r="B187" s="342"/>
      <c r="C187" s="343"/>
      <c r="D187" s="33">
        <f>D186/(COUNT(B181:C185)*2)</f>
        <v>0.8</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t="s">
        <v>32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1" t="s">
        <v>36</v>
      </c>
      <c r="B194" s="342"/>
      <c r="C194" s="343"/>
      <c r="D194" s="54">
        <f>SUM(B190:C193)</f>
        <v>2</v>
      </c>
    </row>
    <row r="195" spans="1:6" x14ac:dyDescent="0.3">
      <c r="A195" s="341" t="s">
        <v>295</v>
      </c>
      <c r="B195" s="342"/>
      <c r="C195" s="343"/>
      <c r="D195" s="33">
        <f>D194/(COUNT(B190:C193)*2)</f>
        <v>1</v>
      </c>
    </row>
    <row r="197" spans="1:6" ht="18" x14ac:dyDescent="0.35">
      <c r="A197" s="64" t="s">
        <v>246</v>
      </c>
      <c r="B197" s="63"/>
      <c r="C197" s="63"/>
      <c r="D197" s="297">
        <f>E197/F197</f>
        <v>0.66666666666666663</v>
      </c>
      <c r="E197" s="298">
        <f>COUNTIF('A1 Technique'!F17:F193,"ok")</f>
        <v>10</v>
      </c>
      <c r="F197" s="298">
        <f>COUNTA('A1 Technique'!F17:F193)</f>
        <v>15</v>
      </c>
    </row>
    <row r="198" spans="1:6" ht="22.5" x14ac:dyDescent="0.3">
      <c r="A198" s="35" t="s">
        <v>322</v>
      </c>
      <c r="B198" s="36"/>
      <c r="C198" s="37"/>
      <c r="D198" s="38">
        <f>SUM(D194,D186,D177,D169,D161,D63,D52,D33,D22,D118,D149,D133,D102,D84,D42)</f>
        <v>179</v>
      </c>
    </row>
    <row r="199" spans="1:6" ht="22.5" x14ac:dyDescent="0.3">
      <c r="A199" s="35" t="s">
        <v>323</v>
      </c>
      <c r="B199" s="36"/>
      <c r="C199" s="37"/>
      <c r="D199" s="39">
        <f>D198/(COUNT(B190:C193,B181:C185,B173:C176,B165:C168,B153:C160,B56:C62,B46:C51,B26:C32,B17:C21,B107:C117,B137:C148,B122:C132,B88:C101,B67:C83,B37:C41)*2)</f>
        <v>0.93229166666666663</v>
      </c>
    </row>
  </sheetData>
  <sheetProtection algorithmName="SHA-512" hashValue="/yYxVfBMlVYL8fW1/cLASDBohZKAb8gVBsh8wDGTh8ZQ2FfO8Cr1EnNsBl/CcqJo3UHLgms19JFYLYrduNW8sw==" saltValue="V9F9iMox9G0f0c+FWRRUR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6" orientation="portrait" r:id="rId1"/>
  <rowBreaks count="2" manualBreakCount="2">
    <brk id="72" max="5" man="1"/>
    <brk id="150"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zoomScale="90" zoomScaleNormal="90" workbookViewId="0">
      <selection activeCell="A562" sqref="A56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5" t="s">
        <v>179</v>
      </c>
      <c r="B7" s="335"/>
      <c r="C7" s="335"/>
      <c r="D7" s="335"/>
      <c r="E7" s="335"/>
      <c r="F7" s="335"/>
      <c r="G7" s="125"/>
    </row>
    <row r="8" spans="1:7" ht="29.25" x14ac:dyDescent="0.45">
      <c r="A8" s="336" t="str">
        <f>'Page de garde'!D18</f>
        <v>Riadh Sousse</v>
      </c>
      <c r="B8" s="336"/>
      <c r="C8" s="336"/>
      <c r="D8" s="336"/>
      <c r="E8" s="336"/>
      <c r="F8" s="336"/>
      <c r="G8" s="125"/>
    </row>
    <row r="9" spans="1:7" ht="24" x14ac:dyDescent="0.45">
      <c r="A9" s="14" t="s">
        <v>42</v>
      </c>
      <c r="B9" s="337" t="s">
        <v>501</v>
      </c>
      <c r="C9" s="337"/>
      <c r="D9" s="337"/>
      <c r="E9" s="337"/>
      <c r="F9" s="337"/>
      <c r="G9" s="125"/>
    </row>
    <row r="10" spans="1:7" ht="24" x14ac:dyDescent="0.45">
      <c r="A10" s="15" t="s">
        <v>44</v>
      </c>
      <c r="B10" s="338" t="s">
        <v>502</v>
      </c>
      <c r="C10" s="338"/>
      <c r="D10" s="338"/>
      <c r="E10" s="338"/>
      <c r="F10" s="338"/>
      <c r="G10" s="125"/>
    </row>
    <row r="11" spans="1:7" ht="24" x14ac:dyDescent="0.45">
      <c r="A11" s="14" t="s">
        <v>43</v>
      </c>
      <c r="B11" s="333">
        <v>43293</v>
      </c>
      <c r="C11" s="333"/>
      <c r="D11" s="333"/>
      <c r="E11" s="333"/>
      <c r="F11" s="333"/>
      <c r="G11" s="125"/>
    </row>
    <row r="12" spans="1:7" ht="24" x14ac:dyDescent="0.45">
      <c r="A12" s="14" t="s">
        <v>239</v>
      </c>
      <c r="B12" s="331">
        <f>D549</f>
        <v>0.93129770992366412</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43293</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43293</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504</v>
      </c>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66" x14ac:dyDescent="0.3">
      <c r="A69" s="209" t="s">
        <v>380</v>
      </c>
      <c r="B69" s="130">
        <v>0</v>
      </c>
      <c r="C69" s="150">
        <f>IF(B69=0, -5, "0")</f>
        <v>-5</v>
      </c>
      <c r="D69" s="95" t="s">
        <v>514</v>
      </c>
      <c r="E69" s="95" t="s">
        <v>515</v>
      </c>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33" x14ac:dyDescent="0.3">
      <c r="A76" s="70" t="s">
        <v>156</v>
      </c>
      <c r="B76" s="130">
        <v>1</v>
      </c>
      <c r="C76" s="131"/>
      <c r="D76" s="138" t="s">
        <v>505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49.5" x14ac:dyDescent="0.3">
      <c r="A79" s="209" t="s">
        <v>155</v>
      </c>
      <c r="B79" s="130">
        <v>1</v>
      </c>
      <c r="C79" s="150" t="str">
        <f>IF(B79=0, -5, "0")</f>
        <v>0</v>
      </c>
      <c r="D79" s="151" t="s">
        <v>503</v>
      </c>
      <c r="E79" s="106"/>
      <c r="F79" s="204"/>
      <c r="G79" s="214"/>
    </row>
    <row r="80" spans="1:7" s="112" customFormat="1" x14ac:dyDescent="0.3">
      <c r="A80" s="8" t="s">
        <v>75</v>
      </c>
      <c r="B80" s="130">
        <v>2</v>
      </c>
      <c r="C80" s="131"/>
      <c r="D80" s="151"/>
      <c r="E80" s="106"/>
      <c r="F80" s="204"/>
      <c r="G80" s="127"/>
    </row>
    <row r="81" spans="1:7" s="112" customFormat="1" ht="33" x14ac:dyDescent="0.3">
      <c r="A81" s="70" t="s">
        <v>178</v>
      </c>
      <c r="B81" s="130">
        <v>1</v>
      </c>
      <c r="C81" s="131"/>
      <c r="D81" s="151" t="s">
        <v>487</v>
      </c>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19</v>
      </c>
    </row>
    <row r="85" spans="1:7" x14ac:dyDescent="0.3">
      <c r="A85" s="5" t="s">
        <v>35</v>
      </c>
      <c r="B85" s="132"/>
      <c r="C85" s="133"/>
      <c r="D85" s="134">
        <f>D84/(COUNT(B65:C83)*2)</f>
        <v>0.59375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50.25" customHeight="1" x14ac:dyDescent="0.3">
      <c r="A98" s="219" t="s">
        <v>392</v>
      </c>
      <c r="B98" s="130">
        <v>1</v>
      </c>
      <c r="C98" s="213"/>
      <c r="D98" s="223" t="s">
        <v>508</v>
      </c>
      <c r="E98" s="106"/>
      <c r="F98" s="204"/>
      <c r="G98" s="127"/>
    </row>
    <row r="99" spans="1:7" s="112" customFormat="1" ht="42.75" customHeight="1" x14ac:dyDescent="0.3">
      <c r="A99" s="219" t="s">
        <v>249</v>
      </c>
      <c r="B99" s="280">
        <f>IF(D99=1, 2, IF(AND(D99&lt;1,D99&gt;0), 1, IF(D99=0,"0","NA")))</f>
        <v>1</v>
      </c>
      <c r="C99" s="213"/>
      <c r="D99" s="281">
        <f>IFERROR(E99/F99,"N.A")</f>
        <v>0.6</v>
      </c>
      <c r="E99" s="282">
        <f>COUNTIF('A2 Exploitation'!F53:F98,"ok")</f>
        <v>3</v>
      </c>
      <c r="F99" s="283">
        <f>COUNTA('A2 Exploitation'!F53:F98)</f>
        <v>5</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53</v>
      </c>
    </row>
    <row r="103" spans="1:7" ht="18" x14ac:dyDescent="0.35">
      <c r="A103" s="42" t="s">
        <v>199</v>
      </c>
      <c r="B103" s="152"/>
      <c r="C103" s="153"/>
      <c r="D103" s="144">
        <f>D102/(COUNT(B88:C93,B53:C60,B65:C83,B95:C99)*2)</f>
        <v>0.77941176470588236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43293</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82.5" x14ac:dyDescent="0.3">
      <c r="A125" s="209" t="s">
        <v>159</v>
      </c>
      <c r="B125" s="130">
        <v>1</v>
      </c>
      <c r="C125" s="130" t="str">
        <f>IF(B125=0, -5, "0")</f>
        <v>0</v>
      </c>
      <c r="D125" s="303" t="s">
        <v>495</v>
      </c>
      <c r="E125" s="304" t="s">
        <v>463</v>
      </c>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1</v>
      </c>
      <c r="C129" s="213" t="str">
        <f>IF(B129=0, -5, "0")</f>
        <v>0</v>
      </c>
      <c r="D129" s="116" t="s">
        <v>506</v>
      </c>
      <c r="E129" s="116"/>
      <c r="F129" s="204"/>
      <c r="G129" s="127"/>
    </row>
    <row r="130" spans="1:7" ht="18" x14ac:dyDescent="0.3">
      <c r="A130" s="70" t="s">
        <v>240</v>
      </c>
      <c r="B130" s="130">
        <v>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305" t="s">
        <v>464</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0.91176470588235292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49.5" x14ac:dyDescent="0.3">
      <c r="A152" s="219" t="s">
        <v>392</v>
      </c>
      <c r="B152" s="130">
        <v>1</v>
      </c>
      <c r="C152" s="150"/>
      <c r="D152" s="223" t="s">
        <v>508</v>
      </c>
      <c r="E152" s="116"/>
      <c r="F152" s="204"/>
      <c r="G152" s="127"/>
    </row>
    <row r="153" spans="1:7" ht="45" x14ac:dyDescent="0.3">
      <c r="A153" s="55" t="s">
        <v>249</v>
      </c>
      <c r="B153" s="280">
        <f>IF(D153=1, 2, IF(AND(D153&lt;1,D153&gt;0), 1,IF(D153=0,"0","NA")))</f>
        <v>1</v>
      </c>
      <c r="C153" s="140"/>
      <c r="D153" s="281">
        <f>IFERROR(E153/F153,"N.A")</f>
        <v>0.5714285714285714</v>
      </c>
      <c r="E153" s="282">
        <f>COUNTIF('A2 Exploitation'!F110:F152,"ok")</f>
        <v>4</v>
      </c>
      <c r="F153" s="283">
        <f>COUNTA('A2 Exploitation'!F110:F152)</f>
        <v>7</v>
      </c>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0.9242424242424242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43293</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66" x14ac:dyDescent="0.3">
      <c r="A177" s="4" t="s">
        <v>122</v>
      </c>
      <c r="B177" s="130">
        <v>1</v>
      </c>
      <c r="C177" s="130"/>
      <c r="D177" s="113" t="s">
        <v>507</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8.2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68.25" customHeight="1" x14ac:dyDescent="0.3">
      <c r="A199" s="10" t="s">
        <v>392</v>
      </c>
      <c r="B199" s="130">
        <v>1</v>
      </c>
      <c r="C199" s="150"/>
      <c r="D199" s="306" t="s">
        <v>508</v>
      </c>
      <c r="E199" s="106"/>
      <c r="F199" s="204"/>
      <c r="G199" s="127"/>
    </row>
    <row r="200" spans="1:7" ht="45" x14ac:dyDescent="0.3">
      <c r="A200" s="8" t="s">
        <v>249</v>
      </c>
      <c r="B200" s="280">
        <f>IF(D200=1, 2, IF(AND(D200&lt;1,D200&gt;0), 1, IF(D200=0,"0","NA")))</f>
        <v>2</v>
      </c>
      <c r="C200" s="130"/>
      <c r="D200" s="281">
        <f>IFERROR(E200/F200,"N.A")</f>
        <v>1</v>
      </c>
      <c r="E200" s="282">
        <f>COUNTIF('A2 Exploitation'!F165:F199,"ok")</f>
        <v>4</v>
      </c>
      <c r="F200" s="283">
        <f>COUNTA('A2 Exploitation'!F165:F199)</f>
        <v>4</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43293</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12</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49.5" x14ac:dyDescent="0.3">
      <c r="A260" s="219" t="s">
        <v>392</v>
      </c>
      <c r="B260" s="130">
        <v>1</v>
      </c>
      <c r="C260" s="131"/>
      <c r="D260" s="306" t="s">
        <v>508</v>
      </c>
      <c r="E260" s="106"/>
      <c r="F260" s="204"/>
      <c r="G260" s="127"/>
    </row>
    <row r="261" spans="1:7" ht="45" x14ac:dyDescent="0.3">
      <c r="A261" s="55" t="s">
        <v>249</v>
      </c>
      <c r="B261" s="280">
        <f>IF(D261=1, 2, IF(AND(D261&lt;1,D261&gt;0), 1, IF(D261=0,"0","NA")))</f>
        <v>2</v>
      </c>
      <c r="C261" s="140"/>
      <c r="D261" s="281">
        <f>IFERROR(E261/F261,"N.A")</f>
        <v>1</v>
      </c>
      <c r="E261" s="282">
        <f>COUNTIF('A2 Exploitation'!F212:F260,"ok")</f>
        <v>3</v>
      </c>
      <c r="F261" s="283">
        <f>COUNTA('A2 Exploitation'!F212:F260)</f>
        <v>3</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63</v>
      </c>
    </row>
    <row r="266" spans="1:7" ht="18" x14ac:dyDescent="0.35">
      <c r="A266" s="57" t="s">
        <v>202</v>
      </c>
      <c r="B266" s="160"/>
      <c r="C266" s="161"/>
      <c r="D266" s="162">
        <f>D265/(COUNT(B226:C243,B248:C255,B212:C221,B257:C261)*2)</f>
        <v>0.984375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43293</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43293</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6" x14ac:dyDescent="0.35">
      <c r="A340" s="210" t="s">
        <v>318</v>
      </c>
      <c r="B340" s="130">
        <v>1</v>
      </c>
      <c r="C340" s="150" t="str">
        <f>IF(B340=0, -5, "0")</f>
        <v>0</v>
      </c>
      <c r="D340" s="167" t="s">
        <v>509</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66" x14ac:dyDescent="0.3">
      <c r="A352" s="219" t="s">
        <v>392</v>
      </c>
      <c r="B352" s="130">
        <v>1</v>
      </c>
      <c r="C352" s="131"/>
      <c r="D352" s="116" t="s">
        <v>510</v>
      </c>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43293</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511</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512</v>
      </c>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43293</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33.75" x14ac:dyDescent="0.35">
      <c r="A411" s="261" t="s">
        <v>55</v>
      </c>
      <c r="B411" s="130">
        <v>1</v>
      </c>
      <c r="C411" s="136">
        <f>IF(B411=0, -10, IF(B411=1, -5, "0"))</f>
        <v>-5</v>
      </c>
      <c r="D411" s="95" t="s">
        <v>513</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8</v>
      </c>
    </row>
    <row r="418" spans="1:16382" x14ac:dyDescent="0.3">
      <c r="A418" s="5" t="s">
        <v>35</v>
      </c>
      <c r="B418" s="132"/>
      <c r="C418" s="132"/>
      <c r="D418" s="169">
        <f>D417/(COUNT(B410:C416)*2)</f>
        <v>0.5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1</v>
      </c>
      <c r="C439" s="130"/>
      <c r="D439" s="281">
        <f>IFERROR(E439/F439,"N.A")</f>
        <v>0.66666666666666663</v>
      </c>
      <c r="E439" s="282">
        <f>COUNTIF('A2 Exploitation'!F398:F438,"ok")</f>
        <v>2</v>
      </c>
      <c r="F439" s="283">
        <f>COUNTA('A2 Exploitation'!F398:F438)</f>
        <v>3</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D443/(COUNT(B430:C434,B410:C416,B421:C425,B398:C404,B436:C439)*2)</f>
        <v>0.87931034482758619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43293</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ht="66" x14ac:dyDescent="0.3">
      <c r="A475" s="219" t="s">
        <v>392</v>
      </c>
      <c r="B475" s="130">
        <v>2</v>
      </c>
      <c r="C475" s="150"/>
      <c r="D475" s="116" t="s">
        <v>510</v>
      </c>
      <c r="E475" s="106"/>
      <c r="F475" s="204"/>
      <c r="G475" s="127"/>
    </row>
    <row r="476" spans="1:7" ht="45" x14ac:dyDescent="0.3">
      <c r="A476" s="56" t="s">
        <v>249</v>
      </c>
      <c r="B476" s="302">
        <f>IF(D476=1, 2, IF(AND(D476&lt;1,D476&gt;0), 1, IF(D476=0,"0","NA")))</f>
        <v>2</v>
      </c>
      <c r="C476" s="140"/>
      <c r="D476" s="281">
        <f>IFERROR(E476/F476,"N.A")</f>
        <v>1</v>
      </c>
      <c r="E476" s="282">
        <f>COUNTIF('A2 Exploitation'!F451:F475,"ok")</f>
        <v>4</v>
      </c>
      <c r="F476" s="283">
        <f>COUNTA('A2 Exploitation'!F451:F475)</f>
        <v>4</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43293</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43293</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43293</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5">
        <f>COUNTA('A2 Exploitation'!F520:F531)</f>
        <v>1</v>
      </c>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43293</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0.89437229437229437</v>
      </c>
    </row>
    <row r="548" spans="1:4" ht="22.5" x14ac:dyDescent="0.45">
      <c r="A548" s="35" t="s">
        <v>45</v>
      </c>
      <c r="B548" s="181"/>
      <c r="C548" s="182"/>
      <c r="D548" s="183">
        <f>SUM(D544,D533,D513,D502,D443,D390,D357,D45,D317,D265,D157,D480,D204,D102)</f>
        <v>488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0.93129770992366412</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5"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zoomScale="90" zoomScaleNormal="90" workbookViewId="0">
      <selection activeCell="D192" sqref="D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5" t="s">
        <v>50</v>
      </c>
      <c r="B6" s="355"/>
      <c r="C6" s="355"/>
      <c r="D6" s="355"/>
      <c r="E6" s="355"/>
      <c r="F6" s="355"/>
      <c r="G6" s="125"/>
    </row>
    <row r="7" spans="1:7" s="12" customFormat="1" ht="21.75" customHeight="1" x14ac:dyDescent="0.45">
      <c r="A7" s="336" t="str">
        <f>'A3 Exploitation'!A8:F8</f>
        <v>Riadh Sousse</v>
      </c>
      <c r="B7" s="336"/>
      <c r="C7" s="336"/>
      <c r="D7" s="336"/>
      <c r="E7" s="336"/>
      <c r="F7" s="336"/>
      <c r="G7" s="125"/>
    </row>
    <row r="8" spans="1:7" s="12" customFormat="1" ht="24" x14ac:dyDescent="0.45">
      <c r="A8" s="14" t="s">
        <v>42</v>
      </c>
      <c r="B8" s="356" t="str">
        <f>'A3 Exploitation'!B9:F9</f>
        <v>Dr Hatem KARAA</v>
      </c>
      <c r="C8" s="356"/>
      <c r="D8" s="356"/>
      <c r="E8" s="356"/>
      <c r="F8" s="356"/>
      <c r="G8" s="125"/>
    </row>
    <row r="9" spans="1:7" s="12" customFormat="1" ht="24" x14ac:dyDescent="0.45">
      <c r="A9" s="15" t="s">
        <v>44</v>
      </c>
      <c r="B9" s="357" t="str">
        <f>'A3 Exploitation'!B10:F10</f>
        <v>Directeur du magasin</v>
      </c>
      <c r="C9" s="357"/>
      <c r="D9" s="357"/>
      <c r="E9" s="357"/>
      <c r="F9" s="357"/>
      <c r="G9" s="125"/>
    </row>
    <row r="10" spans="1:7" s="12" customFormat="1" ht="24" x14ac:dyDescent="0.45">
      <c r="A10" s="14" t="s">
        <v>43</v>
      </c>
      <c r="B10" s="354">
        <f>'A3 Exploitation'!B11:F11</f>
        <v>43293</v>
      </c>
      <c r="C10" s="354"/>
      <c r="D10" s="354"/>
      <c r="E10" s="354"/>
      <c r="F10" s="354"/>
      <c r="G10" s="125"/>
    </row>
    <row r="11" spans="1:7" s="12" customFormat="1" ht="24" x14ac:dyDescent="0.45">
      <c r="A11" s="14" t="s">
        <v>294</v>
      </c>
      <c r="B11" s="353">
        <f>D199</f>
        <v>0.90109890109890112</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92">
        <f>SUM(B17:C21)</f>
        <v>10</v>
      </c>
    </row>
    <row r="23" spans="1:7" x14ac:dyDescent="0.3">
      <c r="A23" s="341" t="s">
        <v>295</v>
      </c>
      <c r="B23" s="342"/>
      <c r="C23" s="343"/>
      <c r="D23" s="33">
        <f>D22/(COUNT(B17:C21)*2)</f>
        <v>1</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v>0</v>
      </c>
      <c r="C26" s="120">
        <f>IF(B26=0, -5, "0")</f>
        <v>-5</v>
      </c>
      <c r="D26" s="95" t="s">
        <v>516</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91">
        <f>SUM(B26:C32)</f>
        <v>7</v>
      </c>
    </row>
    <row r="34" spans="1:7" x14ac:dyDescent="0.3">
      <c r="A34" s="341" t="s">
        <v>295</v>
      </c>
      <c r="B34" s="342"/>
      <c r="C34" s="343"/>
      <c r="D34" s="33">
        <f>D33/(COUNT(B26:C32)*2)</f>
        <v>0.4375</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t="s">
        <v>517</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91">
        <f>SUM(B37:C41)</f>
        <v>8</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t="s">
        <v>518</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1" t="s">
        <v>36</v>
      </c>
      <c r="B52" s="342"/>
      <c r="C52" s="343"/>
      <c r="D52" s="91">
        <f>SUM(B46:C51)</f>
        <v>10</v>
      </c>
    </row>
    <row r="53" spans="1:7" x14ac:dyDescent="0.3">
      <c r="A53" s="341" t="s">
        <v>295</v>
      </c>
      <c r="B53" s="342"/>
      <c r="C53" s="343"/>
      <c r="D53" s="33">
        <f>D52/(COUNT(B46:C51)*2)</f>
        <v>0.83333333333333337</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519</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91">
        <f>SUM(B56:C62)</f>
        <v>14</v>
      </c>
    </row>
    <row r="64" spans="1:7" x14ac:dyDescent="0.3">
      <c r="A64" s="341" t="s">
        <v>295</v>
      </c>
      <c r="B64" s="342"/>
      <c r="C64" s="343"/>
      <c r="D64" s="33">
        <f>D63/(COUNT(B56:C62)*2)</f>
        <v>1</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91">
        <f>SUM(B67:C83)</f>
        <v>24</v>
      </c>
    </row>
    <row r="85" spans="1:7" x14ac:dyDescent="0.3">
      <c r="A85" s="341" t="s">
        <v>295</v>
      </c>
      <c r="B85" s="342"/>
      <c r="C85" s="343"/>
      <c r="D85" s="33">
        <f>D84/(COUNT(B67:C83)*2)</f>
        <v>1</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0</v>
      </c>
      <c r="C95" s="94"/>
      <c r="D95" s="95" t="s">
        <v>520</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91">
        <f>SUM(B88:C101)</f>
        <v>20</v>
      </c>
    </row>
    <row r="103" spans="1:7" x14ac:dyDescent="0.3">
      <c r="A103" s="341" t="s">
        <v>295</v>
      </c>
      <c r="B103" s="342"/>
      <c r="C103" s="343"/>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91">
        <f>SUM(B107:C117)</f>
        <v>20</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0</v>
      </c>
      <c r="C129" s="121"/>
      <c r="D129" s="95" t="s">
        <v>521</v>
      </c>
      <c r="E129" s="95"/>
      <c r="F129" s="94"/>
    </row>
    <row r="130" spans="1:7" ht="36" x14ac:dyDescent="0.35">
      <c r="A130" s="43" t="s">
        <v>194</v>
      </c>
      <c r="B130" s="111">
        <v>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91">
        <f>SUM(B122:C132)</f>
        <v>8</v>
      </c>
    </row>
    <row r="134" spans="1:7" x14ac:dyDescent="0.3">
      <c r="A134" s="341" t="s">
        <v>295</v>
      </c>
      <c r="B134" s="342"/>
      <c r="C134" s="343"/>
      <c r="D134" s="32">
        <f>D133/(COUNT(B122:C132)*2)</f>
        <v>0.8</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1" t="s">
        <v>36</v>
      </c>
      <c r="B149" s="342"/>
      <c r="C149" s="343"/>
      <c r="D149" s="91">
        <f>SUM(B137:C148)</f>
        <v>0</v>
      </c>
    </row>
    <row r="150" spans="1:7" x14ac:dyDescent="0.3">
      <c r="A150" s="341" t="s">
        <v>295</v>
      </c>
      <c r="B150" s="342"/>
      <c r="C150" s="343"/>
      <c r="D150" s="33" t="e">
        <f>D149/(COUNT(B137:C148)*2)</f>
        <v>#DIV/0!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1</v>
      </c>
      <c r="C153" s="94"/>
      <c r="D153" s="95" t="s">
        <v>522</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ht="49.5" x14ac:dyDescent="0.3">
      <c r="A160" s="75" t="s">
        <v>164</v>
      </c>
      <c r="B160" s="94">
        <v>0</v>
      </c>
      <c r="C160" s="94"/>
      <c r="D160" s="95" t="s">
        <v>523</v>
      </c>
      <c r="E160" s="94"/>
      <c r="F160" s="94"/>
    </row>
    <row r="161" spans="1:7" x14ac:dyDescent="0.3">
      <c r="A161" s="341" t="s">
        <v>36</v>
      </c>
      <c r="B161" s="346"/>
      <c r="C161" s="347"/>
      <c r="D161" s="92">
        <f>SUM(B153:C160)</f>
        <v>13</v>
      </c>
    </row>
    <row r="162" spans="1:7" x14ac:dyDescent="0.3">
      <c r="A162" s="341" t="s">
        <v>295</v>
      </c>
      <c r="B162" s="342"/>
      <c r="C162" s="343"/>
      <c r="D162" s="33">
        <f>D161/(COUNT(B153:C160)*2)</f>
        <v>0.8125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1" t="s">
        <v>36</v>
      </c>
      <c r="B169" s="342"/>
      <c r="C169" s="343"/>
      <c r="D169" s="91">
        <f>SUM(B165:C168)</f>
        <v>8</v>
      </c>
    </row>
    <row r="170" spans="1:7" x14ac:dyDescent="0.3">
      <c r="A170" s="341" t="s">
        <v>295</v>
      </c>
      <c r="B170" s="342"/>
      <c r="C170" s="343"/>
      <c r="D170" s="33">
        <f>D169/(COUNT(B165:C168)*2)</f>
        <v>1</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91">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91">
        <f>SUM(B181:C185)</f>
        <v>10</v>
      </c>
    </row>
    <row r="187" spans="1:7" x14ac:dyDescent="0.3">
      <c r="A187" s="341" t="s">
        <v>295</v>
      </c>
      <c r="B187" s="342"/>
      <c r="C187" s="343"/>
      <c r="D187" s="33">
        <f>D186/(COUNT(B181:C185)*2)</f>
        <v>1</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1" t="s">
        <v>36</v>
      </c>
      <c r="B194" s="342"/>
      <c r="C194" s="343"/>
      <c r="D194" s="54">
        <f>SUM(B190:C193)</f>
        <v>4</v>
      </c>
    </row>
    <row r="195" spans="1:6" x14ac:dyDescent="0.3">
      <c r="A195" s="341" t="s">
        <v>295</v>
      </c>
      <c r="B195" s="342"/>
      <c r="C195" s="343"/>
      <c r="D195" s="33">
        <f>D194/(COUNT(B190:C193)*2)</f>
        <v>1</v>
      </c>
    </row>
    <row r="197" spans="1:6" ht="18" x14ac:dyDescent="0.35">
      <c r="A197" s="64" t="s">
        <v>246</v>
      </c>
      <c r="B197" s="63"/>
      <c r="C197" s="63"/>
      <c r="D197" s="297">
        <f>E197/F197</f>
        <v>0.58333333333333337</v>
      </c>
      <c r="E197" s="298">
        <f>COUNTIF('A2 Technique'!F17:F193,"ok")</f>
        <v>7</v>
      </c>
      <c r="F197" s="298">
        <f>COUNTA('A2 Technique'!F17:F193)</f>
        <v>12</v>
      </c>
    </row>
    <row r="198" spans="1:6" ht="22.5" x14ac:dyDescent="0.3">
      <c r="A198" s="35" t="s">
        <v>322</v>
      </c>
      <c r="B198" s="36"/>
      <c r="C198" s="37"/>
      <c r="D198" s="38">
        <f>SUM(D194,D186,D177,D169,D161,D63,D52,D33,D22,D118,D149,D133,D102,D84,D42)</f>
        <v>164</v>
      </c>
    </row>
    <row r="199" spans="1:6" ht="22.5" x14ac:dyDescent="0.3">
      <c r="A199" s="35" t="s">
        <v>323</v>
      </c>
      <c r="B199" s="36"/>
      <c r="C199" s="37"/>
      <c r="D199" s="39">
        <f>D198/(COUNT(B190:C193,B181:C185,B173:C176,B165:C168,B153:C160,B56:C62,B46:C51,B26:C32,B17:C21,B107:C117,B137:C148,B122:C132,B88:C101,B67:C83,B37:C41)*2)</f>
        <v>0.90109890109890112</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74" zoomScale="70" zoomScaleSheetLayoutView="70" workbookViewId="0">
      <selection activeCell="B47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5" t="s">
        <v>179</v>
      </c>
      <c r="B7" s="335"/>
      <c r="C7" s="335"/>
      <c r="D7" s="335"/>
      <c r="E7" s="335"/>
      <c r="F7" s="335"/>
      <c r="G7" s="125"/>
    </row>
    <row r="8" spans="1:7" ht="29.25" x14ac:dyDescent="0.45">
      <c r="A8" s="336" t="str">
        <f>'Page de garde'!D18</f>
        <v>Riadh Sousse</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5">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RdVabD0M1iszE7hbvOtv8xvL1K0D25ykweIzfKn/FgdESrKWU0MIA8torw6ZJ6SDNmg5jivIO6gnPNvT64ySEg==" saltValue="nW+QV0FP/0J36BCfPnKhR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5" t="s">
        <v>50</v>
      </c>
      <c r="B6" s="355"/>
      <c r="C6" s="355"/>
      <c r="D6" s="355"/>
      <c r="E6" s="355"/>
      <c r="F6" s="355"/>
      <c r="G6" s="125"/>
    </row>
    <row r="7" spans="1:7" s="12" customFormat="1" ht="21.75" customHeight="1" x14ac:dyDescent="0.45">
      <c r="A7" s="336" t="e">
        <f>#REF!</f>
        <v>#REF!</v>
      </c>
      <c r="B7" s="336"/>
      <c r="C7" s="336"/>
      <c r="D7" s="336"/>
      <c r="E7" s="336"/>
      <c r="F7" s="336"/>
      <c r="G7" s="125"/>
    </row>
    <row r="8" spans="1:7" s="12" customFormat="1" ht="24" x14ac:dyDescent="0.45">
      <c r="A8" s="14" t="s">
        <v>42</v>
      </c>
      <c r="B8" s="356">
        <f>'A4 Exploitation'!B9:F9</f>
        <v>0</v>
      </c>
      <c r="C8" s="356"/>
      <c r="D8" s="356"/>
      <c r="E8" s="356"/>
      <c r="F8" s="356"/>
      <c r="G8" s="125"/>
    </row>
    <row r="9" spans="1:7" s="12" customFormat="1" ht="24" x14ac:dyDescent="0.45">
      <c r="A9" s="15" t="s">
        <v>44</v>
      </c>
      <c r="B9" s="357">
        <f>'A4 Exploitation'!B10:F10</f>
        <v>0</v>
      </c>
      <c r="C9" s="357"/>
      <c r="D9" s="357"/>
      <c r="E9" s="357"/>
      <c r="F9" s="357"/>
      <c r="G9" s="125"/>
    </row>
    <row r="10" spans="1:7" s="12" customFormat="1" ht="24" x14ac:dyDescent="0.45">
      <c r="A10" s="14" t="s">
        <v>43</v>
      </c>
      <c r="B10" s="354">
        <f>'A4 Exploitation'!A8:F8</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45">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44">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44">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44">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44">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44">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44">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44">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44">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44">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45">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44">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44">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44">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6" spans="1:6" x14ac:dyDescent="0.3">
      <c r="E196" s="299"/>
      <c r="F196" s="299"/>
    </row>
    <row r="197" spans="1:6" ht="18" x14ac:dyDescent="0.35">
      <c r="A197" s="64" t="s">
        <v>246</v>
      </c>
      <c r="B197" s="63"/>
      <c r="C197" s="63"/>
      <c r="D197" s="300" t="e">
        <f>E197/F197</f>
        <v>#DIV/0!</v>
      </c>
      <c r="E197" s="298">
        <f>COUNTIF('A3 Technique'!F17:F193,"ok")</f>
        <v>0</v>
      </c>
      <c r="F197" s="29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2018-11-22T16:34:57Z</cp:lastPrinted>
  <dcterms:created xsi:type="dcterms:W3CDTF">2015-10-03T07:44:26Z</dcterms:created>
  <dcterms:modified xsi:type="dcterms:W3CDTF">2018-11-22T16:38:03Z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