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330"/>
  <workbookPr codeName="ThisWorkbook"/>
  <mc:AlternateContent xmlns:mc="http://schemas.openxmlformats.org/markup-compatibility/2006">
    <mc:Choice Requires="x15">
      <x15ac:absPath xmlns:x15ac="http://schemas.microsoft.com/office/spreadsheetml/2010/11/ac" url="E:\mejed\"/>
    </mc:Choice>
  </mc:AlternateContent>
  <xr:revisionPtr revIDLastSave="0" documentId="13_ncr:1_{C54857B7-00A6-4BAA-9091-88CEB38E3EDE}" xr6:coauthVersionLast="33" xr6:coauthVersionMax="33" xr10:uidLastSave="{00000000-0000-0000-0000-000000000000}"/>
  <bookViews>
    <workbookView xWindow="0" yWindow="0" windowWidth="20490" windowHeight="7755" tabRatio="916"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40" l="1"/>
  <c r="B532" i="40"/>
  <c r="B512" i="40"/>
  <c r="B498" i="40"/>
  <c r="B476" i="40"/>
  <c r="B439" i="40"/>
  <c r="B386" i="40"/>
  <c r="B353" i="40"/>
  <c r="B313" i="40"/>
  <c r="B261" i="40"/>
  <c r="B200" i="40"/>
  <c r="B153" i="40"/>
  <c r="B99" i="40"/>
  <c r="B41" i="40"/>
  <c r="B543" i="38"/>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D476" i="40" l="1"/>
  <c r="D476" i="38"/>
  <c r="D476" i="31"/>
  <c r="D476" i="33"/>
  <c r="D476" i="43"/>
  <c r="F532" i="40"/>
  <c r="F532" i="38"/>
  <c r="F532" i="31"/>
  <c r="F532" i="33"/>
  <c r="E532" i="33"/>
  <c r="F543" i="40"/>
  <c r="E543" i="40"/>
  <c r="F543" i="38"/>
  <c r="E543" i="38"/>
  <c r="F543" i="31"/>
  <c r="E543" i="31"/>
  <c r="F543" i="33"/>
  <c r="E543" i="33"/>
  <c r="F532" i="43"/>
  <c r="F543" i="43"/>
  <c r="D197" i="41"/>
  <c r="D197" i="39"/>
  <c r="D197" i="32"/>
  <c r="D197" i="25"/>
  <c r="D197" i="35"/>
  <c r="B8" i="35"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10" i="37"/>
  <c r="B9" i="37"/>
  <c r="B8" i="37"/>
  <c r="F197" i="41" l="1"/>
  <c r="F197" i="39"/>
  <c r="E197" i="25"/>
  <c r="D477" i="43"/>
  <c r="D477" i="40"/>
  <c r="D222" i="40"/>
  <c r="D223" i="40" s="1"/>
  <c r="D25" i="40"/>
  <c r="D26" i="40" s="1"/>
  <c r="D477" i="38"/>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D543" i="40"/>
  <c r="D544" i="40" s="1"/>
  <c r="E532" i="40"/>
  <c r="D532" i="40" s="1"/>
  <c r="D533" i="40" s="1"/>
  <c r="D534" i="40" s="1"/>
  <c r="F512" i="40"/>
  <c r="E512" i="40"/>
  <c r="D512" i="40" s="1"/>
  <c r="F498" i="40"/>
  <c r="E498" i="40"/>
  <c r="D498" i="40" s="1"/>
  <c r="D499" i="40" s="1"/>
  <c r="F476" i="40"/>
  <c r="E476" i="40"/>
  <c r="F439" i="40"/>
  <c r="E439" i="40"/>
  <c r="D439" i="40" s="1"/>
  <c r="F386" i="40"/>
  <c r="E386" i="40"/>
  <c r="D386" i="40" s="1"/>
  <c r="D387" i="40" s="1"/>
  <c r="F353" i="40"/>
  <c r="E353" i="40"/>
  <c r="D353" i="40" s="1"/>
  <c r="D354" i="40" s="1"/>
  <c r="F313" i="40"/>
  <c r="E313" i="40"/>
  <c r="D313" i="40" s="1"/>
  <c r="D314" i="40" s="1"/>
  <c r="F261" i="40"/>
  <c r="E261" i="40"/>
  <c r="D261" i="40" s="1"/>
  <c r="F200" i="40"/>
  <c r="E200" i="40"/>
  <c r="D200" i="40" s="1"/>
  <c r="F153" i="40"/>
  <c r="E153" i="40"/>
  <c r="D153" i="40" s="1"/>
  <c r="D154" i="40" s="1"/>
  <c r="F99" i="40"/>
  <c r="E99" i="40"/>
  <c r="D99" i="40" s="1"/>
  <c r="D100" i="40" s="1"/>
  <c r="D101" i="40" s="1"/>
  <c r="F41" i="40"/>
  <c r="E41" i="40"/>
  <c r="D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D543" i="38"/>
  <c r="D544" i="38" s="1"/>
  <c r="E532" i="38"/>
  <c r="D532" i="38" s="1"/>
  <c r="D533" i="38" s="1"/>
  <c r="D534" i="38" s="1"/>
  <c r="F512" i="38"/>
  <c r="E512" i="38"/>
  <c r="D512" i="38" s="1"/>
  <c r="F498" i="38"/>
  <c r="E498" i="38"/>
  <c r="D498" i="38" s="1"/>
  <c r="D499" i="38" s="1"/>
  <c r="F476" i="38"/>
  <c r="E476" i="38"/>
  <c r="F439" i="38"/>
  <c r="E439" i="38"/>
  <c r="D439" i="38" s="1"/>
  <c r="F386" i="38"/>
  <c r="E386" i="38"/>
  <c r="D386" i="38" s="1"/>
  <c r="D387" i="38" s="1"/>
  <c r="F353" i="38"/>
  <c r="E353" i="38"/>
  <c r="D353" i="38" s="1"/>
  <c r="D354" i="38" s="1"/>
  <c r="F313" i="38"/>
  <c r="E313" i="38"/>
  <c r="D313" i="38" s="1"/>
  <c r="D314" i="38" s="1"/>
  <c r="F261" i="38"/>
  <c r="E261" i="38"/>
  <c r="D261" i="38" s="1"/>
  <c r="F200" i="38"/>
  <c r="E200" i="38"/>
  <c r="D200" i="38" s="1"/>
  <c r="F153" i="38"/>
  <c r="E153" i="38"/>
  <c r="D153" i="38" s="1"/>
  <c r="D154" i="38" s="1"/>
  <c r="F99" i="38"/>
  <c r="E99" i="38"/>
  <c r="D99" i="38" s="1"/>
  <c r="F41" i="38"/>
  <c r="E41" i="38"/>
  <c r="D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D543" i="33"/>
  <c r="D544" i="33" s="1"/>
  <c r="F512" i="33"/>
  <c r="E512" i="33"/>
  <c r="D512" i="33" s="1"/>
  <c r="D513" i="33" s="1"/>
  <c r="D514" i="33" s="1"/>
  <c r="F498" i="33"/>
  <c r="E498" i="33"/>
  <c r="F476" i="33"/>
  <c r="E476" i="33"/>
  <c r="F439" i="33"/>
  <c r="E439" i="33"/>
  <c r="F386" i="33"/>
  <c r="E386" i="33"/>
  <c r="D386" i="33" s="1"/>
  <c r="D387" i="33" s="1"/>
  <c r="F353" i="33"/>
  <c r="E353" i="33"/>
  <c r="F313" i="33"/>
  <c r="E313" i="33"/>
  <c r="D313" i="33" s="1"/>
  <c r="F261" i="33"/>
  <c r="E261" i="33"/>
  <c r="F200" i="33"/>
  <c r="E200" i="33"/>
  <c r="D200" i="33" s="1"/>
  <c r="D201" i="33" s="1"/>
  <c r="F153" i="33"/>
  <c r="E153" i="33"/>
  <c r="F99" i="33"/>
  <c r="E99" i="33"/>
  <c r="D99" i="33" s="1"/>
  <c r="F41" i="33"/>
  <c r="E41" i="33"/>
  <c r="F200" i="43"/>
  <c r="F153" i="43"/>
  <c r="F99" i="43"/>
  <c r="F41" i="43"/>
  <c r="E543" i="43"/>
  <c r="D543" i="43" s="1"/>
  <c r="D544" i="43" s="1"/>
  <c r="E532" i="43"/>
  <c r="F512" i="43"/>
  <c r="E512" i="43"/>
  <c r="D512" i="43" s="1"/>
  <c r="B512" i="43" s="1"/>
  <c r="D513" i="43" s="1"/>
  <c r="D514" i="43" s="1"/>
  <c r="B152" i="29" s="1"/>
  <c r="F498" i="43"/>
  <c r="E498" i="43"/>
  <c r="F476" i="43"/>
  <c r="E476" i="43"/>
  <c r="F439" i="43"/>
  <c r="E439" i="43"/>
  <c r="D439" i="43" s="1"/>
  <c r="B439" i="43" s="1"/>
  <c r="D440" i="43" s="1"/>
  <c r="F386" i="43"/>
  <c r="E386" i="43"/>
  <c r="D386" i="43" s="1"/>
  <c r="B386" i="43" s="1"/>
  <c r="D387" i="43" s="1"/>
  <c r="F353" i="43"/>
  <c r="E353" i="43"/>
  <c r="D353" i="43" s="1"/>
  <c r="F313" i="43"/>
  <c r="E313" i="43"/>
  <c r="D313" i="43" s="1"/>
  <c r="D314" i="43" s="1"/>
  <c r="F261" i="43"/>
  <c r="E261" i="43"/>
  <c r="D261" i="43" s="1"/>
  <c r="B261" i="43" s="1"/>
  <c r="D262" i="43" s="1"/>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440" i="38" l="1"/>
  <c r="D547" i="40"/>
  <c r="D42" i="40"/>
  <c r="D45" i="40" s="1"/>
  <c r="D46" i="40" s="1"/>
  <c r="D547" i="38"/>
  <c r="D100" i="38"/>
  <c r="D101" i="38" s="1"/>
  <c r="D513" i="38"/>
  <c r="D514" i="38" s="1"/>
  <c r="D513" i="40"/>
  <c r="D514" i="40" s="1"/>
  <c r="D532" i="43"/>
  <c r="D533" i="43" s="1"/>
  <c r="D534" i="43" s="1"/>
  <c r="B162" i="29" s="1"/>
  <c r="D498" i="43"/>
  <c r="B498" i="43" s="1"/>
  <c r="D499" i="43" s="1"/>
  <c r="D500" i="43" s="1"/>
  <c r="D41" i="43"/>
  <c r="D41" i="33"/>
  <c r="D42" i="33" s="1"/>
  <c r="D45" i="33" s="1"/>
  <c r="D46" i="33" s="1"/>
  <c r="D153" i="33"/>
  <c r="D154" i="33" s="1"/>
  <c r="D157" i="33" s="1"/>
  <c r="D158" i="33" s="1"/>
  <c r="D261" i="33"/>
  <c r="D262" i="33" s="1"/>
  <c r="D263" i="33" s="1"/>
  <c r="D353" i="33"/>
  <c r="D354" i="33" s="1"/>
  <c r="D439" i="33"/>
  <c r="D440" i="33" s="1"/>
  <c r="D441" i="33" s="1"/>
  <c r="D498" i="33"/>
  <c r="D499" i="33" s="1"/>
  <c r="D500" i="33" s="1"/>
  <c r="D532" i="33"/>
  <c r="D533" i="33" s="1"/>
  <c r="D534" i="33" s="1"/>
  <c r="D100" i="33"/>
  <c r="D155" i="43"/>
  <c r="D157" i="43"/>
  <c r="D158" i="43" s="1"/>
  <c r="D390" i="43"/>
  <c r="D391" i="43" s="1"/>
  <c r="D388" i="43"/>
  <c r="D202" i="43"/>
  <c r="D204" i="43"/>
  <c r="D205" i="43" s="1"/>
  <c r="D443" i="43"/>
  <c r="D444" i="43" s="1"/>
  <c r="D441" i="43"/>
  <c r="D265" i="43"/>
  <c r="D266" i="43" s="1"/>
  <c r="D263" i="43"/>
  <c r="D478" i="43"/>
  <c r="D480" i="43"/>
  <c r="D481" i="43" s="1"/>
  <c r="D545" i="43"/>
  <c r="B171" i="29" s="1"/>
  <c r="D101" i="43"/>
  <c r="D102" i="43"/>
  <c r="D103" i="43" s="1"/>
  <c r="D315" i="43"/>
  <c r="D317" i="43"/>
  <c r="D318" i="43" s="1"/>
  <c r="D502" i="40"/>
  <c r="D503" i="40" s="1"/>
  <c r="D357" i="33"/>
  <c r="D358" i="33" s="1"/>
  <c r="D502" i="33"/>
  <c r="D503" i="33" s="1"/>
  <c r="D357" i="40"/>
  <c r="D358" i="40" s="1"/>
  <c r="D440" i="40"/>
  <c r="D443" i="40" s="1"/>
  <c r="D444" i="40" s="1"/>
  <c r="D201" i="40"/>
  <c r="D202" i="40" s="1"/>
  <c r="D262" i="40"/>
  <c r="D265" i="40" s="1"/>
  <c r="D266" i="40" s="1"/>
  <c r="D502" i="38"/>
  <c r="D503" i="38" s="1"/>
  <c r="D357" i="38"/>
  <c r="D358" i="38" s="1"/>
  <c r="D201" i="38"/>
  <c r="D202" i="38" s="1"/>
  <c r="D262" i="38"/>
  <c r="D263" i="38" s="1"/>
  <c r="D477" i="31"/>
  <c r="D478" i="31" s="1"/>
  <c r="D314" i="33"/>
  <c r="D315" i="33" s="1"/>
  <c r="D477" i="33"/>
  <c r="D480" i="33" s="1"/>
  <c r="D481" i="33" s="1"/>
  <c r="D545" i="40"/>
  <c r="D155" i="40"/>
  <c r="D157" i="40"/>
  <c r="D158" i="40" s="1"/>
  <c r="D480" i="40"/>
  <c r="D481" i="40" s="1"/>
  <c r="D478" i="40"/>
  <c r="D102" i="40"/>
  <c r="D103" i="40" s="1"/>
  <c r="D390" i="40"/>
  <c r="D391" i="40" s="1"/>
  <c r="D388" i="40"/>
  <c r="D317" i="40"/>
  <c r="D318" i="40" s="1"/>
  <c r="D315" i="40"/>
  <c r="D355" i="40"/>
  <c r="D500" i="40"/>
  <c r="D85" i="40"/>
  <c r="D173" i="40"/>
  <c r="D388" i="38"/>
  <c r="D390" i="38"/>
  <c r="D391" i="38" s="1"/>
  <c r="D545" i="38"/>
  <c r="D155" i="38"/>
  <c r="D157" i="38"/>
  <c r="D158" i="38" s="1"/>
  <c r="D480" i="38"/>
  <c r="D481" i="38" s="1"/>
  <c r="D478" i="38"/>
  <c r="D102" i="38"/>
  <c r="D103" i="38" s="1"/>
  <c r="D317" i="38"/>
  <c r="D318" i="38" s="1"/>
  <c r="D315" i="38"/>
  <c r="D43" i="38"/>
  <c r="D355" i="38"/>
  <c r="D500" i="38"/>
  <c r="D85" i="38"/>
  <c r="D173" i="38"/>
  <c r="D85" i="31"/>
  <c r="D173" i="31"/>
  <c r="D478" i="33"/>
  <c r="D388" i="33"/>
  <c r="D390" i="33"/>
  <c r="D391" i="33" s="1"/>
  <c r="D204" i="33"/>
  <c r="D205" i="33" s="1"/>
  <c r="D202" i="33"/>
  <c r="D443" i="33"/>
  <c r="D444" i="33" s="1"/>
  <c r="B126" i="29" s="1"/>
  <c r="D545" i="33"/>
  <c r="D355"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3" i="40" l="1"/>
  <c r="D480" i="31"/>
  <c r="D481" i="31" s="1"/>
  <c r="D443" i="38"/>
  <c r="D444" i="38" s="1"/>
  <c r="D441" i="38"/>
  <c r="D43" i="33"/>
  <c r="D265" i="38"/>
  <c r="D266" i="38" s="1"/>
  <c r="D263" i="40"/>
  <c r="D502" i="43"/>
  <c r="D503" i="43" s="1"/>
  <c r="B143" i="29" s="1"/>
  <c r="D547" i="43"/>
  <c r="B41" i="43"/>
  <c r="D42" i="43" s="1"/>
  <c r="D317" i="33"/>
  <c r="D318" i="33" s="1"/>
  <c r="D265" i="33"/>
  <c r="D266" i="33" s="1"/>
  <c r="D547" i="33"/>
  <c r="D101" i="33"/>
  <c r="D102" i="33"/>
  <c r="D103" i="3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D118" i="39" s="1"/>
  <c r="D119" i="39" s="1"/>
  <c r="C112" i="39"/>
  <c r="C100" i="39"/>
  <c r="C99" i="39"/>
  <c r="C94" i="39"/>
  <c r="C93" i="39"/>
  <c r="C82" i="39"/>
  <c r="C80" i="39"/>
  <c r="C77" i="39"/>
  <c r="C76" i="39"/>
  <c r="C75" i="39"/>
  <c r="D84" i="39" s="1"/>
  <c r="D85" i="39" s="1"/>
  <c r="C61" i="39"/>
  <c r="C60" i="39"/>
  <c r="C56" i="39"/>
  <c r="D63" i="39" s="1"/>
  <c r="D64" i="39" s="1"/>
  <c r="C51" i="39"/>
  <c r="D52" i="39" s="1"/>
  <c r="D53" i="39" s="1"/>
  <c r="D42" i="39"/>
  <c r="D43" i="39" s="1"/>
  <c r="C37" i="39"/>
  <c r="C26" i="39"/>
  <c r="D33" i="39" s="1"/>
  <c r="D34" i="39" s="1"/>
  <c r="D22" i="39"/>
  <c r="D23" i="39" s="1"/>
  <c r="B165" i="29"/>
  <c r="B155" i="29"/>
  <c r="A8" i="38"/>
  <c r="A7" i="39" s="1"/>
  <c r="D161" i="39" l="1"/>
  <c r="D162" i="39" s="1"/>
  <c r="D63" i="41"/>
  <c r="D64" i="41" s="1"/>
  <c r="D161" i="41"/>
  <c r="D162" i="41" s="1"/>
  <c r="D133" i="41"/>
  <c r="D134" i="41" s="1"/>
  <c r="D102" i="39"/>
  <c r="D103" i="39" s="1"/>
  <c r="D84" i="41"/>
  <c r="D85" i="41" s="1"/>
  <c r="D102" i="41"/>
  <c r="D103" i="41" s="1"/>
  <c r="D118" i="41"/>
  <c r="D119" i="41" s="1"/>
  <c r="D149" i="41"/>
  <c r="D150" i="41" s="1"/>
  <c r="D43" i="43"/>
  <c r="D45" i="43"/>
  <c r="D46" i="43" s="1"/>
  <c r="D548" i="33"/>
  <c r="D549" i="33"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39" l="1"/>
  <c r="B183" i="29"/>
  <c r="B11" i="41"/>
  <c r="B184" i="29"/>
  <c r="B12" i="43"/>
  <c r="B35" i="29"/>
  <c r="B128" i="29"/>
  <c r="B101" i="29"/>
  <c r="B12" i="40" l="1"/>
  <c r="B39" i="29"/>
  <c r="B29" i="29"/>
  <c r="B12" i="38"/>
  <c r="B38" i="29"/>
  <c r="B28" i="29"/>
  <c r="E532" i="31"/>
  <c r="D532" i="31" s="1"/>
  <c r="D533" i="31" s="1"/>
  <c r="D534" i="31" s="1"/>
  <c r="F512" i="31"/>
  <c r="E512" i="31"/>
  <c r="D512" i="31" s="1"/>
  <c r="D513" i="31" s="1"/>
  <c r="D514" i="31" s="1"/>
  <c r="F498" i="31"/>
  <c r="E498" i="31"/>
  <c r="D498" i="31" s="1"/>
  <c r="D499" i="31" s="1"/>
  <c r="F476" i="31"/>
  <c r="E476" i="31"/>
  <c r="F439" i="31"/>
  <c r="E439" i="31"/>
  <c r="D439" i="31" s="1"/>
  <c r="D440" i="31" s="1"/>
  <c r="F386" i="31"/>
  <c r="E386" i="31"/>
  <c r="D386" i="31" s="1"/>
  <c r="D387" i="31" s="1"/>
  <c r="F353" i="31"/>
  <c r="E353" i="31"/>
  <c r="D353" i="31" s="1"/>
  <c r="D354" i="31" s="1"/>
  <c r="F313" i="31"/>
  <c r="E313" i="31"/>
  <c r="D313" i="31" s="1"/>
  <c r="D314" i="31" s="1"/>
  <c r="F261" i="31"/>
  <c r="E261" i="31"/>
  <c r="D261" i="31" s="1"/>
  <c r="D262" i="31" s="1"/>
  <c r="F200" i="31"/>
  <c r="E200" i="31"/>
  <c r="D200" i="31" s="1"/>
  <c r="D201" i="31" s="1"/>
  <c r="F153" i="31"/>
  <c r="E153" i="31"/>
  <c r="D153" i="31" s="1"/>
  <c r="D154" i="31" s="1"/>
  <c r="F99" i="31"/>
  <c r="E99" i="31"/>
  <c r="D99" i="31" s="1"/>
  <c r="D100" i="31" s="1"/>
  <c r="F41" i="31"/>
  <c r="E41" i="31"/>
  <c r="D41" i="31" s="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01" i="31" l="1"/>
  <c r="D102" i="31"/>
  <c r="D103" i="31" s="1"/>
  <c r="D390" i="31"/>
  <c r="D391" i="31" s="1"/>
  <c r="D388" i="31"/>
  <c r="D202" i="31"/>
  <c r="D204" i="31"/>
  <c r="D205" i="31" s="1"/>
  <c r="D317" i="31"/>
  <c r="D318" i="31" s="1"/>
  <c r="D315" i="31"/>
  <c r="D42" i="31"/>
  <c r="D157" i="31"/>
  <c r="D158" i="31" s="1"/>
  <c r="D155" i="31"/>
  <c r="D263" i="31"/>
  <c r="D265" i="31"/>
  <c r="D266" i="31" s="1"/>
  <c r="D357" i="31"/>
  <c r="D358" i="31" s="1"/>
  <c r="D355" i="31"/>
  <c r="D441" i="31"/>
  <c r="D443" i="31"/>
  <c r="D444" i="31" s="1"/>
  <c r="D502" i="31"/>
  <c r="D503" i="31" s="1"/>
  <c r="D500" i="31"/>
  <c r="D161" i="35"/>
  <c r="D162" i="35" s="1"/>
  <c r="D149" i="35"/>
  <c r="D150" i="35" s="1"/>
  <c r="D133" i="35"/>
  <c r="D134" i="35" s="1"/>
  <c r="D118" i="35"/>
  <c r="D119" i="35" s="1"/>
  <c r="D102" i="35"/>
  <c r="D103" i="35" s="1"/>
  <c r="D63" i="35"/>
  <c r="D6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45" i="31" l="1"/>
  <c r="D46" i="31" s="1"/>
  <c r="D43" i="3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B11" i="37"/>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D161" i="32" s="1"/>
  <c r="D162" i="32" s="1"/>
  <c r="C145" i="32"/>
  <c r="C144" i="32"/>
  <c r="C138" i="32"/>
  <c r="C132" i="32"/>
  <c r="C130" i="32"/>
  <c r="C128" i="32"/>
  <c r="C127" i="32"/>
  <c r="C116" i="32"/>
  <c r="D118" i="32" s="1"/>
  <c r="D119" i="32" s="1"/>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02" i="32"/>
  <c r="D103" i="32" s="1"/>
  <c r="D133" i="32"/>
  <c r="D134" i="32" s="1"/>
  <c r="D149" i="32"/>
  <c r="D150" i="32" s="1"/>
  <c r="D544" i="31"/>
  <c r="D547" i="31"/>
  <c r="D63" i="32"/>
  <c r="D64" i="32" s="1"/>
  <c r="B34" i="29"/>
  <c r="B109" i="29"/>
  <c r="B73" i="29"/>
  <c r="B64" i="29"/>
  <c r="D198" i="32"/>
  <c r="D199" i="32" s="1"/>
  <c r="D195" i="32"/>
  <c r="B145" i="29"/>
  <c r="B55" i="29"/>
  <c r="B118" i="29"/>
  <c r="B91" i="29"/>
  <c r="B82" i="29"/>
  <c r="B127" i="29"/>
  <c r="B136" i="29"/>
  <c r="B11" i="32" l="1"/>
  <c r="B182" i="29"/>
  <c r="D545" i="31"/>
  <c r="B173" i="29" s="1"/>
  <c r="D548" i="31"/>
  <c r="D549" i="31" s="1"/>
  <c r="B100" i="29"/>
  <c r="C191" i="25"/>
  <c r="C165" i="25"/>
  <c r="C157" i="25"/>
  <c r="C156" i="25"/>
  <c r="C155" i="25"/>
  <c r="C145" i="25"/>
  <c r="C144" i="25"/>
  <c r="D149" i="25" s="1"/>
  <c r="D150" i="25" s="1"/>
  <c r="C138" i="25"/>
  <c r="C132" i="25"/>
  <c r="C130" i="25"/>
  <c r="C128" i="25"/>
  <c r="C127" i="25"/>
  <c r="C116" i="25"/>
  <c r="C115" i="25"/>
  <c r="C112" i="25"/>
  <c r="D118" i="25" s="1"/>
  <c r="D119" i="25" s="1"/>
  <c r="C100" i="25"/>
  <c r="C99" i="25"/>
  <c r="C94" i="25"/>
  <c r="C93" i="25"/>
  <c r="D102" i="25" s="1"/>
  <c r="D103" i="25" s="1"/>
  <c r="C82" i="25"/>
  <c r="C80" i="25"/>
  <c r="C77" i="25"/>
  <c r="C76" i="25"/>
  <c r="D84" i="25" s="1"/>
  <c r="D85" i="25" s="1"/>
  <c r="C75" i="25"/>
  <c r="C61" i="25"/>
  <c r="C60" i="25"/>
  <c r="C56" i="25"/>
  <c r="C51" i="25"/>
  <c r="C37" i="25"/>
  <c r="D194" i="25"/>
  <c r="D186" i="25"/>
  <c r="D187" i="25" s="1"/>
  <c r="D177" i="25"/>
  <c r="D178" i="25" s="1"/>
  <c r="D169" i="25"/>
  <c r="D170" i="25" s="1"/>
  <c r="D52" i="25"/>
  <c r="D53" i="25" s="1"/>
  <c r="D42" i="25"/>
  <c r="D43" i="25" s="1"/>
  <c r="C26" i="25"/>
  <c r="D33" i="25" s="1"/>
  <c r="D34" i="25" s="1"/>
  <c r="D22" i="25"/>
  <c r="D23" i="25" s="1"/>
  <c r="D63" i="25"/>
  <c r="D64" i="25" s="1"/>
  <c r="D161" i="25"/>
  <c r="D162" i="25" s="1"/>
  <c r="D133" i="25"/>
  <c r="D134" i="25"/>
  <c r="D195" i="25"/>
  <c r="J178" i="29"/>
  <c r="J169" i="29"/>
  <c r="J160" i="29"/>
  <c r="J150" i="29"/>
  <c r="J141" i="29"/>
  <c r="J132" i="29"/>
  <c r="J123" i="29"/>
  <c r="J114" i="29"/>
  <c r="J105" i="29"/>
  <c r="J96" i="29"/>
  <c r="J87" i="29"/>
  <c r="J78" i="29"/>
  <c r="J69" i="29"/>
  <c r="J60" i="29"/>
  <c r="J51" i="29"/>
  <c r="J42" i="29"/>
  <c r="J33" i="29"/>
  <c r="J23" i="29"/>
  <c r="D198" i="25" l="1"/>
  <c r="D199" i="25" s="1"/>
  <c r="B27" i="29"/>
  <c r="B37" i="29"/>
  <c r="B12" i="31"/>
  <c r="B11" i="25" l="1"/>
  <c r="B181" i="29"/>
  <c r="B26" i="29"/>
  <c r="B46" i="29"/>
</calcChain>
</file>

<file path=xl/sharedStrings.xml><?xml version="1.0" encoding="utf-8"?>
<sst xmlns="http://schemas.openxmlformats.org/spreadsheetml/2006/main" count="5343" uniqueCount="501">
  <si>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</si>
  <si>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</si>
  <si>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</si>
  <si>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</si>
  <si>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</si>
  <si>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</si>
  <si>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</si>
  <si>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</si>
  <si>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</si>
  <si>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</si>
  <si>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</si>
  <si>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</si>
  <si>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</si>
  <si>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</si>
  <si>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</si>
  <si>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</si>
  <si>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</si>
  <si>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</si>
  <si>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</si>
  <si>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</si>
  <si>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</si>
  <si>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</si>
  <si>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</si>
  <si>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</si>
  <si>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</si>
  <si>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</si>
  <si>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</si>
  <si>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</si>
  <si>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</si>
  <si>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</si>
  <si>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</si>
  <si>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</si>
  <si>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</si>
  <si>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</si>
  <si>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</si>
  <si>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</si>
  <si>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</si>
  <si>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</si>
  <si>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</si>
  <si>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</si>
  <si>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</si>
  <si>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</si>
  <si>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</si>
  <si>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</si>
  <si>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</si>
  <si>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</si>
  <si>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</si>
  <si>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</si>
  <si>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</si>
  <si>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</si>
  <si>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</si>
  <si>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</si>
  <si>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</si>
  <si>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</si>
  <si>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</si>
  <si>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</si>
  <si>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</si>
  <si>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</si>
  <si>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</si>
  <si>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</si>
  <si>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</si>
  <si>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</si>
  <si>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</si>
  <si>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</si>
  <si>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</si>
  <si>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</si>
  <si>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</si>
  <si>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</si>
  <si>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</si>
  <si>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</si>
  <si>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</si>
  <si>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</si>
  <si>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</si>
  <si>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</si>
  <si>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</si>
  <si>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</si>
  <si>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</si>
  <si>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</si>
  <si>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</si>
  <si>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</si>
  <si>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</si>
  <si>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</si>
  <si>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</si>
  <si>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</si>
  <si>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</si>
  <si>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</si>
  <si>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</si>
  <si>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</si>
  <si>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</si>
  <si>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</si>
  <si>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</si>
  <si>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</si>
  <si>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</si>
  <si>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</si>
  <si>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</si>
  <si>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</si>
  <si>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</si>
  <si>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</si>
  <si>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</si>
  <si>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</si>
  <si>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</si>
  <si>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</si>
  <si>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</si>
  <si>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</si>
  <si>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</si>
  <si>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</si>
  <si>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</si>
  <si>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</si>
  <si>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</si>
  <si>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</si>
  <si>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</si>
  <si>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</si>
  <si>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</si>
  <si>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</si>
  <si>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</si>
  <si>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</si>
  <si>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</si>
  <si>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</si>
  <si>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</si>
  <si>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</si>
  <si>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</si>
  <si>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</si>
  <si>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</si>
  <si>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</si>
  <si>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</si>
  <si>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</si>
  <si>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</si>
  <si>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</si>
  <si>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</si>
  <si>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</si>
  <si>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</si>
  <si>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</si>
  <si>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</si>
  <si>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</si>
  <si>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</si>
  <si>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</si>
  <si>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</si>
  <si>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</si>
  <si>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</si>
  <si>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</si>
  <si>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</si>
  <si>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</si>
  <si>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</si>
  <si>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</si>
  <si>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</si>
  <si>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</si>
  <si>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</si>
  <si>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</si>
  <si>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</si>
  <si>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</si>
  <si>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</si>
  <si>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</si>
  <si>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</si>
  <si>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</si>
  <si>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</si>
  <si>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</si>
  <si>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</si>
  <si>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</si>
  <si>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</si>
  <si>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</si>
  <si>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</si>
  <si>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</si>
  <si>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</si>
  <si>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</si>
  <si>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</si>
  <si>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</si>
  <si>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</si>
  <si>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</si>
  <si>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</si>
  <si>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</si>
  <si>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</si>
  <si>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</si>
  <si>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</si>
  <si>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</si>
  <si>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</si>
  <si>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</si>
  <si>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</si>
  <si>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</si>
  <si>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</si>
  <si>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</si>
  <si>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</si>
  <si>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</si>
  <si>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</si>
  <si>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</si>
  <si>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</si>
  <si>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</si>
  <si>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</si>
  <si>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</si>
  <si>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</si>
  <si>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</si>
  <si>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</si>
  <si>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</si>
  <si>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</si>
  <si>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</si>
  <si>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</si>
  <si>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</si>
  <si>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</si>
  <si>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</si>
  <si>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</si>
  <si>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</si>
  <si>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</si>
  <si>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</si>
  <si>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</si>
  <si>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</si>
  <si>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</si>
  <si>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</si>
  <si>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</si>
  <si>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</si>
  <si>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</si>
  <si>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</si>
  <si>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</si>
  <si>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</si>
  <si>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</si>
  <si>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</si>
  <si>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</si>
  <si>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</si>
  <si>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</si>
  <si>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</si>
  <si>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</si>
  <si>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</si>
  <si>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</si>
  <si>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</si>
  <si>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</si>
  <si>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</si>
  <si>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</si>
  <si>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</si>
  <si>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</si>
  <si>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</si>
  <si>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</si>
  <si>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</si>
  <si>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</si>
  <si>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</si>
  <si>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</si>
  <si>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</si>
  <si>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</si>
  <si>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</si>
  <si>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</si>
  <si>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</si>
  <si>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</si>
  <si>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</si>
  <si>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</si>
  <si>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</si>
  <si>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</si>
  <si>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</si>
  <si>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</si>
  <si>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</si>
  <si>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</si>
  <si>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</si>
  <si>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</si>
  <si>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</si>
  <si>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</si>
  <si>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</si>
  <si>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</si>
  <si>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</si>
  <si>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</si>
  <si>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</si>
  <si>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</si>
  <si>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</si>
  <si>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</si>
  <si>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</si>
  <si>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</si>
  <si>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</si>
  <si>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</si>
  <si>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</si>
  <si>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</si>
  <si>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</si>
  <si>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</si>
  <si>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</si>
  <si>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</si>
  <si>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</si>
  <si>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</si>
  <si>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</si>
  <si>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</si>
  <si>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</si>
  <si>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</si>
  <si>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</si>
  <si>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</si>
  <si>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</si>
  <si>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</si>
  <si>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</si>
  <si>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</si>
  <si>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</si>
  <si>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</si>
  <si>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</si>
  <si>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</si>
  <si>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</si>
  <si>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</si>
  <si>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</si>
  <si>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</si>
  <si>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</si>
  <si>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</si>
  <si>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</si>
  <si>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</si>
  <si>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</si>
  <si>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</si>
  <si>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</si>
  <si>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</si>
  <si>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</si>
  <si>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</si>
  <si>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</si>
  <si>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</si>
  <si>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</si>
  <si>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</si>
  <si>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</si>
  <si>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</si>
  <si>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</si>
  <si>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</si>
  <si>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</si>
  <si>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</si>
  <si>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</si>
  <si>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</si>
  <si>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</si>
  <si>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</si>
  <si>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</si>
  <si>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</si>
  <si>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</si>
  <si>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</si>
  <si>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</si>
  <si>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</si>
  <si>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</si>
  <si>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</si>
  <si>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</si>
  <si>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</si>
  <si>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</si>
  <si>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</si>
  <si>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</si>
  <si>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</si>
  <si>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</si>
  <si>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</si>
  <si>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</si>
  <si>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</si>
  <si>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</si>
  <si>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</si>
  <si>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</si>
  <si>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</si>
  <si>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</si>
  <si>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</si>
  <si>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</si>
  <si>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</si>
  <si>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</si>
  <si>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</si>
  <si>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</si>
  <si>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</si>
  <si>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</si>
  <si>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</si>
  <si>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</si>
  <si>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</si>
  <si>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</si>
  <si>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</si>
  <si>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</si>
  <si>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</si>
  <si>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</si>
  <si>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</si>
  <si>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</si>
  <si>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</si>
  <si>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</si>
  <si>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</si>
  <si>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</si>
  <si>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</si>
  <si>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</si>
  <si>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</si>
  <si>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</si>
  <si>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</si>
  <si>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</si>
  <si>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</si>
  <si>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</si>
  <si>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</si>
  <si>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</si>
  <si>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</si>
  <si>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</si>
  <si>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</si>
  <si>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</si>
  <si>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</si>
  <si>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</si>
  <si>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</si>
  <si>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</si>
  <si>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</si>
  <si>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</si>
  <si>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</si>
  <si>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</si>
  <si>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</si>
  <si>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</si>
  <si>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</si>
  <si>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</si>
  <si>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</si>
  <si>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</si>
  <si>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</si>
  <si>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</si>
  <si>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</si>
  <si>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</si>
  <si>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</si>
  <si>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</si>
  <si>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</si>
  <si>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</si>
  <si>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</si>
  <si>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</si>
  <si>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</si>
  <si>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</si>
  <si>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</si>
  <si>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</si>
  <si>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</si>
  <si>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</si>
  <si>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</si>
  <si>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</si>
  <si>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</si>
  <si>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</si>
  <si>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</si>
  <si>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</si>
  <si>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Riadh Sousse</t>
  </si>
  <si>
    <t>Même chambre froide pâtisserie et traiteur.</t>
  </si>
  <si>
    <t>Le poids des échantillons des pains aux olives 'Sopral'  n'est pas correct; 170g &amp; 175g &lt; 200g; avertir les services concernés sur cet écart.</t>
  </si>
  <si>
    <t>Mme Meriam CHOUCHENE</t>
  </si>
  <si>
    <t>Directeur magasin &amp; chefs rayons</t>
  </si>
  <si>
    <t>Présence d'odeur de regard au rayon traiteur.</t>
  </si>
  <si>
    <t>Assurer la réalisation journalière du cadencier de cuisson.</t>
  </si>
  <si>
    <t>Les cadenciers de cuisson des poulets rôtis n'ont pas été réalisés le 24 et 25 février 2018.</t>
  </si>
  <si>
    <t>Absence meuble froid.</t>
  </si>
  <si>
    <t>Absence de linéaires froides.</t>
  </si>
  <si>
    <t>Pas de cuisson, ni de friture le jour de l'audit.</t>
  </si>
  <si>
    <t>Absence de DF sur l'étiquette d'un pot de ricotta 'Meriah'; la durée de vie de ce produit ne pourra être connue vu la fixation d'une durée de 6 jours de DLC après la date de fabrication.</t>
  </si>
  <si>
    <t>Absence de laboratoire</t>
  </si>
  <si>
    <t>Prévoir des tabliers jetables pour protection des tenues de travail.</t>
  </si>
  <si>
    <t>Non maitrise du lavage des mains; lavage sans savon liquide et en utilisant un robinet à commande manuelle.</t>
  </si>
  <si>
    <t>Même opérateur aux rayon fromage et traiteur, volaille trad. et FLEG; cet opérateur ne change pas ou protège sa tenue lors de la mutation de secteurs. Il est indispensable de protéger les tenues de travail par des tabliers jetables et de laver les mains avant de changer les gants.</t>
  </si>
  <si>
    <t>T° escalope 3,3°C.</t>
  </si>
  <si>
    <t>Meuble d'exposition partiellement protégé; le meuble est juxtaposé au rayon volaille trad.</t>
  </si>
  <si>
    <t>La zone des produits périmés (noix de coco, pistaches) n’est pas identifiée.</t>
  </si>
  <si>
    <t>Terminal de cuisson</t>
  </si>
  <si>
    <t>Présence de piqûres de moisissures sur le meuble de yaourt.</t>
  </si>
  <si>
    <t>T° 5°C</t>
  </si>
  <si>
    <t>Présence de trace de rouille sur le meubles neutres de fromages.</t>
  </si>
  <si>
    <t>Le suivi de la température à cœur de la température ambiante des meubles n'a pas été réalisée au cours de l'année 2018.</t>
  </si>
  <si>
    <t>Absence de douches dans les sanitaires.</t>
  </si>
  <si>
    <t>Les vestiaires sont aussi utilisés en tant que salle de pause. Il est indispensable d'arranger un local spécifique à cet effet.</t>
  </si>
  <si>
    <t>Les vestiaires sont aussi utilisés en tant que salle de pause. Cette pratique pourra induire la multiplication des nuisibles à ce niveau. Prévoir un espace adapté et éloigné des vestiaires pour cet effet.</t>
  </si>
  <si>
    <t>Le local déchet n'est pas muni de benne à ordure et utilisation de chariots client pour entreposage des poubelles; Il est indispensable de prévoir des poubelles pour une meilleure gestion de déchets solides.</t>
  </si>
  <si>
    <t>Présence des bulletins d'analyse et plans d'action</t>
  </si>
  <si>
    <t>Enregistrements des autocontrôles de nettoyage et de désinfection</t>
  </si>
  <si>
    <t>Présence de souillures persistantes à l'intérieur de la rôtissoire.</t>
  </si>
  <si>
    <t>Présence d'un seul thermomètre au rayon fromage et traiteur.</t>
  </si>
  <si>
    <t xml:space="preserve">Utilisation correcte des cadenciers de cuisson et de fabrication </t>
  </si>
  <si>
    <t>Absence de la mention de poivron sur la liste des ingrédients du fromage sicilien râpé 'Meriah'.</t>
  </si>
  <si>
    <t xml:space="preserve">Le fromage 'Pacha au lait de vache' découpé  le 24/02/2018:
-Quantité pesée au rayon 770g au rayon
-Quantité vendue et enregistrée est égale à 990g.
On a pu constaté un manque de traçabilité de 250g de fromage appartenant à la même meule ayant un poids initial de 2k.  </t>
  </si>
  <si>
    <t>Traçabilité du 26/02/2018: 5kg 440g d'escalope de dinde hors hit parade le 26/02/2018, 3kg vendus, 2kg manque à la traçabilité du 27/02/2018.</t>
  </si>
  <si>
    <t xml:space="preserve">Respect des durées de vie des produits trad. exposés dans le stand </t>
  </si>
  <si>
    <t>Présence des bulletins d'analyses et plans d'action</t>
  </si>
  <si>
    <t>Absence de plan de positionnement des appâts sur site.</t>
  </si>
  <si>
    <t>Taux de réalisation du plan d'action précédent</t>
  </si>
  <si>
    <t>Présence de rouille sur le revêtement interne du meuble du volaille trad.;</t>
  </si>
  <si>
    <t>T° meuble volaille trad. 3,8°C.</t>
  </si>
  <si>
    <t>Présence de fourmis sur la table de travail du laboratoire de pâtisserie.</t>
  </si>
  <si>
    <t>Exposition des pommes de terre présentant des taches vertes; renforcer le triage des produits.</t>
  </si>
  <si>
    <t>Les étiquettes des pains de mie complet 'El Wafa' ne répond pas à la réglementation en vigueur (absence de langue arabe, liste des ingrédients incomplète).
L’étiquette UHD des petits four cache une partie des mentions obligatoires dans l’étiquette du fournisseur</t>
  </si>
  <si>
    <t>Absence d'élément pour stockage des produits de nettoyage destinés à tous les secteurs; prévoir une armoire fermée à clé pour stockage des produits d'entretien et de nettoyage.</t>
  </si>
  <si>
    <t xml:space="preserve">Présence des piqûres d’insectes volants sur les paniers de pains. </t>
  </si>
  <si>
    <t>Renforcer le nettoyage et désinfection de ces équipements.</t>
  </si>
  <si>
    <t>Respecter le protocole de lavage des mains.</t>
  </si>
  <si>
    <t>Retirer les produits dont la durée de vie est méconnue</t>
  </si>
  <si>
    <t>Assurer la traçabilité des quantités exactes des produits exposés.</t>
  </si>
  <si>
    <t>Renforcer le nettoyage et désinfection du meuble.</t>
  </si>
  <si>
    <t>L'enregistrement est réalisé sur la fiche du rayon pâtisserie. Prévoir des fiches séparées pour chaque secteur.</t>
  </si>
  <si>
    <t>L'autocontrôle du nettoyage n'était pas quotidien.</t>
  </si>
  <si>
    <t>Absence de papier essuie mains.</t>
  </si>
  <si>
    <t>Veuillez fournir des devant et assurer un lavage rigoureux des mains pour remédier à cet écart.</t>
  </si>
  <si>
    <t>Absence du papier essuie mains.</t>
  </si>
  <si>
    <t>Les heures de début d'exposition et de fin d'exposition des pâtés n'étaient pas inscrites.</t>
  </si>
  <si>
    <t>Veuillez assurer l'enregistrement.</t>
  </si>
  <si>
    <t>Assurer l'utilisation des feuilles présentes sur le portail.</t>
  </si>
  <si>
    <t>Veuillez assurer l'enregistrement à chaque opération de découpe.</t>
  </si>
  <si>
    <t>Absence de bennes pour les déchets au niveau du local poubelles. 
Utilisation des chariots clients pour transporter les ordures. Veuillez interdire ces pratiques.</t>
  </si>
  <si>
    <t>Mettre en place une louche pour chaque produit.</t>
  </si>
  <si>
    <t>Les produits n'étaient pas protégés. Veuillez utiliser un film étirable pour la protection des produits exposés.</t>
  </si>
  <si>
    <t>Présence d'un morceau de fromage "Gouda Kaiser" exposé et présentant une trace de moisissure.</t>
  </si>
  <si>
    <t>Les sacs de sucre étaient stockés sur des palettes en bois. Veuillez remplacer ces palettes par d'autres en plastique.</t>
  </si>
  <si>
    <t>M Souheil DRAOUI</t>
  </si>
  <si>
    <t>Le sol était ébréché.</t>
  </si>
  <si>
    <t>Hygrométrie 68% &gt; 65%. Veuillez mettre en place un système pour l'aération.</t>
  </si>
  <si>
    <t>Meuble yaourts:
Température affichée 10°C et mesurée 20°C. L'équipe de maintenance était avertie par un mail et sont venus pour assurer la répapration.</t>
  </si>
  <si>
    <t>Les températures des produits exposés au niveau rayon yaourts était élevée.</t>
  </si>
  <si>
    <t>Le meuble d'exposition des produits n'était pas correctement protégé.</t>
  </si>
  <si>
    <t>Présence de traces de rouilles au niveau grilles d'aération du meuble d'exposition.</t>
  </si>
  <si>
    <t>Absence de douche à ce niveau.</t>
  </si>
  <si>
    <t>Utilisation des vestiaires comme salle de pause. Veuillez aménager un espace spécifique pour remédier à cet écart.</t>
  </si>
  <si>
    <t>Stagnation d'eau au niveau de la zone de réception.</t>
  </si>
  <si>
    <t>Absence de bennes à ordures.</t>
  </si>
  <si>
    <t>Présence de 12 récipients dépourvus de louches.</t>
  </si>
  <si>
    <t>Utilisation du thermomètre du rayon charcuterie fromage.</t>
  </si>
  <si>
    <t xml:space="preserve">Absence d'armoire pour le stockage des produits d'entretien (remarque récurrente). </t>
  </si>
  <si>
    <t>Utilisation du thermomètre du rayon charcuteries et fromages</t>
  </si>
  <si>
    <t>Les quantités de pâté au fromage mis en exposition n'étaient pas inscrites sur certaines feuilles de traçabilité. Assurer l'enregistrement des quantités.</t>
  </si>
  <si>
    <t>Utilisation du thermomètre du rayon charcuteries fromages</t>
  </si>
  <si>
    <t>Utilisation du thermomètre du rayon charcuteries et fromages.</t>
  </si>
  <si>
    <t>La peinture au niveau de certains éléments de stockages était écaillée.</t>
  </si>
  <si>
    <t>Le directeur magasin et le chef rayon</t>
  </si>
  <si>
    <t>La mesure du poids des pains était effectuée sur 3 baguettes. 2 pesaient 75g et 180g &lt; 200g. Veuillez avertir le fournisseur.</t>
  </si>
  <si>
    <t>Un seul employé était chargé des rayons traiteur, charcuterie, fromage, volailles trad et FLEG sans aucune mesure de séparation. Le risque de contamination croisée est accru à ce niveau.</t>
  </si>
  <si>
    <t>Présence de trois fromage blancs entamés et sans identification. Assurer l'étiquetage des produits.</t>
  </si>
  <si>
    <t>Les dates d'ouvertures des produits entamés étaient enregistrés seulement le jour de l'entame des produits. La traçabilité n'était pas maîtrisée dans le rayon</t>
  </si>
  <si>
    <t>Les feuilles de cadenciers de cuisson étaient absentes. Les tableaux n'étaient pas utilisés
Le système HACCP a perdu de sa maîtrise dans le rayon.</t>
  </si>
  <si>
    <t>Les boules de harissa n'étaient pas identifiées. Assurer l'étiquetage de tous les produits préemballés et exposés à la vente.</t>
  </si>
  <si>
    <t>Présence d'espace sous la porte de la réception. Veuillez installer une jointure pour une meilleur étancheité.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</si>
</sst>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1" fontId="8" fillId="14" borderId="1" xfId="0" applyNumberFormat="1" applyFont="1" applyFill="1" applyBorder="1" applyProtection="1">
      <protection locked="0"/>
    </xf>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xf numFmtId="9" fontId="8" fillId="16" borderId="1" xfId="0" applyNumberFormat="1" applyFont="1" applyFill="1" applyBorder="1" applyProtection="1">
      <protection locked="0"/>
    </xf>
    <xf numFmtId="0" fontId="43" fillId="2" borderId="0" xfId="0" applyFont="1" applyFill="1"/>
    <xf numFmtId="0" fontId="43" fillId="0" borderId="0" xfId="0" applyFont="1"/>
    <xf numFmtId="165" fontId="8" fillId="16" borderId="1" xfId="0" applyNumberFormat="1" applyFont="1" applyFill="1" applyBorder="1" applyProtection="1">
      <protection locked="0"/>
    </xf>
    <xf numFmtId="0" fontId="43" fillId="0" borderId="0" xfId="0" applyFont="1" applyFill="1" applyAlignment="1">
      <alignment wrapText="1"/>
    </xf>
    <xf numFmtId="0" fontId="8" fillId="2" borderId="1" xfId="0" applyFont="1" applyFill="1" applyBorder="1" applyAlignment="1" applyProtection="1">
      <alignment horizontal="center" vertical="center" wrapText="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0.96875</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718112048"/>
        <c:axId val="1847247968"/>
      </c:barChart>
      <c:catAx>
        <c:axId val="1718112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7247968"/>
        <c:crosses val="autoZero"/>
        <c:auto val="1"/>
        <c:lblAlgn val="ctr"/>
        <c:lblOffset val="100"/>
        <c:noMultiLvlLbl val="0"/>
      </c:catAx>
      <c:valAx>
        <c:axId val="1847247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8112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0.88095238095238093</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881280576"/>
        <c:axId val="1881278944"/>
      </c:barChart>
      <c:catAx>
        <c:axId val="188128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1278944"/>
        <c:crosses val="autoZero"/>
        <c:auto val="1"/>
        <c:lblAlgn val="ctr"/>
        <c:lblOffset val="100"/>
        <c:noMultiLvlLbl val="0"/>
      </c:catAx>
      <c:valAx>
        <c:axId val="1881278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128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0.9285714285714286</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881272416"/>
        <c:axId val="1881273504"/>
      </c:barChart>
      <c:catAx>
        <c:axId val="1881272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1273504"/>
        <c:crosses val="autoZero"/>
        <c:auto val="1"/>
        <c:lblAlgn val="ctr"/>
        <c:lblOffset val="100"/>
        <c:noMultiLvlLbl val="0"/>
      </c:catAx>
      <c:valAx>
        <c:axId val="1881273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127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881274048"/>
        <c:axId val="1881277856"/>
      </c:barChart>
      <c:catAx>
        <c:axId val="1881274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1277856"/>
        <c:crosses val="autoZero"/>
        <c:auto val="1"/>
        <c:lblAlgn val="ctr"/>
        <c:lblOffset val="100"/>
        <c:noMultiLvlLbl val="0"/>
      </c:catAx>
      <c:valAx>
        <c:axId val="188127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1274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0.94444444444444442</c:v>
                </c:pt>
                <c:pt idx="1">
                  <c:v>0.83333333333333337</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881276768"/>
        <c:axId val="1881281120"/>
      </c:barChart>
      <c:catAx>
        <c:axId val="1881276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1281120"/>
        <c:crosses val="autoZero"/>
        <c:auto val="1"/>
        <c:lblAlgn val="ctr"/>
        <c:lblOffset val="100"/>
        <c:noMultiLvlLbl val="0"/>
      </c:catAx>
      <c:valAx>
        <c:axId val="1881281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1276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881270240"/>
        <c:axId val="1881276224"/>
      </c:barChart>
      <c:catAx>
        <c:axId val="1881270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1276224"/>
        <c:crosses val="autoZero"/>
        <c:auto val="1"/>
        <c:lblAlgn val="ctr"/>
        <c:lblOffset val="100"/>
        <c:noMultiLvlLbl val="0"/>
      </c:catAx>
      <c:valAx>
        <c:axId val="1881276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1270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0.96354166666666663</c:v>
                </c:pt>
                <c:pt idx="1">
                  <c:v>0.93229166666666663</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881269152"/>
        <c:axId val="1881270784"/>
      </c:barChart>
      <c:catAx>
        <c:axId val="188126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1270784"/>
        <c:crosses val="autoZero"/>
        <c:auto val="1"/>
        <c:lblAlgn val="ctr"/>
        <c:lblOffset val="100"/>
        <c:noMultiLvlLbl val="0"/>
      </c:catAx>
      <c:valAx>
        <c:axId val="1881270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126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0.876953125</c:v>
                </c:pt>
                <c:pt idx="1">
                  <c:v>0.85984848484848486</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882297856"/>
        <c:axId val="1882300032"/>
      </c:barChart>
      <c:catAx>
        <c:axId val="1882297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2300032"/>
        <c:crosses val="autoZero"/>
        <c:auto val="1"/>
        <c:lblAlgn val="ctr"/>
        <c:lblOffset val="100"/>
        <c:noMultiLvlLbl val="0"/>
      </c:catAx>
      <c:valAx>
        <c:axId val="1882300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2297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0.92024739583333326</c:v>
                </c:pt>
                <c:pt idx="1">
                  <c:v>0.89607007575757569</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882295680"/>
        <c:axId val="1882294592"/>
        <c:extLst/>
      </c:barChart>
      <c:catAx>
        <c:axId val="188229568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2294592"/>
        <c:crosses val="autoZero"/>
        <c:auto val="1"/>
        <c:lblAlgn val="ctr"/>
        <c:lblOffset val="100"/>
        <c:noMultiLvlLbl val="0"/>
      </c:catAx>
      <c:valAx>
        <c:axId val="188229459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82295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0.95833333333333326</c:v>
                </c:pt>
                <c:pt idx="1">
                  <c:v>0.71520146520146521</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882305472"/>
        <c:axId val="1882293504"/>
        <c:extLst/>
      </c:barChart>
      <c:catAx>
        <c:axId val="1882305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2293504"/>
        <c:crosses val="autoZero"/>
        <c:auto val="1"/>
        <c:lblAlgn val="ctr"/>
        <c:lblOffset val="100"/>
        <c:noMultiLvlLbl val="0"/>
      </c:catAx>
      <c:valAx>
        <c:axId val="1882293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82305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0.9242424242424242</c:v>
                </c:pt>
                <c:pt idx="1">
                  <c:v>0.90909090909090906</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47242528"/>
        <c:axId val="1847250688"/>
      </c:barChart>
      <c:catAx>
        <c:axId val="1847242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7250688"/>
        <c:crosses val="autoZero"/>
        <c:auto val="1"/>
        <c:lblAlgn val="ctr"/>
        <c:lblOffset val="100"/>
        <c:noMultiLvlLbl val="0"/>
      </c:catAx>
      <c:valAx>
        <c:axId val="1847250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7242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0.65151515151515149</c:v>
                </c:pt>
                <c:pt idx="1">
                  <c:v>0.54285714285714282</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47244160"/>
        <c:axId val="1847240352"/>
      </c:barChart>
      <c:catAx>
        <c:axId val="1847244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7240352"/>
        <c:crosses val="autoZero"/>
        <c:auto val="1"/>
        <c:lblAlgn val="ctr"/>
        <c:lblOffset val="100"/>
        <c:noMultiLvlLbl val="0"/>
      </c:catAx>
      <c:valAx>
        <c:axId val="1847240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7244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0.73333333333333328</c:v>
                </c:pt>
                <c:pt idx="1">
                  <c:v>0.734375</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47253952"/>
        <c:axId val="1847255584"/>
      </c:barChart>
      <c:catAx>
        <c:axId val="1847253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7255584"/>
        <c:crosses val="autoZero"/>
        <c:auto val="1"/>
        <c:lblAlgn val="ctr"/>
        <c:lblOffset val="100"/>
        <c:noMultiLvlLbl val="0"/>
      </c:catAx>
      <c:valAx>
        <c:axId val="1847255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7253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0.88157894736842102</c:v>
                </c:pt>
                <c:pt idx="1">
                  <c:v>0.95714285714285718</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47246336"/>
        <c:axId val="1847243072"/>
      </c:barChart>
      <c:catAx>
        <c:axId val="1847246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7243072"/>
        <c:crosses val="autoZero"/>
        <c:auto val="1"/>
        <c:lblAlgn val="ctr"/>
        <c:lblOffset val="100"/>
        <c:noMultiLvlLbl val="0"/>
      </c:catAx>
      <c:valAx>
        <c:axId val="1847243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724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47241440"/>
        <c:axId val="1847252320"/>
      </c:barChart>
      <c:catAx>
        <c:axId val="1847241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7252320"/>
        <c:crosses val="autoZero"/>
        <c:auto val="1"/>
        <c:lblAlgn val="ctr"/>
        <c:lblOffset val="100"/>
        <c:noMultiLvlLbl val="0"/>
      </c:catAx>
      <c:valAx>
        <c:axId val="1847252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7241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0.97619047619047616</c:v>
                </c:pt>
                <c:pt idx="1">
                  <c:v>0.97826086956521741</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47250144"/>
        <c:axId val="1847245792"/>
      </c:barChart>
      <c:catAx>
        <c:axId val="1847250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7245792"/>
        <c:crosses val="autoZero"/>
        <c:auto val="1"/>
        <c:lblAlgn val="ctr"/>
        <c:lblOffset val="100"/>
        <c:noMultiLvlLbl val="0"/>
      </c:catAx>
      <c:valAx>
        <c:axId val="1847245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7250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0.94117647058823528</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47253408"/>
        <c:axId val="1847246880"/>
      </c:barChart>
      <c:catAx>
        <c:axId val="1847253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7246880"/>
        <c:crosses val="autoZero"/>
        <c:auto val="1"/>
        <c:lblAlgn val="ctr"/>
        <c:lblOffset val="100"/>
        <c:noMultiLvlLbl val="0"/>
      </c:catAx>
      <c:valAx>
        <c:axId val="1847246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7253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0.89130434782608692</c:v>
                </c:pt>
                <c:pt idx="1">
                  <c:v>0.9821428571428571</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881279488"/>
        <c:axId val="1881271872"/>
      </c:barChart>
      <c:catAx>
        <c:axId val="188127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1271872"/>
        <c:crosses val="autoZero"/>
        <c:auto val="1"/>
        <c:lblAlgn val="ctr"/>
        <c:lblOffset val="100"/>
        <c:noMultiLvlLbl val="0"/>
      </c:catAx>
      <c:valAx>
        <c:axId val="1881271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127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tabSelected="1" view="pageBreakPreview" zoomScaleSheetLayoutView="100" workbookViewId="0">
      <selection activeCell="H1" sqref="H1"/>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2" t="s">
        <v>324</v>
      </c>
      <c r="B18" s="302"/>
      <c r="C18" s="302"/>
      <c r="D18" s="303" t="s">
        <v>408</v>
      </c>
      <c r="E18" s="303"/>
      <c r="F18" s="303"/>
      <c r="G18" s="303"/>
      <c r="H18" s="303"/>
      <c r="I18" s="303"/>
      <c r="J18" s="303"/>
      <c r="K18" s="303"/>
    </row>
    <row r="20" spans="1:11" ht="16.5" x14ac:dyDescent="0.3">
      <c r="A20" s="83"/>
      <c r="B20" s="78"/>
      <c r="C20" s="78"/>
      <c r="D20" s="78"/>
      <c r="E20" s="78"/>
      <c r="F20" s="78"/>
      <c r="G20" s="78"/>
      <c r="H20" s="78"/>
      <c r="I20" s="78"/>
    </row>
    <row r="21" spans="1:11" x14ac:dyDescent="0.25">
      <c r="A21" s="304" t="s">
        <v>325</v>
      </c>
      <c r="B21" s="304"/>
      <c r="C21" s="304"/>
      <c r="D21" s="304"/>
      <c r="E21" s="304"/>
      <c r="F21" s="304"/>
      <c r="G21" s="304"/>
      <c r="H21" s="304"/>
      <c r="I21" s="304"/>
      <c r="J21" s="304"/>
      <c r="K21" s="304"/>
    </row>
    <row r="22" spans="1:11" x14ac:dyDescent="0.25">
      <c r="A22" s="84"/>
      <c r="B22" s="79"/>
      <c r="C22" s="79"/>
      <c r="D22" s="78"/>
      <c r="E22" s="78"/>
      <c r="F22" s="78"/>
      <c r="G22" s="78"/>
      <c r="H22" s="78"/>
      <c r="I22" s="78"/>
    </row>
    <row r="23" spans="1:11" ht="42" customHeight="1" x14ac:dyDescent="0.25">
      <c r="A23" s="85" t="s">
        <v>326</v>
      </c>
      <c r="B23" s="298" t="s">
        <v>327</v>
      </c>
      <c r="C23" s="298"/>
      <c r="D23" s="78"/>
      <c r="E23" s="78"/>
      <c r="F23" s="78"/>
      <c r="G23" s="78"/>
      <c r="H23" s="78"/>
      <c r="I23" s="78"/>
      <c r="J23" s="77" t="str">
        <f>D18</f>
        <v>Riadh Sousse</v>
      </c>
    </row>
    <row r="24" spans="1:11" ht="33" customHeight="1" x14ac:dyDescent="0.25">
      <c r="A24" s="86" t="s">
        <v>328</v>
      </c>
      <c r="B24" s="297">
        <f>AVERAGE('A1 Exploitation'!D549,'A1 Technique'!D199)</f>
        <v>0.92024739583333326</v>
      </c>
      <c r="C24" s="297"/>
      <c r="D24" s="78"/>
      <c r="E24" s="78"/>
      <c r="F24" s="78"/>
      <c r="G24" s="78"/>
      <c r="H24" s="78"/>
      <c r="I24" s="78"/>
    </row>
    <row r="25" spans="1:11" ht="33" customHeight="1" x14ac:dyDescent="0.25">
      <c r="A25" s="85" t="s">
        <v>329</v>
      </c>
      <c r="B25" s="297">
        <f>AVERAGE('A2 Exploitation'!D549,'A2 Technique'!D199)</f>
        <v>0.89607007575757569</v>
      </c>
      <c r="C25" s="297"/>
      <c r="D25" s="78"/>
      <c r="E25" s="78"/>
      <c r="F25" s="78"/>
      <c r="G25" s="78"/>
      <c r="H25" s="78"/>
      <c r="I25" s="78"/>
    </row>
    <row r="26" spans="1:11" ht="33" customHeight="1" x14ac:dyDescent="0.25">
      <c r="A26" s="86" t="s">
        <v>330</v>
      </c>
      <c r="B26" s="297">
        <f>AVERAGE('A3 Exploitation'!D549,'A3 Technique'!D199)</f>
        <v>0</v>
      </c>
      <c r="C26" s="297"/>
      <c r="D26" s="78"/>
      <c r="E26" s="78"/>
      <c r="F26" s="78"/>
      <c r="G26" s="78"/>
      <c r="H26" s="78"/>
      <c r="I26" s="78"/>
    </row>
    <row r="27" spans="1:11" ht="33" customHeight="1" x14ac:dyDescent="0.25">
      <c r="A27" s="86" t="s">
        <v>331</v>
      </c>
      <c r="B27" s="297">
        <f>AVERAGE('A4 Exploitation'!D549,'A4 Technique'!D199)</f>
        <v>0</v>
      </c>
      <c r="C27" s="297"/>
      <c r="D27" s="78"/>
      <c r="E27" s="78"/>
      <c r="F27" s="78"/>
      <c r="G27" s="78"/>
      <c r="H27" s="78"/>
      <c r="I27" s="78"/>
    </row>
    <row r="28" spans="1:11" ht="33" customHeight="1" x14ac:dyDescent="0.25">
      <c r="A28" s="85" t="s">
        <v>332</v>
      </c>
      <c r="B28" s="297">
        <f>AVERAGE('A5 Exploitation'!D549,'A5 Technique'!D199)</f>
        <v>0</v>
      </c>
      <c r="C28" s="297"/>
      <c r="D28" s="78"/>
      <c r="E28" s="78"/>
      <c r="F28" s="78"/>
      <c r="G28" s="78"/>
      <c r="H28" s="78"/>
      <c r="I28" s="78"/>
    </row>
    <row r="29" spans="1:11" ht="33" customHeight="1" x14ac:dyDescent="0.25">
      <c r="A29" s="85" t="s">
        <v>333</v>
      </c>
      <c r="B29" s="297">
        <f>AVERAGE('A6 Exploitation'!D549,'A6 Technique'!D199)</f>
        <v>0</v>
      </c>
      <c r="C29" s="297"/>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298" t="s">
        <v>334</v>
      </c>
      <c r="C33" s="298"/>
      <c r="D33" s="78"/>
      <c r="E33" s="78"/>
      <c r="F33" s="78"/>
      <c r="G33" s="78"/>
      <c r="H33" s="78"/>
      <c r="I33" s="78"/>
      <c r="J33" s="77" t="str">
        <f>D18</f>
        <v>Riadh Sousse</v>
      </c>
    </row>
    <row r="34" spans="1:10" ht="33" customHeight="1" x14ac:dyDescent="0.25">
      <c r="A34" s="86" t="s">
        <v>328</v>
      </c>
      <c r="B34" s="297">
        <f>'A1 Exploitation'!D549</f>
        <v>0.876953125</v>
      </c>
      <c r="C34" s="297"/>
      <c r="D34" s="78"/>
      <c r="E34" s="78"/>
      <c r="F34" s="78"/>
      <c r="G34" s="78"/>
      <c r="H34" s="78"/>
      <c r="I34" s="78"/>
    </row>
    <row r="35" spans="1:10" ht="33" customHeight="1" x14ac:dyDescent="0.25">
      <c r="A35" s="85" t="s">
        <v>329</v>
      </c>
      <c r="B35" s="297">
        <f>'A2 Exploitation'!D549</f>
        <v>0.85984848484848486</v>
      </c>
      <c r="C35" s="297"/>
      <c r="D35" s="78"/>
      <c r="E35" s="78"/>
      <c r="F35" s="78"/>
      <c r="G35" s="78"/>
      <c r="H35" s="78"/>
      <c r="I35" s="78"/>
    </row>
    <row r="36" spans="1:10" ht="33" customHeight="1" x14ac:dyDescent="0.25">
      <c r="A36" s="86" t="s">
        <v>330</v>
      </c>
      <c r="B36" s="297">
        <f>'A3 Exploitation'!D549</f>
        <v>0</v>
      </c>
      <c r="C36" s="297"/>
      <c r="D36" s="78"/>
      <c r="E36" s="78"/>
      <c r="F36" s="78"/>
      <c r="G36" s="78"/>
      <c r="H36" s="78"/>
      <c r="I36" s="78"/>
    </row>
    <row r="37" spans="1:10" ht="33" customHeight="1" x14ac:dyDescent="0.25">
      <c r="A37" s="86" t="s">
        <v>331</v>
      </c>
      <c r="B37" s="297">
        <f>'A4 Exploitation'!D549</f>
        <v>0</v>
      </c>
      <c r="C37" s="297"/>
      <c r="D37" s="78"/>
      <c r="E37" s="78"/>
      <c r="F37" s="78"/>
      <c r="G37" s="78"/>
      <c r="H37" s="78"/>
      <c r="I37" s="78"/>
    </row>
    <row r="38" spans="1:10" ht="33" customHeight="1" x14ac:dyDescent="0.25">
      <c r="A38" s="85" t="s">
        <v>332</v>
      </c>
      <c r="B38" s="297">
        <f>'A5 Exploitation'!D549</f>
        <v>0</v>
      </c>
      <c r="C38" s="297"/>
      <c r="D38" s="78"/>
      <c r="E38" s="78"/>
      <c r="F38" s="78"/>
      <c r="G38" s="78"/>
      <c r="H38" s="78"/>
      <c r="I38" s="78"/>
    </row>
    <row r="39" spans="1:10" ht="33" customHeight="1" x14ac:dyDescent="0.25">
      <c r="A39" s="85" t="s">
        <v>333</v>
      </c>
      <c r="B39" s="297">
        <f>'A6 Exploitation'!D549</f>
        <v>0</v>
      </c>
      <c r="C39" s="297"/>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1" t="s">
        <v>335</v>
      </c>
      <c r="C42" s="301"/>
      <c r="D42" s="78"/>
      <c r="E42" s="78"/>
      <c r="F42" s="78"/>
      <c r="G42" s="78"/>
      <c r="H42" s="78"/>
      <c r="I42" s="78"/>
      <c r="J42" s="77" t="str">
        <f>D18</f>
        <v>Riadh Sousse</v>
      </c>
    </row>
    <row r="43" spans="1:10" ht="33" customHeight="1" x14ac:dyDescent="0.25">
      <c r="A43" s="86" t="s">
        <v>328</v>
      </c>
      <c r="B43" s="297">
        <f>AVERAGE('A1 Exploitation'!D547, 'A1 Technique'!D197)</f>
        <v>0.95833333333333326</v>
      </c>
      <c r="C43" s="297"/>
      <c r="D43" s="78"/>
      <c r="E43" s="78"/>
      <c r="F43" s="78"/>
      <c r="G43" s="78"/>
      <c r="H43" s="78"/>
      <c r="I43" s="78"/>
    </row>
    <row r="44" spans="1:10" ht="33" customHeight="1" x14ac:dyDescent="0.25">
      <c r="A44" s="85" t="s">
        <v>329</v>
      </c>
      <c r="B44" s="297">
        <f>AVERAGE('A2 Exploitation'!D547, 'A2 Technique'!D197)</f>
        <v>0.71520146520146521</v>
      </c>
      <c r="C44" s="297"/>
      <c r="D44" s="78"/>
      <c r="E44" s="78"/>
      <c r="F44" s="78"/>
      <c r="G44" s="78"/>
      <c r="H44" s="78"/>
      <c r="I44" s="78"/>
    </row>
    <row r="45" spans="1:10" ht="33" customHeight="1" x14ac:dyDescent="0.25">
      <c r="A45" s="86" t="s">
        <v>330</v>
      </c>
      <c r="B45" s="297" t="e">
        <f>AVERAGE('A3 Exploitation'!D547, 'A3 Technique'!D197)</f>
        <v>#DIV/0!</v>
      </c>
      <c r="C45" s="297"/>
      <c r="D45" s="78"/>
      <c r="E45" s="78"/>
      <c r="F45" s="78"/>
      <c r="G45" s="78"/>
      <c r="H45" s="78"/>
      <c r="I45" s="78"/>
    </row>
    <row r="46" spans="1:10" ht="33" customHeight="1" x14ac:dyDescent="0.25">
      <c r="A46" s="86" t="s">
        <v>331</v>
      </c>
      <c r="B46" s="297" t="e">
        <f>AVERAGE('A4 Exploitation'!D547, 'A4 Technique'!D197)</f>
        <v>#DIV/0!</v>
      </c>
      <c r="C46" s="297"/>
      <c r="D46" s="78"/>
      <c r="E46" s="78"/>
      <c r="F46" s="78"/>
      <c r="G46" s="78"/>
      <c r="H46" s="78"/>
      <c r="I46" s="78"/>
    </row>
    <row r="47" spans="1:10" ht="33" customHeight="1" x14ac:dyDescent="0.25">
      <c r="A47" s="85" t="s">
        <v>332</v>
      </c>
      <c r="B47" s="297" t="e">
        <f>AVERAGE('A5 Exploitation'!D547, 'A5 Technique'!D197)</f>
        <v>#DIV/0!</v>
      </c>
      <c r="C47" s="297"/>
      <c r="D47" s="78"/>
      <c r="E47" s="78"/>
      <c r="F47" s="78"/>
      <c r="G47" s="78"/>
      <c r="H47" s="78"/>
      <c r="I47" s="78"/>
    </row>
    <row r="48" spans="1:10" ht="33" customHeight="1" x14ac:dyDescent="0.25">
      <c r="A48" s="85" t="s">
        <v>333</v>
      </c>
      <c r="B48" s="297" t="e">
        <f>AVERAGE('A6 Exploitation'!D547, 'A6 Technique'!D197)</f>
        <v>#DIV/0!</v>
      </c>
      <c r="C48" s="297"/>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298" t="s">
        <v>336</v>
      </c>
      <c r="C51" s="298"/>
      <c r="D51" s="78"/>
      <c r="E51" s="78"/>
      <c r="F51" s="78"/>
      <c r="G51" s="78"/>
      <c r="H51" s="78"/>
      <c r="I51" s="78"/>
      <c r="J51" s="77" t="str">
        <f>D18</f>
        <v>Riadh Sousse</v>
      </c>
    </row>
    <row r="52" spans="1:10" ht="33" customHeight="1" x14ac:dyDescent="0.25">
      <c r="A52" s="86" t="s">
        <v>328</v>
      </c>
      <c r="B52" s="300">
        <f>'A1 Exploitation'!D46</f>
        <v>1</v>
      </c>
      <c r="C52" s="300"/>
      <c r="D52" s="78"/>
      <c r="E52" s="78"/>
      <c r="F52" s="78"/>
      <c r="G52" s="78"/>
      <c r="H52" s="78"/>
      <c r="I52" s="78"/>
    </row>
    <row r="53" spans="1:10" ht="33" customHeight="1" x14ac:dyDescent="0.25">
      <c r="A53" s="85" t="s">
        <v>329</v>
      </c>
      <c r="B53" s="300">
        <f>'A2 Exploitation'!D46</f>
        <v>0.96875</v>
      </c>
      <c r="C53" s="300"/>
      <c r="D53" s="78"/>
      <c r="E53" s="78"/>
      <c r="F53" s="78"/>
      <c r="G53" s="78"/>
      <c r="H53" s="78"/>
      <c r="I53" s="78"/>
    </row>
    <row r="54" spans="1:10" ht="33" customHeight="1" x14ac:dyDescent="0.25">
      <c r="A54" s="86" t="s">
        <v>330</v>
      </c>
      <c r="B54" s="300">
        <f>'A3 Exploitation'!D46</f>
        <v>0</v>
      </c>
      <c r="C54" s="300"/>
      <c r="D54" s="78"/>
      <c r="E54" s="78"/>
      <c r="F54" s="78"/>
      <c r="G54" s="78"/>
      <c r="H54" s="78"/>
      <c r="I54" s="78"/>
    </row>
    <row r="55" spans="1:10" ht="33" customHeight="1" x14ac:dyDescent="0.25">
      <c r="A55" s="86" t="s">
        <v>331</v>
      </c>
      <c r="B55" s="300">
        <f>'A4 Exploitation'!D46</f>
        <v>0</v>
      </c>
      <c r="C55" s="300"/>
      <c r="D55" s="78"/>
      <c r="E55" s="78"/>
      <c r="F55" s="78"/>
      <c r="G55" s="78"/>
      <c r="H55" s="78"/>
      <c r="I55" s="78"/>
    </row>
    <row r="56" spans="1:10" ht="33" customHeight="1" x14ac:dyDescent="0.25">
      <c r="A56" s="85" t="s">
        <v>332</v>
      </c>
      <c r="B56" s="300">
        <f>'A5 Exploitation'!D46</f>
        <v>0</v>
      </c>
      <c r="C56" s="300"/>
      <c r="D56" s="78"/>
      <c r="E56" s="78"/>
      <c r="F56" s="78"/>
      <c r="G56" s="78"/>
      <c r="H56" s="78"/>
      <c r="I56" s="78"/>
    </row>
    <row r="57" spans="1:10" ht="33" customHeight="1" x14ac:dyDescent="0.25">
      <c r="A57" s="85" t="s">
        <v>333</v>
      </c>
      <c r="B57" s="300">
        <f>'A6 Exploitation'!D46</f>
        <v>0</v>
      </c>
      <c r="C57" s="300"/>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298" t="s">
        <v>337</v>
      </c>
      <c r="C60" s="298"/>
      <c r="D60" s="78"/>
      <c r="E60" s="78"/>
      <c r="F60" s="78"/>
      <c r="G60" s="78"/>
      <c r="H60" s="78"/>
      <c r="I60" s="78"/>
      <c r="J60" s="77" t="str">
        <f>D18</f>
        <v>Riadh Sousse</v>
      </c>
    </row>
    <row r="61" spans="1:10" ht="33" customHeight="1" x14ac:dyDescent="0.25">
      <c r="A61" s="86" t="s">
        <v>328</v>
      </c>
      <c r="B61" s="297">
        <f>'A1 Exploitation'!D103</f>
        <v>0.9242424242424242</v>
      </c>
      <c r="C61" s="297"/>
      <c r="D61" s="78"/>
      <c r="E61" s="78"/>
      <c r="F61" s="78"/>
      <c r="G61" s="78"/>
      <c r="H61" s="78"/>
      <c r="I61" s="78"/>
    </row>
    <row r="62" spans="1:10" ht="33" customHeight="1" x14ac:dyDescent="0.25">
      <c r="A62" s="85" t="s">
        <v>329</v>
      </c>
      <c r="B62" s="297">
        <f>'A2 Exploitation'!D103</f>
        <v>0.90909090909090906</v>
      </c>
      <c r="C62" s="297"/>
      <c r="D62" s="78"/>
      <c r="E62" s="78"/>
      <c r="F62" s="78"/>
      <c r="G62" s="78"/>
      <c r="H62" s="78"/>
      <c r="I62" s="78"/>
    </row>
    <row r="63" spans="1:10" ht="33" customHeight="1" x14ac:dyDescent="0.25">
      <c r="A63" s="86" t="s">
        <v>330</v>
      </c>
      <c r="B63" s="297">
        <f>'A3 Exploitation'!D103</f>
        <v>0</v>
      </c>
      <c r="C63" s="297"/>
      <c r="D63" s="78"/>
      <c r="E63" s="78"/>
      <c r="F63" s="78"/>
      <c r="G63" s="78"/>
      <c r="H63" s="78"/>
      <c r="I63" s="78"/>
    </row>
    <row r="64" spans="1:10" ht="33" customHeight="1" x14ac:dyDescent="0.25">
      <c r="A64" s="86" t="s">
        <v>331</v>
      </c>
      <c r="B64" s="297">
        <f>'A4 Exploitation'!D103</f>
        <v>0</v>
      </c>
      <c r="C64" s="297"/>
      <c r="D64" s="78"/>
      <c r="E64" s="78"/>
      <c r="F64" s="78"/>
      <c r="G64" s="78"/>
      <c r="H64" s="78"/>
      <c r="I64" s="78"/>
    </row>
    <row r="65" spans="1:10" ht="33" customHeight="1" x14ac:dyDescent="0.25">
      <c r="A65" s="85" t="s">
        <v>332</v>
      </c>
      <c r="B65" s="297">
        <f>'A5 Exploitation'!D103</f>
        <v>0</v>
      </c>
      <c r="C65" s="297"/>
      <c r="D65" s="78"/>
      <c r="E65" s="78"/>
      <c r="F65" s="78"/>
      <c r="G65" s="78"/>
      <c r="H65" s="78"/>
      <c r="I65" s="78"/>
    </row>
    <row r="66" spans="1:10" ht="33" customHeight="1" x14ac:dyDescent="0.25">
      <c r="A66" s="85" t="s">
        <v>333</v>
      </c>
      <c r="B66" s="297">
        <f>'A6 Exploitation'!D103</f>
        <v>0</v>
      </c>
      <c r="C66" s="297"/>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298" t="s">
        <v>338</v>
      </c>
      <c r="C69" s="298"/>
      <c r="D69" s="78"/>
      <c r="E69" s="78"/>
      <c r="F69" s="78"/>
      <c r="G69" s="78"/>
      <c r="H69" s="78"/>
      <c r="I69" s="78"/>
      <c r="J69" s="77" t="str">
        <f>D18</f>
        <v>Riadh Sousse</v>
      </c>
    </row>
    <row r="70" spans="1:10" ht="33" customHeight="1" x14ac:dyDescent="0.25">
      <c r="A70" s="86" t="s">
        <v>328</v>
      </c>
      <c r="B70" s="297">
        <f>'A1 Exploitation'!D158</f>
        <v>0.65151515151515149</v>
      </c>
      <c r="C70" s="297"/>
      <c r="D70" s="78"/>
      <c r="E70" s="78"/>
      <c r="F70" s="78"/>
      <c r="G70" s="78"/>
      <c r="H70" s="78"/>
      <c r="I70" s="78"/>
    </row>
    <row r="71" spans="1:10" ht="33" customHeight="1" x14ac:dyDescent="0.25">
      <c r="A71" s="85" t="s">
        <v>329</v>
      </c>
      <c r="B71" s="297">
        <f>'A2 Exploitation'!D158</f>
        <v>0.54285714285714282</v>
      </c>
      <c r="C71" s="297"/>
      <c r="D71" s="78"/>
      <c r="E71" s="78"/>
      <c r="F71" s="78"/>
      <c r="G71" s="78"/>
      <c r="H71" s="78"/>
      <c r="I71" s="78"/>
    </row>
    <row r="72" spans="1:10" ht="33" customHeight="1" x14ac:dyDescent="0.25">
      <c r="A72" s="86" t="s">
        <v>330</v>
      </c>
      <c r="B72" s="297">
        <f>'A3 Exploitation'!D158</f>
        <v>0</v>
      </c>
      <c r="C72" s="297"/>
      <c r="D72" s="78"/>
      <c r="E72" s="78"/>
      <c r="F72" s="78"/>
      <c r="G72" s="78"/>
      <c r="H72" s="78"/>
      <c r="I72" s="78"/>
    </row>
    <row r="73" spans="1:10" ht="33" customHeight="1" x14ac:dyDescent="0.25">
      <c r="A73" s="86" t="s">
        <v>331</v>
      </c>
      <c r="B73" s="297">
        <f>'A4 Exploitation'!D158</f>
        <v>0</v>
      </c>
      <c r="C73" s="297"/>
      <c r="D73" s="78"/>
      <c r="E73" s="78"/>
      <c r="F73" s="78"/>
      <c r="G73" s="78"/>
      <c r="H73" s="78"/>
      <c r="I73" s="78"/>
    </row>
    <row r="74" spans="1:10" ht="33" customHeight="1" x14ac:dyDescent="0.25">
      <c r="A74" s="85" t="s">
        <v>332</v>
      </c>
      <c r="B74" s="297">
        <f>'A5 Exploitation'!D158</f>
        <v>0</v>
      </c>
      <c r="C74" s="297"/>
      <c r="D74" s="78"/>
      <c r="E74" s="78"/>
      <c r="F74" s="78"/>
      <c r="G74" s="78"/>
      <c r="H74" s="78"/>
      <c r="I74" s="78"/>
    </row>
    <row r="75" spans="1:10" ht="33" customHeight="1" x14ac:dyDescent="0.25">
      <c r="A75" s="85" t="s">
        <v>333</v>
      </c>
      <c r="B75" s="297">
        <f>'A6 Exploitation'!D158</f>
        <v>0</v>
      </c>
      <c r="C75" s="297"/>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298" t="s">
        <v>339</v>
      </c>
      <c r="C78" s="298"/>
      <c r="D78" s="78"/>
      <c r="E78" s="78"/>
      <c r="F78" s="78"/>
      <c r="G78" s="78"/>
      <c r="H78" s="78"/>
      <c r="I78" s="78"/>
      <c r="J78" s="77" t="str">
        <f>D18</f>
        <v>Riadh Sousse</v>
      </c>
    </row>
    <row r="79" spans="1:10" ht="33" customHeight="1" x14ac:dyDescent="0.25">
      <c r="A79" s="86" t="s">
        <v>328</v>
      </c>
      <c r="B79" s="297">
        <f>'A1 Exploitation'!D205</f>
        <v>0.73333333333333328</v>
      </c>
      <c r="C79" s="297"/>
      <c r="D79" s="78"/>
      <c r="E79" s="78"/>
      <c r="F79" s="78"/>
      <c r="G79" s="78"/>
      <c r="H79" s="78"/>
      <c r="I79" s="78"/>
    </row>
    <row r="80" spans="1:10" ht="33" customHeight="1" x14ac:dyDescent="0.25">
      <c r="A80" s="85" t="s">
        <v>329</v>
      </c>
      <c r="B80" s="297">
        <f>'A2 Exploitation'!D205</f>
        <v>0.734375</v>
      </c>
      <c r="C80" s="297"/>
      <c r="D80" s="78"/>
      <c r="E80" s="78"/>
      <c r="F80" s="78"/>
      <c r="G80" s="78"/>
      <c r="H80" s="78"/>
      <c r="I80" s="78"/>
    </row>
    <row r="81" spans="1:10" ht="33" customHeight="1" x14ac:dyDescent="0.25">
      <c r="A81" s="86" t="s">
        <v>330</v>
      </c>
      <c r="B81" s="297">
        <f>'A3 Exploitation'!D205</f>
        <v>0</v>
      </c>
      <c r="C81" s="297"/>
      <c r="D81" s="78"/>
      <c r="E81" s="78"/>
      <c r="F81" s="78"/>
      <c r="G81" s="78"/>
      <c r="H81" s="78"/>
      <c r="I81" s="78"/>
    </row>
    <row r="82" spans="1:10" ht="33" customHeight="1" x14ac:dyDescent="0.25">
      <c r="A82" s="86" t="s">
        <v>331</v>
      </c>
      <c r="B82" s="297">
        <f>'A4 Exploitation'!D205</f>
        <v>0</v>
      </c>
      <c r="C82" s="297"/>
      <c r="D82" s="78"/>
      <c r="E82" s="78"/>
      <c r="F82" s="78"/>
      <c r="G82" s="78"/>
      <c r="H82" s="78"/>
      <c r="I82" s="78"/>
    </row>
    <row r="83" spans="1:10" ht="33" customHeight="1" x14ac:dyDescent="0.25">
      <c r="A83" s="85" t="s">
        <v>332</v>
      </c>
      <c r="B83" s="297">
        <f>'A5 Exploitation'!D205</f>
        <v>0</v>
      </c>
      <c r="C83" s="297"/>
      <c r="D83" s="78"/>
      <c r="E83" s="78"/>
      <c r="F83" s="78"/>
      <c r="G83" s="78"/>
      <c r="H83" s="78"/>
      <c r="I83" s="78"/>
    </row>
    <row r="84" spans="1:10" ht="33" customHeight="1" x14ac:dyDescent="0.25">
      <c r="A84" s="85" t="s">
        <v>333</v>
      </c>
      <c r="B84" s="297">
        <f>'A6 Exploitation'!D205</f>
        <v>0</v>
      </c>
      <c r="C84" s="297"/>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298" t="s">
        <v>340</v>
      </c>
      <c r="C87" s="298"/>
      <c r="D87" s="78"/>
      <c r="E87" s="78"/>
      <c r="F87" s="78"/>
      <c r="G87" s="78"/>
      <c r="H87" s="78"/>
      <c r="I87" s="78"/>
      <c r="J87" s="77" t="str">
        <f>D18</f>
        <v>Riadh Sousse</v>
      </c>
    </row>
    <row r="88" spans="1:10" ht="33" customHeight="1" x14ac:dyDescent="0.25">
      <c r="A88" s="86" t="s">
        <v>328</v>
      </c>
      <c r="B88" s="297">
        <f>'A1 Exploitation'!D266</f>
        <v>0.88157894736842102</v>
      </c>
      <c r="C88" s="297"/>
      <c r="D88" s="78"/>
      <c r="E88" s="78"/>
      <c r="F88" s="78"/>
      <c r="G88" s="78"/>
      <c r="H88" s="78"/>
      <c r="I88" s="78"/>
    </row>
    <row r="89" spans="1:10" ht="33" customHeight="1" x14ac:dyDescent="0.25">
      <c r="A89" s="85" t="s">
        <v>329</v>
      </c>
      <c r="B89" s="297">
        <f>'A2 Exploitation'!D266</f>
        <v>0.95714285714285718</v>
      </c>
      <c r="C89" s="297"/>
      <c r="D89" s="78"/>
      <c r="E89" s="78"/>
      <c r="F89" s="78"/>
      <c r="G89" s="78"/>
      <c r="H89" s="78"/>
      <c r="I89" s="78"/>
    </row>
    <row r="90" spans="1:10" ht="33" customHeight="1" x14ac:dyDescent="0.25">
      <c r="A90" s="86" t="s">
        <v>330</v>
      </c>
      <c r="B90" s="297">
        <f>'A3 Exploitation'!D266</f>
        <v>0</v>
      </c>
      <c r="C90" s="297"/>
      <c r="D90" s="78"/>
      <c r="E90" s="78"/>
      <c r="F90" s="78"/>
      <c r="G90" s="78"/>
      <c r="H90" s="78"/>
      <c r="I90" s="78"/>
    </row>
    <row r="91" spans="1:10" ht="33" customHeight="1" x14ac:dyDescent="0.25">
      <c r="A91" s="86" t="s">
        <v>331</v>
      </c>
      <c r="B91" s="297">
        <f>'A4 Exploitation'!D266</f>
        <v>0</v>
      </c>
      <c r="C91" s="297"/>
      <c r="D91" s="78"/>
      <c r="E91" s="78"/>
      <c r="F91" s="78"/>
      <c r="G91" s="78"/>
      <c r="H91" s="78"/>
      <c r="I91" s="78"/>
    </row>
    <row r="92" spans="1:10" ht="33" customHeight="1" x14ac:dyDescent="0.25">
      <c r="A92" s="85" t="s">
        <v>332</v>
      </c>
      <c r="B92" s="297">
        <f>'A5 Exploitation'!D266</f>
        <v>0</v>
      </c>
      <c r="C92" s="297"/>
      <c r="D92" s="78"/>
      <c r="E92" s="78"/>
      <c r="F92" s="78"/>
      <c r="G92" s="78"/>
      <c r="H92" s="78"/>
      <c r="I92" s="78"/>
    </row>
    <row r="93" spans="1:10" ht="33" customHeight="1" x14ac:dyDescent="0.25">
      <c r="A93" s="85" t="s">
        <v>333</v>
      </c>
      <c r="B93" s="297">
        <f>'A6 Exploitation'!D266</f>
        <v>0</v>
      </c>
      <c r="C93" s="297"/>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298" t="s">
        <v>341</v>
      </c>
      <c r="C96" s="298"/>
      <c r="D96" s="78"/>
      <c r="E96" s="78"/>
      <c r="F96" s="78"/>
      <c r="G96" s="78"/>
      <c r="H96" s="78"/>
      <c r="I96" s="78"/>
      <c r="J96" s="77" t="str">
        <f>D18</f>
        <v>Riadh Sousse</v>
      </c>
    </row>
    <row r="97" spans="1:10" ht="33" customHeight="1" x14ac:dyDescent="0.25">
      <c r="A97" s="86" t="s">
        <v>328</v>
      </c>
      <c r="B97" s="297" t="e">
        <f>'A1 Exploitation'!D318</f>
        <v>#DIV/0!</v>
      </c>
      <c r="C97" s="297"/>
      <c r="D97" s="78"/>
      <c r="E97" s="78"/>
      <c r="F97" s="78"/>
      <c r="G97" s="78"/>
      <c r="H97" s="78"/>
      <c r="I97" s="78"/>
    </row>
    <row r="98" spans="1:10" ht="33" customHeight="1" x14ac:dyDescent="0.25">
      <c r="A98" s="85" t="s">
        <v>329</v>
      </c>
      <c r="B98" s="297" t="e">
        <f>'A2 Exploitation'!D318</f>
        <v>#DIV/0!</v>
      </c>
      <c r="C98" s="297"/>
      <c r="D98" s="78"/>
      <c r="E98" s="78"/>
      <c r="F98" s="78"/>
      <c r="G98" s="78"/>
      <c r="H98" s="78"/>
      <c r="I98" s="78"/>
    </row>
    <row r="99" spans="1:10" ht="33" customHeight="1" x14ac:dyDescent="0.25">
      <c r="A99" s="86" t="s">
        <v>330</v>
      </c>
      <c r="B99" s="297">
        <f>'A3 Exploitation'!D318</f>
        <v>0</v>
      </c>
      <c r="C99" s="297"/>
      <c r="D99" s="78"/>
      <c r="E99" s="78"/>
      <c r="F99" s="78"/>
      <c r="G99" s="78"/>
      <c r="H99" s="78"/>
      <c r="I99" s="78"/>
    </row>
    <row r="100" spans="1:10" ht="33" customHeight="1" x14ac:dyDescent="0.25">
      <c r="A100" s="86" t="s">
        <v>331</v>
      </c>
      <c r="B100" s="297">
        <f>'A4 Exploitation'!D318</f>
        <v>0</v>
      </c>
      <c r="C100" s="297"/>
      <c r="D100" s="78"/>
      <c r="E100" s="78"/>
      <c r="F100" s="78"/>
      <c r="G100" s="78"/>
      <c r="H100" s="78"/>
      <c r="I100" s="78"/>
    </row>
    <row r="101" spans="1:10" ht="33" customHeight="1" x14ac:dyDescent="0.25">
      <c r="A101" s="85" t="s">
        <v>332</v>
      </c>
      <c r="B101" s="297">
        <f>'A5 Exploitation'!D318</f>
        <v>0</v>
      </c>
      <c r="C101" s="297"/>
      <c r="D101" s="78"/>
      <c r="E101" s="78"/>
      <c r="F101" s="78"/>
      <c r="G101" s="78"/>
      <c r="H101" s="78"/>
      <c r="I101" s="78"/>
    </row>
    <row r="102" spans="1:10" ht="33" customHeight="1" x14ac:dyDescent="0.25">
      <c r="A102" s="85" t="s">
        <v>333</v>
      </c>
      <c r="B102" s="297">
        <f>'A6 Exploitation'!D318</f>
        <v>0</v>
      </c>
      <c r="C102" s="297"/>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298" t="s">
        <v>342</v>
      </c>
      <c r="C105" s="298"/>
      <c r="D105" s="78"/>
      <c r="E105" s="78"/>
      <c r="F105" s="78"/>
      <c r="G105" s="78"/>
      <c r="H105" s="78"/>
      <c r="I105" s="78"/>
      <c r="J105" s="77" t="str">
        <f>D18</f>
        <v>Riadh Sousse</v>
      </c>
    </row>
    <row r="106" spans="1:10" ht="33" customHeight="1" x14ac:dyDescent="0.25">
      <c r="A106" s="86" t="s">
        <v>328</v>
      </c>
      <c r="B106" s="297">
        <f>'A1 Exploitation'!D358</f>
        <v>0.97619047619047616</v>
      </c>
      <c r="C106" s="297"/>
      <c r="D106" s="78"/>
      <c r="E106" s="78"/>
      <c r="F106" s="78"/>
      <c r="G106" s="78"/>
      <c r="H106" s="78"/>
      <c r="I106" s="78"/>
    </row>
    <row r="107" spans="1:10" ht="33" customHeight="1" x14ac:dyDescent="0.25">
      <c r="A107" s="85" t="s">
        <v>329</v>
      </c>
      <c r="B107" s="297">
        <f>'A2 Exploitation'!D358</f>
        <v>0.97826086956521741</v>
      </c>
      <c r="C107" s="297"/>
      <c r="D107" s="78"/>
      <c r="E107" s="78"/>
      <c r="F107" s="78"/>
      <c r="G107" s="78"/>
      <c r="H107" s="78"/>
      <c r="I107" s="78"/>
    </row>
    <row r="108" spans="1:10" ht="33" customHeight="1" x14ac:dyDescent="0.25">
      <c r="A108" s="86" t="s">
        <v>330</v>
      </c>
      <c r="B108" s="297">
        <f>'A3 Exploitation'!D358</f>
        <v>0</v>
      </c>
      <c r="C108" s="297"/>
      <c r="D108" s="78"/>
      <c r="E108" s="78"/>
      <c r="F108" s="78"/>
      <c r="G108" s="78"/>
      <c r="H108" s="78"/>
      <c r="I108" s="78"/>
    </row>
    <row r="109" spans="1:10" ht="33" customHeight="1" x14ac:dyDescent="0.25">
      <c r="A109" s="86" t="s">
        <v>331</v>
      </c>
      <c r="B109" s="297">
        <f>'A4 Exploitation'!D358</f>
        <v>0</v>
      </c>
      <c r="C109" s="297"/>
      <c r="D109" s="78"/>
      <c r="E109" s="78"/>
      <c r="F109" s="78"/>
      <c r="G109" s="78"/>
      <c r="H109" s="78"/>
      <c r="I109" s="78"/>
    </row>
    <row r="110" spans="1:10" ht="33" customHeight="1" x14ac:dyDescent="0.25">
      <c r="A110" s="85" t="s">
        <v>332</v>
      </c>
      <c r="B110" s="297">
        <f>'A5 Exploitation'!D358</f>
        <v>0</v>
      </c>
      <c r="C110" s="297"/>
      <c r="D110" s="78"/>
      <c r="E110" s="78"/>
      <c r="F110" s="78"/>
      <c r="G110" s="78"/>
      <c r="H110" s="78"/>
      <c r="I110" s="78"/>
    </row>
    <row r="111" spans="1:10" ht="33" customHeight="1" x14ac:dyDescent="0.25">
      <c r="A111" s="85" t="s">
        <v>333</v>
      </c>
      <c r="B111" s="297">
        <f>'A6 Exploitation'!D358</f>
        <v>0</v>
      </c>
      <c r="C111" s="297"/>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298" t="s">
        <v>343</v>
      </c>
      <c r="C114" s="298"/>
      <c r="D114" s="78"/>
      <c r="E114" s="78"/>
      <c r="F114" s="78"/>
      <c r="G114" s="78"/>
      <c r="H114" s="78"/>
      <c r="I114" s="78"/>
      <c r="J114" s="77" t="str">
        <f>D18</f>
        <v>Riadh Sousse</v>
      </c>
    </row>
    <row r="115" spans="1:10" ht="33" customHeight="1" x14ac:dyDescent="0.25">
      <c r="A115" s="86" t="s">
        <v>328</v>
      </c>
      <c r="B115" s="297">
        <f>'A1 Exploitation'!D391</f>
        <v>1</v>
      </c>
      <c r="C115" s="297"/>
      <c r="D115" s="78"/>
      <c r="E115" s="78"/>
      <c r="F115" s="78"/>
      <c r="G115" s="78"/>
      <c r="H115" s="78"/>
      <c r="I115" s="78"/>
    </row>
    <row r="116" spans="1:10" ht="33" customHeight="1" x14ac:dyDescent="0.25">
      <c r="A116" s="85" t="s">
        <v>329</v>
      </c>
      <c r="B116" s="297">
        <f>'A2 Exploitation'!D391</f>
        <v>0.94117647058823528</v>
      </c>
      <c r="C116" s="297"/>
      <c r="D116" s="78"/>
      <c r="E116" s="78"/>
      <c r="F116" s="78"/>
      <c r="G116" s="78"/>
      <c r="H116" s="78"/>
      <c r="I116" s="78"/>
    </row>
    <row r="117" spans="1:10" ht="33" customHeight="1" x14ac:dyDescent="0.25">
      <c r="A117" s="86" t="s">
        <v>330</v>
      </c>
      <c r="B117" s="297">
        <f>'A3 Exploitation'!D391</f>
        <v>0</v>
      </c>
      <c r="C117" s="297"/>
      <c r="D117" s="78"/>
      <c r="E117" s="78"/>
      <c r="F117" s="78"/>
      <c r="G117" s="78"/>
      <c r="H117" s="78"/>
      <c r="I117" s="78"/>
    </row>
    <row r="118" spans="1:10" ht="33" customHeight="1" x14ac:dyDescent="0.25">
      <c r="A118" s="86" t="s">
        <v>331</v>
      </c>
      <c r="B118" s="297">
        <f>'A4 Exploitation'!D391</f>
        <v>0</v>
      </c>
      <c r="C118" s="297"/>
      <c r="D118" s="78"/>
      <c r="E118" s="78"/>
      <c r="F118" s="78"/>
      <c r="G118" s="78"/>
      <c r="H118" s="78"/>
      <c r="I118" s="78"/>
    </row>
    <row r="119" spans="1:10" ht="33" customHeight="1" x14ac:dyDescent="0.25">
      <c r="A119" s="85" t="s">
        <v>332</v>
      </c>
      <c r="B119" s="297">
        <f>'A5 Exploitation'!D391</f>
        <v>0</v>
      </c>
      <c r="C119" s="297"/>
      <c r="D119" s="78"/>
      <c r="E119" s="78"/>
      <c r="F119" s="78"/>
      <c r="G119" s="78"/>
      <c r="H119" s="78"/>
      <c r="I119" s="78"/>
    </row>
    <row r="120" spans="1:10" ht="33" customHeight="1" x14ac:dyDescent="0.25">
      <c r="A120" s="85" t="s">
        <v>333</v>
      </c>
      <c r="B120" s="297">
        <f>'A6 Exploitation'!D391</f>
        <v>0</v>
      </c>
      <c r="C120" s="297"/>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298" t="s">
        <v>344</v>
      </c>
      <c r="C123" s="298"/>
      <c r="D123" s="78"/>
      <c r="E123" s="78"/>
      <c r="F123" s="78"/>
      <c r="G123" s="78"/>
      <c r="H123" s="78"/>
      <c r="I123" s="78"/>
      <c r="J123" s="77" t="str">
        <f>D18</f>
        <v>Riadh Sousse</v>
      </c>
    </row>
    <row r="124" spans="1:10" ht="33" customHeight="1" x14ac:dyDescent="0.25">
      <c r="A124" s="86" t="s">
        <v>328</v>
      </c>
      <c r="B124" s="297">
        <f>'A1 Exploitation'!D444</f>
        <v>0.89130434782608692</v>
      </c>
      <c r="C124" s="297"/>
      <c r="D124" s="78"/>
      <c r="E124" s="78"/>
      <c r="F124" s="78"/>
      <c r="G124" s="78"/>
      <c r="H124" s="78"/>
      <c r="I124" s="78"/>
    </row>
    <row r="125" spans="1:10" ht="33" customHeight="1" x14ac:dyDescent="0.25">
      <c r="A125" s="85" t="s">
        <v>329</v>
      </c>
      <c r="B125" s="297">
        <f>'A2 Exploitation'!D444</f>
        <v>0.9821428571428571</v>
      </c>
      <c r="C125" s="297"/>
      <c r="D125" s="78"/>
      <c r="E125" s="78"/>
      <c r="F125" s="78"/>
      <c r="G125" s="78"/>
      <c r="H125" s="78"/>
      <c r="I125" s="78"/>
    </row>
    <row r="126" spans="1:10" ht="33" customHeight="1" x14ac:dyDescent="0.25">
      <c r="A126" s="86" t="s">
        <v>330</v>
      </c>
      <c r="B126" s="297">
        <f>'A3 Exploitation'!D444</f>
        <v>0</v>
      </c>
      <c r="C126" s="297"/>
      <c r="D126" s="78"/>
      <c r="E126" s="78"/>
      <c r="F126" s="78"/>
      <c r="G126" s="78"/>
      <c r="H126" s="78"/>
      <c r="I126" s="78"/>
    </row>
    <row r="127" spans="1:10" ht="33" customHeight="1" x14ac:dyDescent="0.25">
      <c r="A127" s="86" t="s">
        <v>331</v>
      </c>
      <c r="B127" s="297">
        <f>'A4 Exploitation'!D444</f>
        <v>0</v>
      </c>
      <c r="C127" s="297"/>
      <c r="D127" s="78"/>
      <c r="E127" s="78"/>
      <c r="F127" s="78"/>
      <c r="G127" s="78"/>
      <c r="H127" s="78"/>
      <c r="I127" s="78"/>
    </row>
    <row r="128" spans="1:10" ht="33" customHeight="1" x14ac:dyDescent="0.25">
      <c r="A128" s="85" t="s">
        <v>332</v>
      </c>
      <c r="B128" s="297">
        <f>'A5 Exploitation'!D444</f>
        <v>0</v>
      </c>
      <c r="C128" s="297"/>
      <c r="D128" s="78"/>
      <c r="E128" s="78"/>
      <c r="F128" s="78"/>
      <c r="G128" s="78"/>
      <c r="H128" s="78"/>
      <c r="I128" s="78"/>
    </row>
    <row r="129" spans="1:10" ht="33" customHeight="1" x14ac:dyDescent="0.25">
      <c r="A129" s="85" t="s">
        <v>333</v>
      </c>
      <c r="B129" s="297">
        <f>'A6 Exploitation'!D444</f>
        <v>0</v>
      </c>
      <c r="C129" s="297"/>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298" t="s">
        <v>345</v>
      </c>
      <c r="C132" s="298"/>
      <c r="D132" s="78"/>
      <c r="E132" s="78"/>
      <c r="F132" s="78"/>
      <c r="G132" s="78"/>
      <c r="H132" s="78"/>
      <c r="I132" s="78"/>
      <c r="J132" s="77" t="str">
        <f>D18</f>
        <v>Riadh Sousse</v>
      </c>
    </row>
    <row r="133" spans="1:10" ht="33" customHeight="1" x14ac:dyDescent="0.25">
      <c r="A133" s="86" t="s">
        <v>328</v>
      </c>
      <c r="B133" s="297">
        <f>'A1 Exploitation'!D481</f>
        <v>0.97619047619047616</v>
      </c>
      <c r="C133" s="297"/>
      <c r="D133" s="78"/>
      <c r="E133" s="78"/>
      <c r="F133" s="78"/>
      <c r="G133" s="78"/>
      <c r="H133" s="78"/>
      <c r="I133" s="78"/>
    </row>
    <row r="134" spans="1:10" ht="33" customHeight="1" x14ac:dyDescent="0.25">
      <c r="A134" s="85" t="s">
        <v>329</v>
      </c>
      <c r="B134" s="297">
        <f>'A2 Exploitation'!D481</f>
        <v>0.88095238095238093</v>
      </c>
      <c r="C134" s="297"/>
      <c r="D134" s="78"/>
      <c r="E134" s="78"/>
      <c r="F134" s="78"/>
      <c r="G134" s="78"/>
      <c r="H134" s="78"/>
      <c r="I134" s="78"/>
    </row>
    <row r="135" spans="1:10" ht="33" customHeight="1" x14ac:dyDescent="0.25">
      <c r="A135" s="86" t="s">
        <v>330</v>
      </c>
      <c r="B135" s="297">
        <f>'A3 Exploitation'!D481</f>
        <v>0</v>
      </c>
      <c r="C135" s="297"/>
      <c r="D135" s="78"/>
      <c r="E135" s="78"/>
      <c r="F135" s="78"/>
      <c r="G135" s="78"/>
      <c r="H135" s="78"/>
      <c r="I135" s="78"/>
    </row>
    <row r="136" spans="1:10" ht="33" customHeight="1" x14ac:dyDescent="0.25">
      <c r="A136" s="86" t="s">
        <v>331</v>
      </c>
      <c r="B136" s="297">
        <f>'A4 Exploitation'!D481</f>
        <v>0</v>
      </c>
      <c r="C136" s="297"/>
      <c r="D136" s="78"/>
      <c r="E136" s="78"/>
      <c r="F136" s="78"/>
      <c r="G136" s="78"/>
      <c r="H136" s="78"/>
      <c r="I136" s="78"/>
    </row>
    <row r="137" spans="1:10" ht="33" customHeight="1" x14ac:dyDescent="0.25">
      <c r="A137" s="85" t="s">
        <v>332</v>
      </c>
      <c r="B137" s="297">
        <f>'A5 Exploitation'!D481</f>
        <v>0</v>
      </c>
      <c r="C137" s="297"/>
      <c r="D137" s="78"/>
      <c r="E137" s="78"/>
      <c r="F137" s="78"/>
      <c r="G137" s="78"/>
      <c r="H137" s="78"/>
      <c r="I137" s="78"/>
    </row>
    <row r="138" spans="1:10" ht="33" customHeight="1" x14ac:dyDescent="0.25">
      <c r="A138" s="85" t="s">
        <v>333</v>
      </c>
      <c r="B138" s="297">
        <f>'A6 Exploitation'!D481</f>
        <v>0</v>
      </c>
      <c r="C138" s="297"/>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298" t="s">
        <v>346</v>
      </c>
      <c r="C141" s="298"/>
      <c r="D141" s="78"/>
      <c r="E141" s="78"/>
      <c r="F141" s="78"/>
      <c r="G141" s="78"/>
      <c r="H141" s="78"/>
      <c r="I141" s="78"/>
      <c r="J141" s="77" t="str">
        <f>D18</f>
        <v>Riadh Sousse</v>
      </c>
    </row>
    <row r="142" spans="1:10" ht="33" customHeight="1" x14ac:dyDescent="0.25">
      <c r="A142" s="86" t="s">
        <v>328</v>
      </c>
      <c r="B142" s="297">
        <f>'A1 Exploitation'!D503</f>
        <v>0.9375</v>
      </c>
      <c r="C142" s="297"/>
      <c r="D142" s="78"/>
      <c r="E142" s="78"/>
      <c r="F142" s="78"/>
      <c r="G142" s="78"/>
      <c r="H142" s="78"/>
      <c r="I142" s="78"/>
    </row>
    <row r="143" spans="1:10" ht="33" customHeight="1" x14ac:dyDescent="0.25">
      <c r="A143" s="85" t="s">
        <v>329</v>
      </c>
      <c r="B143" s="297">
        <f>'A2 Exploitation'!D503</f>
        <v>0.9285714285714286</v>
      </c>
      <c r="C143" s="297"/>
      <c r="D143" s="78"/>
      <c r="E143" s="78"/>
      <c r="F143" s="78"/>
      <c r="G143" s="78"/>
      <c r="H143" s="78"/>
      <c r="I143" s="78"/>
    </row>
    <row r="144" spans="1:10" ht="33" customHeight="1" x14ac:dyDescent="0.25">
      <c r="A144" s="86" t="s">
        <v>330</v>
      </c>
      <c r="B144" s="297">
        <f>'A3 Exploitation'!D503</f>
        <v>0</v>
      </c>
      <c r="C144" s="297"/>
      <c r="D144" s="78"/>
      <c r="E144" s="78"/>
      <c r="F144" s="78"/>
      <c r="G144" s="78"/>
      <c r="H144" s="78"/>
      <c r="I144" s="78"/>
    </row>
    <row r="145" spans="1:10" ht="33" customHeight="1" x14ac:dyDescent="0.25">
      <c r="A145" s="86" t="s">
        <v>331</v>
      </c>
      <c r="B145" s="297">
        <f>'A4 Exploitation'!D503</f>
        <v>0</v>
      </c>
      <c r="C145" s="297"/>
      <c r="D145" s="78"/>
      <c r="E145" s="78"/>
      <c r="F145" s="78"/>
      <c r="G145" s="78"/>
      <c r="H145" s="78"/>
      <c r="I145" s="78"/>
    </row>
    <row r="146" spans="1:10" ht="33" customHeight="1" x14ac:dyDescent="0.25">
      <c r="A146" s="85" t="s">
        <v>332</v>
      </c>
      <c r="B146" s="297">
        <f>'A5 Exploitation'!D503</f>
        <v>0</v>
      </c>
      <c r="C146" s="297"/>
      <c r="D146" s="78"/>
      <c r="E146" s="78"/>
      <c r="F146" s="78"/>
      <c r="G146" s="78"/>
      <c r="H146" s="78"/>
      <c r="I146" s="78"/>
    </row>
    <row r="147" spans="1:10" ht="33" customHeight="1" x14ac:dyDescent="0.25">
      <c r="A147" s="85" t="s">
        <v>333</v>
      </c>
      <c r="B147" s="297">
        <f>'A6 Exploitation'!D503</f>
        <v>0</v>
      </c>
      <c r="C147" s="297"/>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298" t="s">
        <v>347</v>
      </c>
      <c r="C150" s="298"/>
      <c r="D150" s="78"/>
      <c r="E150" s="78"/>
      <c r="F150" s="78"/>
      <c r="G150" s="78"/>
      <c r="H150" s="78"/>
      <c r="I150" s="78"/>
      <c r="J150" s="77" t="str">
        <f>D18</f>
        <v>Riadh Sousse</v>
      </c>
    </row>
    <row r="151" spans="1:10" ht="33" customHeight="1" x14ac:dyDescent="0.25">
      <c r="A151" s="86" t="s">
        <v>328</v>
      </c>
      <c r="B151" s="297">
        <f>'A1 Exploitation'!D514</f>
        <v>0.875</v>
      </c>
      <c r="C151" s="297"/>
      <c r="D151" s="78"/>
      <c r="E151" s="78"/>
      <c r="F151" s="78"/>
      <c r="G151" s="78"/>
      <c r="H151" s="78"/>
      <c r="I151" s="78"/>
    </row>
    <row r="152" spans="1:10" ht="33" customHeight="1" x14ac:dyDescent="0.25">
      <c r="A152" s="85" t="s">
        <v>329</v>
      </c>
      <c r="B152" s="297">
        <f>'A2 Exploitation'!D514</f>
        <v>1</v>
      </c>
      <c r="C152" s="297"/>
      <c r="D152" s="78"/>
      <c r="E152" s="78"/>
      <c r="F152" s="78"/>
      <c r="G152" s="78"/>
      <c r="H152" s="78"/>
      <c r="I152" s="78"/>
    </row>
    <row r="153" spans="1:10" ht="33" customHeight="1" x14ac:dyDescent="0.25">
      <c r="A153" s="86" t="s">
        <v>330</v>
      </c>
      <c r="B153" s="297">
        <f>'A3 Exploitation'!D514</f>
        <v>0</v>
      </c>
      <c r="C153" s="297"/>
      <c r="D153" s="78"/>
      <c r="E153" s="78"/>
      <c r="F153" s="78"/>
      <c r="G153" s="78"/>
      <c r="H153" s="78"/>
      <c r="I153" s="78"/>
    </row>
    <row r="154" spans="1:10" ht="33" customHeight="1" x14ac:dyDescent="0.25">
      <c r="A154" s="86" t="s">
        <v>331</v>
      </c>
      <c r="B154" s="297">
        <f>'A4 Exploitation'!D514</f>
        <v>0</v>
      </c>
      <c r="C154" s="297"/>
      <c r="D154" s="78"/>
      <c r="E154" s="78"/>
      <c r="F154" s="78"/>
      <c r="G154" s="78"/>
      <c r="H154" s="78"/>
      <c r="I154" s="78"/>
    </row>
    <row r="155" spans="1:10" ht="33" customHeight="1" x14ac:dyDescent="0.25">
      <c r="A155" s="85" t="s">
        <v>332</v>
      </c>
      <c r="B155" s="297">
        <f>'A5 Exploitation'!D514</f>
        <v>0</v>
      </c>
      <c r="C155" s="297"/>
      <c r="D155" s="78"/>
      <c r="E155" s="78"/>
      <c r="F155" s="78"/>
      <c r="G155" s="78"/>
      <c r="H155" s="78"/>
      <c r="I155" s="78"/>
    </row>
    <row r="156" spans="1:10" ht="33" customHeight="1" x14ac:dyDescent="0.25">
      <c r="A156" s="85" t="s">
        <v>333</v>
      </c>
      <c r="B156" s="297">
        <f>'A6 Exploitation'!D514</f>
        <v>0</v>
      </c>
      <c r="C156" s="297"/>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299"/>
      <c r="C159" s="299"/>
      <c r="D159" s="78"/>
      <c r="E159" s="78"/>
      <c r="F159" s="78"/>
      <c r="G159" s="78"/>
      <c r="H159" s="78"/>
      <c r="I159" s="78"/>
    </row>
    <row r="160" spans="1:10" ht="33" customHeight="1" x14ac:dyDescent="0.25">
      <c r="A160" s="85" t="s">
        <v>326</v>
      </c>
      <c r="B160" s="298" t="s">
        <v>348</v>
      </c>
      <c r="C160" s="298"/>
      <c r="D160" s="78"/>
      <c r="E160" s="78"/>
      <c r="F160" s="78"/>
      <c r="G160" s="78"/>
      <c r="H160" s="78"/>
      <c r="I160" s="78"/>
      <c r="J160" s="77" t="str">
        <f>D18</f>
        <v>Riadh Sousse</v>
      </c>
    </row>
    <row r="161" spans="1:10" ht="33" customHeight="1" x14ac:dyDescent="0.25">
      <c r="A161" s="86" t="s">
        <v>328</v>
      </c>
      <c r="B161" s="297">
        <f>'A1 Exploitation'!D534</f>
        <v>0.94444444444444442</v>
      </c>
      <c r="C161" s="297"/>
      <c r="D161" s="78"/>
      <c r="E161" s="78"/>
      <c r="F161" s="78"/>
      <c r="G161" s="78"/>
      <c r="H161" s="78"/>
      <c r="I161" s="78"/>
    </row>
    <row r="162" spans="1:10" ht="33" customHeight="1" x14ac:dyDescent="0.25">
      <c r="A162" s="85" t="s">
        <v>329</v>
      </c>
      <c r="B162" s="297">
        <f>'A2 Exploitation'!D534</f>
        <v>0.83333333333333337</v>
      </c>
      <c r="C162" s="297"/>
      <c r="D162" s="78"/>
      <c r="E162" s="78"/>
      <c r="F162" s="78"/>
      <c r="G162" s="78"/>
      <c r="H162" s="78"/>
      <c r="I162" s="78"/>
    </row>
    <row r="163" spans="1:10" ht="33" customHeight="1" x14ac:dyDescent="0.25">
      <c r="A163" s="86" t="s">
        <v>330</v>
      </c>
      <c r="B163" s="297">
        <f>'A3 Exploitation'!D534</f>
        <v>0</v>
      </c>
      <c r="C163" s="297"/>
      <c r="D163" s="78"/>
      <c r="E163" s="78"/>
      <c r="F163" s="78"/>
      <c r="G163" s="78"/>
      <c r="H163" s="78"/>
      <c r="I163" s="78"/>
    </row>
    <row r="164" spans="1:10" ht="33" customHeight="1" x14ac:dyDescent="0.25">
      <c r="A164" s="86" t="s">
        <v>331</v>
      </c>
      <c r="B164" s="297">
        <f>'A4 Exploitation'!D534</f>
        <v>0</v>
      </c>
      <c r="C164" s="297"/>
    </row>
    <row r="165" spans="1:10" ht="33" customHeight="1" x14ac:dyDescent="0.25">
      <c r="A165" s="85" t="s">
        <v>332</v>
      </c>
      <c r="B165" s="297">
        <f>'A5 Exploitation'!D534</f>
        <v>0</v>
      </c>
      <c r="C165" s="297"/>
    </row>
    <row r="166" spans="1:10" ht="18" x14ac:dyDescent="0.25">
      <c r="A166" s="85" t="s">
        <v>333</v>
      </c>
      <c r="B166" s="297">
        <f>'A6 Exploitation'!D534</f>
        <v>0</v>
      </c>
      <c r="C166" s="297"/>
    </row>
    <row r="167" spans="1:10" ht="18.75" x14ac:dyDescent="0.25">
      <c r="A167" s="89"/>
      <c r="B167" s="82"/>
      <c r="C167" s="82"/>
    </row>
    <row r="168" spans="1:10" ht="33" customHeight="1" x14ac:dyDescent="0.25">
      <c r="A168" s="89"/>
      <c r="B168" s="82"/>
      <c r="C168" s="82"/>
    </row>
    <row r="169" spans="1:10" ht="33" customHeight="1" x14ac:dyDescent="0.25">
      <c r="A169" s="85" t="s">
        <v>326</v>
      </c>
      <c r="B169" s="298" t="s">
        <v>349</v>
      </c>
      <c r="C169" s="298"/>
      <c r="J169" s="77" t="str">
        <f>D18</f>
        <v>Riadh Sousse</v>
      </c>
    </row>
    <row r="170" spans="1:10" ht="33" customHeight="1" x14ac:dyDescent="0.25">
      <c r="A170" s="86" t="s">
        <v>328</v>
      </c>
      <c r="B170" s="297">
        <f>'A1 Exploitation'!D545</f>
        <v>1</v>
      </c>
      <c r="C170" s="297"/>
    </row>
    <row r="171" spans="1:10" ht="33" customHeight="1" x14ac:dyDescent="0.25">
      <c r="A171" s="85" t="s">
        <v>329</v>
      </c>
      <c r="B171" s="297">
        <f>'A2 Exploitation'!D545</f>
        <v>1</v>
      </c>
      <c r="C171" s="297"/>
    </row>
    <row r="172" spans="1:10" ht="33" customHeight="1" x14ac:dyDescent="0.25">
      <c r="A172" s="86" t="s">
        <v>330</v>
      </c>
      <c r="B172" s="297">
        <f>'A3 Exploitation'!D545</f>
        <v>0</v>
      </c>
      <c r="C172" s="297"/>
    </row>
    <row r="173" spans="1:10" ht="33" customHeight="1" x14ac:dyDescent="0.25">
      <c r="A173" s="86" t="s">
        <v>331</v>
      </c>
      <c r="B173" s="297">
        <f>'A4 Exploitation'!D545</f>
        <v>0</v>
      </c>
      <c r="C173" s="297"/>
    </row>
    <row r="174" spans="1:10" ht="33" customHeight="1" x14ac:dyDescent="0.25">
      <c r="A174" s="85" t="s">
        <v>332</v>
      </c>
      <c r="B174" s="297">
        <f>'A5 Exploitation'!D545</f>
        <v>0</v>
      </c>
      <c r="C174" s="297"/>
    </row>
    <row r="175" spans="1:10" ht="18" x14ac:dyDescent="0.25">
      <c r="A175" s="85" t="s">
        <v>333</v>
      </c>
      <c r="B175" s="297">
        <f>'A6 Exploitation'!D545</f>
        <v>0</v>
      </c>
      <c r="C175" s="297"/>
    </row>
    <row r="176" spans="1:10" ht="18.75" x14ac:dyDescent="0.25">
      <c r="A176" s="89"/>
      <c r="B176" s="82"/>
      <c r="C176" s="82"/>
    </row>
    <row r="177" spans="1:10" ht="33" customHeight="1" x14ac:dyDescent="0.25">
      <c r="A177" s="89"/>
      <c r="B177" s="82"/>
      <c r="C177" s="82"/>
    </row>
    <row r="178" spans="1:10" ht="33" customHeight="1" x14ac:dyDescent="0.25">
      <c r="A178" s="85" t="s">
        <v>326</v>
      </c>
      <c r="B178" s="298" t="s">
        <v>350</v>
      </c>
      <c r="C178" s="298"/>
      <c r="J178" s="77" t="str">
        <f>D18</f>
        <v>Riadh Sousse</v>
      </c>
    </row>
    <row r="179" spans="1:10" ht="33" customHeight="1" x14ac:dyDescent="0.25">
      <c r="A179" s="86" t="s">
        <v>328</v>
      </c>
      <c r="B179" s="297">
        <f>'A1 Technique'!D199</f>
        <v>0.96354166666666663</v>
      </c>
      <c r="C179" s="297"/>
    </row>
    <row r="180" spans="1:10" ht="33" customHeight="1" x14ac:dyDescent="0.25">
      <c r="A180" s="85" t="s">
        <v>329</v>
      </c>
      <c r="B180" s="297">
        <f>'A2 Technique'!D199</f>
        <v>0.93229166666666663</v>
      </c>
      <c r="C180" s="297"/>
    </row>
    <row r="181" spans="1:10" ht="33" customHeight="1" x14ac:dyDescent="0.25">
      <c r="A181" s="86" t="s">
        <v>330</v>
      </c>
      <c r="B181" s="297">
        <f>'A3 Technique'!D199</f>
        <v>0</v>
      </c>
      <c r="C181" s="297"/>
    </row>
    <row r="182" spans="1:10" ht="33" customHeight="1" x14ac:dyDescent="0.25">
      <c r="A182" s="86" t="s">
        <v>331</v>
      </c>
      <c r="B182" s="297">
        <f>'A4 Technique'!D199</f>
        <v>0</v>
      </c>
      <c r="C182" s="297"/>
    </row>
    <row r="183" spans="1:10" ht="33" customHeight="1" x14ac:dyDescent="0.25">
      <c r="A183" s="85" t="s">
        <v>332</v>
      </c>
      <c r="B183" s="297">
        <f>'A5 Technique'!D199</f>
        <v>0</v>
      </c>
      <c r="C183" s="297"/>
    </row>
    <row r="184" spans="1:10" ht="18" x14ac:dyDescent="0.25">
      <c r="A184" s="85" t="s">
        <v>333</v>
      </c>
      <c r="B184" s="297">
        <f>'A6 Technique'!D199</f>
        <v>0</v>
      </c>
      <c r="C184" s="29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B549"/>
  <sheetViews>
    <sheetView view="pageBreakPreview" topLeftCell="A472" zoomScale="60" workbookViewId="0">
      <selection activeCell="B472"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5" t="s">
        <v>179</v>
      </c>
      <c r="B7" s="325"/>
      <c r="C7" s="325"/>
      <c r="D7" s="325"/>
      <c r="E7" s="325"/>
      <c r="F7" s="325"/>
      <c r="G7" s="125"/>
    </row>
    <row r="8" spans="1:7" ht="29.25" x14ac:dyDescent="0.45">
      <c r="A8" s="326" t="str">
        <f>'Page de garde'!D18</f>
        <v>Riadh Sousse</v>
      </c>
      <c r="B8" s="326"/>
      <c r="C8" s="326"/>
      <c r="D8" s="326"/>
      <c r="E8" s="326"/>
      <c r="F8" s="326"/>
      <c r="G8" s="125"/>
    </row>
    <row r="9" spans="1:7" ht="24" x14ac:dyDescent="0.45">
      <c r="A9" s="14" t="s">
        <v>42</v>
      </c>
      <c r="B9" s="327"/>
      <c r="C9" s="327"/>
      <c r="D9" s="327"/>
      <c r="E9" s="327"/>
      <c r="F9" s="327"/>
      <c r="G9" s="125"/>
    </row>
    <row r="10" spans="1:7" ht="24" x14ac:dyDescent="0.45">
      <c r="A10" s="15" t="s">
        <v>44</v>
      </c>
      <c r="B10" s="328"/>
      <c r="C10" s="328"/>
      <c r="D10" s="328"/>
      <c r="E10" s="328"/>
      <c r="F10" s="328"/>
      <c r="G10" s="125"/>
    </row>
    <row r="11" spans="1:7" ht="24" x14ac:dyDescent="0.45">
      <c r="A11" s="14" t="s">
        <v>43</v>
      </c>
      <c r="B11" s="323"/>
      <c r="C11" s="323"/>
      <c r="D11" s="323"/>
      <c r="E11" s="323"/>
      <c r="F11" s="323"/>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5" t="s">
        <v>30</v>
      </c>
      <c r="B17" s="306" t="s">
        <v>31</v>
      </c>
      <c r="C17" s="306"/>
      <c r="D17" s="306" t="s">
        <v>46</v>
      </c>
      <c r="E17" s="307" t="s">
        <v>310</v>
      </c>
      <c r="F17" s="307" t="s">
        <v>358</v>
      </c>
    </row>
    <row r="18" spans="1:8" ht="16.5" customHeight="1" x14ac:dyDescent="0.3">
      <c r="A18" s="305"/>
      <c r="B18" s="41" t="s">
        <v>34</v>
      </c>
      <c r="C18" s="41" t="s">
        <v>33</v>
      </c>
      <c r="D18" s="306"/>
      <c r="E18" s="307"/>
      <c r="F18" s="30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5" t="s">
        <v>379</v>
      </c>
      <c r="B38" s="316"/>
      <c r="C38" s="316"/>
      <c r="D38" s="316"/>
      <c r="E38" s="316"/>
      <c r="F38" s="31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5" t="s">
        <v>30</v>
      </c>
      <c r="B50" s="306" t="s">
        <v>31</v>
      </c>
      <c r="C50" s="306"/>
      <c r="D50" s="306" t="s">
        <v>46</v>
      </c>
      <c r="E50" s="307" t="s">
        <v>310</v>
      </c>
      <c r="F50" s="307" t="s">
        <v>360</v>
      </c>
      <c r="G50" s="127"/>
    </row>
    <row r="51" spans="1:7" ht="16.5" customHeight="1" x14ac:dyDescent="0.3">
      <c r="A51" s="305"/>
      <c r="B51" s="41" t="s">
        <v>34</v>
      </c>
      <c r="C51" s="41" t="s">
        <v>33</v>
      </c>
      <c r="D51" s="306"/>
      <c r="E51" s="307"/>
      <c r="F51" s="30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5" t="s">
        <v>379</v>
      </c>
      <c r="B94" s="316"/>
      <c r="C94" s="316"/>
      <c r="D94" s="316"/>
      <c r="E94" s="316"/>
      <c r="F94" s="31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5" t="s">
        <v>30</v>
      </c>
      <c r="B107" s="306" t="s">
        <v>31</v>
      </c>
      <c r="C107" s="306"/>
      <c r="D107" s="306" t="s">
        <v>46</v>
      </c>
      <c r="E107" s="307" t="s">
        <v>310</v>
      </c>
      <c r="F107" s="307" t="s">
        <v>360</v>
      </c>
    </row>
    <row r="108" spans="1:7" ht="16.5" customHeight="1" x14ac:dyDescent="0.3">
      <c r="A108" s="305"/>
      <c r="B108" s="41" t="s">
        <v>34</v>
      </c>
      <c r="C108" s="41" t="s">
        <v>33</v>
      </c>
      <c r="D108" s="306"/>
      <c r="E108" s="307"/>
      <c r="F108" s="30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5" t="s">
        <v>30</v>
      </c>
      <c r="B162" s="306" t="s">
        <v>31</v>
      </c>
      <c r="C162" s="306"/>
      <c r="D162" s="306" t="s">
        <v>46</v>
      </c>
      <c r="E162" s="307" t="s">
        <v>310</v>
      </c>
      <c r="F162" s="307" t="s">
        <v>360</v>
      </c>
      <c r="G162" s="127"/>
    </row>
    <row r="163" spans="1:7" ht="16.5" customHeight="1" x14ac:dyDescent="0.3">
      <c r="A163" s="305"/>
      <c r="B163" s="41" t="s">
        <v>34</v>
      </c>
      <c r="C163" s="41" t="s">
        <v>33</v>
      </c>
      <c r="D163" s="306"/>
      <c r="E163" s="307"/>
      <c r="F163" s="30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1" t="s">
        <v>379</v>
      </c>
      <c r="B195" s="311"/>
      <c r="C195" s="311"/>
      <c r="D195" s="311"/>
      <c r="E195" s="311"/>
      <c r="F195" s="31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5" t="s">
        <v>30</v>
      </c>
      <c r="B209" s="306" t="s">
        <v>31</v>
      </c>
      <c r="C209" s="306"/>
      <c r="D209" s="306" t="s">
        <v>46</v>
      </c>
      <c r="E209" s="307" t="s">
        <v>310</v>
      </c>
      <c r="F209" s="307" t="s">
        <v>360</v>
      </c>
      <c r="G209" s="127"/>
    </row>
    <row r="210" spans="1:7" ht="16.5" customHeight="1" x14ac:dyDescent="0.3">
      <c r="A210" s="305"/>
      <c r="B210" s="41" t="s">
        <v>34</v>
      </c>
      <c r="C210" s="41" t="s">
        <v>33</v>
      </c>
      <c r="D210" s="306"/>
      <c r="E210" s="307"/>
      <c r="F210" s="30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1" t="s">
        <v>379</v>
      </c>
      <c r="B256" s="311"/>
      <c r="C256" s="311"/>
      <c r="D256" s="311"/>
      <c r="E256" s="311"/>
      <c r="F256" s="31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5" t="s">
        <v>30</v>
      </c>
      <c r="B270" s="306" t="s">
        <v>31</v>
      </c>
      <c r="C270" s="306"/>
      <c r="D270" s="306" t="s">
        <v>46</v>
      </c>
      <c r="E270" s="307" t="s">
        <v>310</v>
      </c>
      <c r="F270" s="307" t="s">
        <v>360</v>
      </c>
      <c r="G270" s="214"/>
    </row>
    <row r="271" spans="1:7" s="16" customFormat="1" ht="16.5" customHeight="1" x14ac:dyDescent="0.3">
      <c r="A271" s="305"/>
      <c r="B271" s="41" t="s">
        <v>34</v>
      </c>
      <c r="C271" s="41" t="s">
        <v>33</v>
      </c>
      <c r="D271" s="306"/>
      <c r="E271" s="307"/>
      <c r="F271" s="30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2" t="s">
        <v>396</v>
      </c>
      <c r="B308" s="313"/>
      <c r="C308" s="313"/>
      <c r="D308" s="313"/>
      <c r="E308" s="313"/>
      <c r="F308" s="31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5" t="s">
        <v>30</v>
      </c>
      <c r="B322" s="306" t="s">
        <v>31</v>
      </c>
      <c r="C322" s="306"/>
      <c r="D322" s="306" t="s">
        <v>46</v>
      </c>
      <c r="E322" s="307" t="s">
        <v>310</v>
      </c>
      <c r="F322" s="307" t="s">
        <v>360</v>
      </c>
      <c r="G322" s="127"/>
    </row>
    <row r="323" spans="1:7" ht="16.5" customHeight="1" x14ac:dyDescent="0.3">
      <c r="A323" s="305"/>
      <c r="B323" s="41" t="s">
        <v>34</v>
      </c>
      <c r="C323" s="41" t="s">
        <v>33</v>
      </c>
      <c r="D323" s="306"/>
      <c r="E323" s="307"/>
      <c r="F323" s="30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2" t="s">
        <v>379</v>
      </c>
      <c r="B349" s="313"/>
      <c r="C349" s="313"/>
      <c r="D349" s="313"/>
      <c r="E349" s="313"/>
      <c r="F349" s="31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5" t="s">
        <v>30</v>
      </c>
      <c r="B362" s="306" t="s">
        <v>31</v>
      </c>
      <c r="C362" s="306"/>
      <c r="D362" s="306" t="s">
        <v>46</v>
      </c>
      <c r="E362" s="307" t="s">
        <v>310</v>
      </c>
      <c r="F362" s="307" t="s">
        <v>360</v>
      </c>
      <c r="G362" s="127"/>
    </row>
    <row r="363" spans="1:7" ht="16.5" customHeight="1" x14ac:dyDescent="0.3">
      <c r="A363" s="305"/>
      <c r="B363" s="41" t="s">
        <v>34</v>
      </c>
      <c r="C363" s="41" t="s">
        <v>33</v>
      </c>
      <c r="D363" s="306"/>
      <c r="E363" s="307"/>
      <c r="F363" s="30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1" t="s">
        <v>379</v>
      </c>
      <c r="B383" s="311"/>
      <c r="C383" s="311"/>
      <c r="D383" s="311"/>
      <c r="E383" s="311"/>
      <c r="F383" s="31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5" t="s">
        <v>30</v>
      </c>
      <c r="B395" s="306" t="s">
        <v>31</v>
      </c>
      <c r="C395" s="306"/>
      <c r="D395" s="306" t="s">
        <v>46</v>
      </c>
      <c r="E395" s="307" t="s">
        <v>310</v>
      </c>
      <c r="F395" s="307" t="s">
        <v>360</v>
      </c>
      <c r="G395" s="127"/>
    </row>
    <row r="396" spans="1:7" ht="16.5" customHeight="1" x14ac:dyDescent="0.3">
      <c r="A396" s="305"/>
      <c r="B396" s="41" t="s">
        <v>34</v>
      </c>
      <c r="C396" s="41" t="s">
        <v>33</v>
      </c>
      <c r="D396" s="306"/>
      <c r="E396" s="307"/>
      <c r="F396" s="30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1" t="s">
        <v>379</v>
      </c>
      <c r="B435" s="311"/>
      <c r="C435" s="311"/>
      <c r="D435" s="311"/>
      <c r="E435" s="311"/>
      <c r="F435" s="31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5" t="s">
        <v>30</v>
      </c>
      <c r="B448" s="306" t="s">
        <v>31</v>
      </c>
      <c r="C448" s="306"/>
      <c r="D448" s="306" t="s">
        <v>46</v>
      </c>
      <c r="E448" s="307" t="s">
        <v>310</v>
      </c>
      <c r="F448" s="307" t="s">
        <v>360</v>
      </c>
      <c r="G448" s="127"/>
    </row>
    <row r="449" spans="1:6" ht="16.5" customHeight="1" x14ac:dyDescent="0.3">
      <c r="A449" s="305"/>
      <c r="B449" s="41" t="s">
        <v>34</v>
      </c>
      <c r="C449" s="41" t="s">
        <v>33</v>
      </c>
      <c r="D449" s="306"/>
      <c r="E449" s="307"/>
      <c r="F449" s="30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8" t="s">
        <v>379</v>
      </c>
      <c r="B471" s="309"/>
      <c r="C471" s="309"/>
      <c r="D471" s="309"/>
      <c r="E471" s="309"/>
      <c r="F471" s="30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54"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0" t="s">
        <v>367</v>
      </c>
      <c r="B483" s="310"/>
      <c r="C483" s="310"/>
      <c r="D483" s="310"/>
      <c r="E483" s="185"/>
      <c r="F483" s="201"/>
    </row>
    <row r="484" spans="1:7" x14ac:dyDescent="0.3">
      <c r="A484" s="74">
        <f>B11</f>
        <v>0</v>
      </c>
      <c r="B484" s="124"/>
      <c r="C484" s="135"/>
      <c r="D484" s="124"/>
    </row>
    <row r="485" spans="1:7" ht="16.5" customHeight="1" x14ac:dyDescent="0.3">
      <c r="A485" s="305" t="s">
        <v>30</v>
      </c>
      <c r="B485" s="306" t="s">
        <v>31</v>
      </c>
      <c r="C485" s="306"/>
      <c r="D485" s="306" t="s">
        <v>46</v>
      </c>
      <c r="E485" s="307" t="s">
        <v>310</v>
      </c>
      <c r="F485" s="307" t="s">
        <v>360</v>
      </c>
      <c r="G485" s="127"/>
    </row>
    <row r="486" spans="1:7" ht="16.5" customHeight="1" x14ac:dyDescent="0.3">
      <c r="A486" s="305"/>
      <c r="B486" s="41" t="s">
        <v>34</v>
      </c>
      <c r="C486" s="41" t="s">
        <v>33</v>
      </c>
      <c r="D486" s="306"/>
      <c r="E486" s="307"/>
      <c r="F486" s="30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5" t="s">
        <v>30</v>
      </c>
      <c r="B507" s="306" t="s">
        <v>31</v>
      </c>
      <c r="C507" s="306"/>
      <c r="D507" s="306" t="s">
        <v>46</v>
      </c>
      <c r="E507" s="307" t="s">
        <v>310</v>
      </c>
      <c r="F507" s="307" t="s">
        <v>360</v>
      </c>
      <c r="G507" s="127"/>
    </row>
    <row r="508" spans="1:7" ht="16.5" customHeight="1" x14ac:dyDescent="0.3">
      <c r="A508" s="305"/>
      <c r="B508" s="41" t="s">
        <v>34</v>
      </c>
      <c r="C508" s="41" t="s">
        <v>33</v>
      </c>
      <c r="D508" s="306"/>
      <c r="E508" s="307"/>
      <c r="F508" s="30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5" t="s">
        <v>30</v>
      </c>
      <c r="B518" s="306" t="s">
        <v>31</v>
      </c>
      <c r="C518" s="306"/>
      <c r="D518" s="306" t="s">
        <v>46</v>
      </c>
      <c r="E518" s="307" t="s">
        <v>310</v>
      </c>
      <c r="F518" s="307" t="s">
        <v>360</v>
      </c>
      <c r="G518" s="127"/>
    </row>
    <row r="519" spans="1:7" ht="16.5" customHeight="1" x14ac:dyDescent="0.3">
      <c r="A519" s="305"/>
      <c r="B519" s="41" t="s">
        <v>34</v>
      </c>
      <c r="C519" s="41" t="s">
        <v>33</v>
      </c>
      <c r="D519" s="306"/>
      <c r="E519" s="307"/>
      <c r="F519" s="30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85">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5" t="s">
        <v>30</v>
      </c>
      <c r="B538" s="306" t="s">
        <v>31</v>
      </c>
      <c r="C538" s="306"/>
      <c r="D538" s="306" t="s">
        <v>46</v>
      </c>
      <c r="E538" s="307" t="s">
        <v>310</v>
      </c>
      <c r="F538" s="307" t="s">
        <v>360</v>
      </c>
      <c r="G538" s="127"/>
    </row>
    <row r="539" spans="1:7" ht="16.5" customHeight="1" x14ac:dyDescent="0.3">
      <c r="A539" s="305"/>
      <c r="B539" s="41" t="s">
        <v>34</v>
      </c>
      <c r="C539" s="41" t="s">
        <v>33</v>
      </c>
      <c r="D539" s="306"/>
      <c r="E539" s="307"/>
      <c r="F539" s="30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pRdnIUHJqKLY4eBGcF14iJTB+uRCDhz2S4AQkwjNhYpkZhgVL6MKxCUw8in0odY8/iDuDxldp5CEJOI5IBzleg==" saltValue="4RdbK4JzTGPmkmNEXACUL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241FF58A-C5A7-43EC-9C8B-519DF2504AC4}">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E5BA4FAE-0FE9-43D5-9853-05F7966CBDA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2ED1EF88-8B25-4C16-BD71-44E34A95AD95}"/>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5" t="s">
        <v>50</v>
      </c>
      <c r="B6" s="345"/>
      <c r="C6" s="345"/>
      <c r="D6" s="345"/>
      <c r="E6" s="345"/>
      <c r="F6" s="345"/>
      <c r="G6" s="125"/>
    </row>
    <row r="7" spans="1:7" s="12" customFormat="1" ht="21.75" customHeight="1" x14ac:dyDescent="0.45">
      <c r="A7" s="326" t="str">
        <f>'A5 Exploitation'!A8:F8</f>
        <v>Riadh Sousse</v>
      </c>
      <c r="B7" s="326"/>
      <c r="C7" s="326"/>
      <c r="D7" s="326"/>
      <c r="E7" s="326"/>
      <c r="F7" s="326"/>
      <c r="G7" s="125"/>
    </row>
    <row r="8" spans="1:7" s="12" customFormat="1" ht="24" x14ac:dyDescent="0.45">
      <c r="A8" s="14" t="s">
        <v>42</v>
      </c>
      <c r="B8" s="346">
        <f>'A5 Exploitation'!B9:F9</f>
        <v>0</v>
      </c>
      <c r="C8" s="346"/>
      <c r="D8" s="346"/>
      <c r="E8" s="346"/>
      <c r="F8" s="346"/>
      <c r="G8" s="125"/>
    </row>
    <row r="9" spans="1:7" s="12" customFormat="1" ht="24" x14ac:dyDescent="0.45">
      <c r="A9" s="15" t="s">
        <v>44</v>
      </c>
      <c r="B9" s="347">
        <f>'A5 Exploitation'!B10:F10</f>
        <v>0</v>
      </c>
      <c r="C9" s="347"/>
      <c r="D9" s="347"/>
      <c r="E9" s="347"/>
      <c r="F9" s="347"/>
      <c r="G9" s="125"/>
    </row>
    <row r="10" spans="1:7" s="12" customFormat="1" ht="24" x14ac:dyDescent="0.45">
      <c r="A10" s="14" t="s">
        <v>43</v>
      </c>
      <c r="B10" s="344">
        <f>'A5 Exploitation'!B11:F11</f>
        <v>0</v>
      </c>
      <c r="C10" s="344"/>
      <c r="D10" s="344"/>
      <c r="E10" s="344"/>
      <c r="F10" s="344"/>
      <c r="G10" s="125"/>
    </row>
    <row r="11" spans="1:7" s="12" customFormat="1" ht="24" x14ac:dyDescent="0.4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05" t="s">
        <v>30</v>
      </c>
      <c r="B13" s="306" t="s">
        <v>31</v>
      </c>
      <c r="C13" s="306"/>
      <c r="D13" s="306" t="s">
        <v>46</v>
      </c>
      <c r="E13" s="306" t="s">
        <v>190</v>
      </c>
      <c r="F13" s="306" t="s">
        <v>191</v>
      </c>
      <c r="G13" s="112"/>
    </row>
    <row r="14" spans="1:7" s="12" customFormat="1" ht="12.75" customHeight="1" x14ac:dyDescent="0.3">
      <c r="A14" s="305"/>
      <c r="B14" s="34" t="s">
        <v>34</v>
      </c>
      <c r="C14" s="34" t="s">
        <v>33</v>
      </c>
      <c r="D14" s="306"/>
      <c r="E14" s="306"/>
      <c r="F14" s="306"/>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36"/>
      <c r="C22" s="337"/>
      <c r="D22" s="258">
        <f>SUM(B17:C21)</f>
        <v>0</v>
      </c>
    </row>
    <row r="23" spans="1:7" x14ac:dyDescent="0.3">
      <c r="A23" s="331" t="s">
        <v>295</v>
      </c>
      <c r="B23" s="332"/>
      <c r="C23" s="333"/>
      <c r="D23" s="33">
        <f>D22/(COUNT(B17:C21)*2)</f>
        <v>0</v>
      </c>
    </row>
    <row r="24" spans="1:7" s="22" customFormat="1" x14ac:dyDescent="0.3">
      <c r="A24" s="26"/>
      <c r="B24" s="27"/>
      <c r="C24" s="27"/>
      <c r="D24" s="28"/>
      <c r="G24" s="126"/>
    </row>
    <row r="25" spans="1:7" ht="19.5" x14ac:dyDescent="0.4">
      <c r="A25" s="329" t="s">
        <v>4</v>
      </c>
      <c r="B25" s="330"/>
      <c r="C25" s="330"/>
      <c r="D25" s="330"/>
      <c r="E25" s="330"/>
      <c r="F25" s="33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1" t="s">
        <v>36</v>
      </c>
      <c r="B33" s="332"/>
      <c r="C33" s="333"/>
      <c r="D33" s="257">
        <f>SUM(B26:C32)</f>
        <v>0</v>
      </c>
    </row>
    <row r="34" spans="1:7" x14ac:dyDescent="0.3">
      <c r="A34" s="331" t="s">
        <v>295</v>
      </c>
      <c r="B34" s="332"/>
      <c r="C34" s="333"/>
      <c r="D34" s="33">
        <f>D33/(COUNT(B26:C32)*2)</f>
        <v>0</v>
      </c>
    </row>
    <row r="35" spans="1:7" s="22" customFormat="1" x14ac:dyDescent="0.3">
      <c r="A35" s="26"/>
      <c r="B35" s="27"/>
      <c r="C35" s="27"/>
      <c r="D35" s="28"/>
      <c r="G35" s="126"/>
    </row>
    <row r="36" spans="1:7" s="22" customFormat="1" ht="19.5" x14ac:dyDescent="0.4">
      <c r="A36" s="329" t="s">
        <v>219</v>
      </c>
      <c r="B36" s="330"/>
      <c r="C36" s="330"/>
      <c r="D36" s="330"/>
      <c r="E36" s="330"/>
      <c r="F36" s="33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1" t="s">
        <v>36</v>
      </c>
      <c r="B42" s="332"/>
      <c r="C42" s="333"/>
      <c r="D42" s="257">
        <f>SUM(B37:C41)</f>
        <v>0</v>
      </c>
      <c r="E42" s="13"/>
      <c r="F42" s="13"/>
      <c r="G42" s="126"/>
    </row>
    <row r="43" spans="1:7" s="22" customFormat="1" x14ac:dyDescent="0.3">
      <c r="A43" s="331" t="s">
        <v>295</v>
      </c>
      <c r="B43" s="332"/>
      <c r="C43" s="333"/>
      <c r="D43" s="33">
        <f>D42/(COUNT(B37:C41)*2)</f>
        <v>0</v>
      </c>
      <c r="E43" s="13"/>
      <c r="F43" s="13"/>
      <c r="G43" s="126"/>
    </row>
    <row r="44" spans="1:7" s="22" customFormat="1" x14ac:dyDescent="0.3">
      <c r="A44" s="47"/>
      <c r="B44" s="48"/>
      <c r="C44" s="48"/>
      <c r="D44" s="49"/>
      <c r="G44" s="126"/>
    </row>
    <row r="45" spans="1:7" ht="19.5" x14ac:dyDescent="0.4">
      <c r="A45" s="341" t="s">
        <v>21</v>
      </c>
      <c r="B45" s="342"/>
      <c r="C45" s="342"/>
      <c r="D45" s="342"/>
      <c r="E45" s="342"/>
      <c r="F45" s="34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1" t="s">
        <v>36</v>
      </c>
      <c r="B52" s="332"/>
      <c r="C52" s="333"/>
      <c r="D52" s="257">
        <f>SUM(B46:C51)</f>
        <v>0</v>
      </c>
    </row>
    <row r="53" spans="1:7" x14ac:dyDescent="0.3">
      <c r="A53" s="331" t="s">
        <v>295</v>
      </c>
      <c r="B53" s="332"/>
      <c r="C53" s="333"/>
      <c r="D53" s="33">
        <f>D52/(COUNT(B46:C51)*2)</f>
        <v>0</v>
      </c>
    </row>
    <row r="54" spans="1:7" s="22" customFormat="1" x14ac:dyDescent="0.3">
      <c r="A54" s="26"/>
      <c r="B54" s="27"/>
      <c r="C54" s="27"/>
      <c r="D54" s="28"/>
      <c r="G54" s="126"/>
    </row>
    <row r="55" spans="1:7" ht="19.5" x14ac:dyDescent="0.4">
      <c r="A55" s="329" t="s">
        <v>8</v>
      </c>
      <c r="B55" s="330"/>
      <c r="C55" s="330"/>
      <c r="D55" s="330"/>
      <c r="E55" s="330"/>
      <c r="F55" s="33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1" t="s">
        <v>36</v>
      </c>
      <c r="B63" s="332"/>
      <c r="C63" s="333"/>
      <c r="D63" s="257">
        <f>SUM(B56:C62)</f>
        <v>0</v>
      </c>
    </row>
    <row r="64" spans="1:7" x14ac:dyDescent="0.3">
      <c r="A64" s="331" t="s">
        <v>295</v>
      </c>
      <c r="B64" s="332"/>
      <c r="C64" s="333"/>
      <c r="D64" s="33">
        <f>D63/(COUNT(B56:C62)*2)</f>
        <v>0</v>
      </c>
    </row>
    <row r="65" spans="1:7" s="22" customFormat="1" x14ac:dyDescent="0.3">
      <c r="A65" s="26"/>
      <c r="B65" s="27"/>
      <c r="C65" s="27"/>
      <c r="D65" s="28"/>
      <c r="G65" s="126"/>
    </row>
    <row r="66" spans="1:7" ht="19.5" x14ac:dyDescent="0.4">
      <c r="A66" s="329" t="s">
        <v>130</v>
      </c>
      <c r="B66" s="330"/>
      <c r="C66" s="330"/>
      <c r="D66" s="330"/>
      <c r="E66" s="330"/>
      <c r="F66" s="33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1" t="s">
        <v>36</v>
      </c>
      <c r="B84" s="332"/>
      <c r="C84" s="333"/>
      <c r="D84" s="257">
        <f>SUM(B67:C83)</f>
        <v>0</v>
      </c>
    </row>
    <row r="85" spans="1:7" x14ac:dyDescent="0.3">
      <c r="A85" s="331" t="s">
        <v>295</v>
      </c>
      <c r="B85" s="332"/>
      <c r="C85" s="333"/>
      <c r="D85" s="33">
        <f>D84/(COUNT(B67:C83)*2)</f>
        <v>0</v>
      </c>
    </row>
    <row r="86" spans="1:7" s="22" customFormat="1" x14ac:dyDescent="0.3">
      <c r="A86" s="26"/>
      <c r="B86" s="27"/>
      <c r="C86" s="27"/>
      <c r="D86" s="28"/>
      <c r="G86" s="126"/>
    </row>
    <row r="87" spans="1:7" ht="19.5" x14ac:dyDescent="0.4">
      <c r="A87" s="329" t="s">
        <v>211</v>
      </c>
      <c r="B87" s="330"/>
      <c r="C87" s="330"/>
      <c r="D87" s="330"/>
      <c r="E87" s="330"/>
      <c r="F87" s="33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1" t="s">
        <v>36</v>
      </c>
      <c r="B102" s="332"/>
      <c r="C102" s="333"/>
      <c r="D102" s="257">
        <f>SUM(B88:C101)</f>
        <v>0</v>
      </c>
    </row>
    <row r="103" spans="1:7" x14ac:dyDescent="0.3">
      <c r="A103" s="331" t="s">
        <v>295</v>
      </c>
      <c r="B103" s="332"/>
      <c r="C103" s="33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9" t="s">
        <v>212</v>
      </c>
      <c r="B106" s="330"/>
      <c r="C106" s="330"/>
      <c r="D106" s="330"/>
      <c r="E106" s="330"/>
      <c r="F106" s="33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1" t="s">
        <v>36</v>
      </c>
      <c r="B118" s="332"/>
      <c r="C118" s="333"/>
      <c r="D118" s="257">
        <f>SUM(B107:C117)</f>
        <v>0</v>
      </c>
      <c r="E118" s="13"/>
      <c r="F118" s="13"/>
      <c r="G118" s="126"/>
    </row>
    <row r="119" spans="1:7" s="22" customFormat="1" x14ac:dyDescent="0.3">
      <c r="A119" s="331" t="s">
        <v>295</v>
      </c>
      <c r="B119" s="332"/>
      <c r="C119" s="333"/>
      <c r="D119" s="33">
        <f>D118/(COUNT(B107:C117)*2)</f>
        <v>0</v>
      </c>
      <c r="E119" s="13"/>
      <c r="F119" s="13"/>
      <c r="G119" s="126"/>
    </row>
    <row r="120" spans="1:7" s="22" customFormat="1" x14ac:dyDescent="0.3">
      <c r="A120" s="26"/>
      <c r="B120" s="27"/>
      <c r="C120" s="27"/>
      <c r="D120" s="28"/>
      <c r="G120" s="126"/>
    </row>
    <row r="121" spans="1:7" ht="19.5" x14ac:dyDescent="0.4">
      <c r="A121" s="329" t="s">
        <v>185</v>
      </c>
      <c r="B121" s="330"/>
      <c r="C121" s="330"/>
      <c r="D121" s="330"/>
      <c r="E121" s="330"/>
      <c r="F121" s="33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1" t="s">
        <v>36</v>
      </c>
      <c r="B133" s="332"/>
      <c r="C133" s="333"/>
      <c r="D133" s="257">
        <f>SUM(B122:C132)</f>
        <v>0</v>
      </c>
    </row>
    <row r="134" spans="1:7" x14ac:dyDescent="0.3">
      <c r="A134" s="331" t="s">
        <v>295</v>
      </c>
      <c r="B134" s="332"/>
      <c r="C134" s="333"/>
      <c r="D134" s="32">
        <f>D133/(COUNT(B122:C132)*2)</f>
        <v>0</v>
      </c>
    </row>
    <row r="135" spans="1:7" s="22" customFormat="1" x14ac:dyDescent="0.3">
      <c r="A135" s="26"/>
      <c r="B135" s="27"/>
      <c r="C135" s="27"/>
      <c r="D135" s="31"/>
      <c r="G135" s="126"/>
    </row>
    <row r="136" spans="1:7" ht="19.5" x14ac:dyDescent="0.4">
      <c r="A136" s="329" t="s">
        <v>71</v>
      </c>
      <c r="B136" s="330"/>
      <c r="C136" s="330"/>
      <c r="D136" s="330"/>
      <c r="E136" s="330"/>
      <c r="F136" s="33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1" t="s">
        <v>36</v>
      </c>
      <c r="B149" s="332"/>
      <c r="C149" s="333"/>
      <c r="D149" s="257">
        <f>SUM(B137:C148)</f>
        <v>0</v>
      </c>
    </row>
    <row r="150" spans="1:7" x14ac:dyDescent="0.3">
      <c r="A150" s="331" t="s">
        <v>295</v>
      </c>
      <c r="B150" s="332"/>
      <c r="C150" s="333"/>
      <c r="D150" s="33">
        <f>D149/(COUNT(B137:C148)*2)</f>
        <v>0</v>
      </c>
    </row>
    <row r="151" spans="1:7" s="22" customFormat="1" x14ac:dyDescent="0.3">
      <c r="A151" s="26"/>
      <c r="B151" s="27"/>
      <c r="C151" s="27"/>
      <c r="D151" s="28"/>
      <c r="G151" s="126"/>
    </row>
    <row r="152" spans="1:7" ht="19.5" x14ac:dyDescent="0.4">
      <c r="A152" s="329" t="s">
        <v>217</v>
      </c>
      <c r="B152" s="330"/>
      <c r="C152" s="330"/>
      <c r="D152" s="330"/>
      <c r="E152" s="330"/>
      <c r="F152" s="33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1" t="s">
        <v>36</v>
      </c>
      <c r="B161" s="336"/>
      <c r="C161" s="337"/>
      <c r="D161" s="258">
        <f>SUM(B153:C160)</f>
        <v>0</v>
      </c>
    </row>
    <row r="162" spans="1:7" x14ac:dyDescent="0.3">
      <c r="A162" s="331" t="s">
        <v>295</v>
      </c>
      <c r="B162" s="332"/>
      <c r="C162" s="333"/>
      <c r="D162" s="33">
        <f>D161/(COUNT(B153:C160)*2)</f>
        <v>0</v>
      </c>
    </row>
    <row r="163" spans="1:7" s="22" customFormat="1" x14ac:dyDescent="0.3">
      <c r="A163" s="26"/>
      <c r="B163" s="27"/>
      <c r="C163" s="29"/>
      <c r="D163" s="30"/>
      <c r="G163" s="126"/>
    </row>
    <row r="164" spans="1:7" ht="19.5" x14ac:dyDescent="0.4">
      <c r="A164" s="329" t="s">
        <v>77</v>
      </c>
      <c r="B164" s="330"/>
      <c r="C164" s="330"/>
      <c r="D164" s="330"/>
      <c r="E164" s="330"/>
      <c r="F164" s="33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1" t="s">
        <v>36</v>
      </c>
      <c r="B169" s="332"/>
      <c r="C169" s="333"/>
      <c r="D169" s="257">
        <f>SUM(B165:C168)</f>
        <v>0</v>
      </c>
    </row>
    <row r="170" spans="1:7" x14ac:dyDescent="0.3">
      <c r="A170" s="331" t="s">
        <v>295</v>
      </c>
      <c r="B170" s="332"/>
      <c r="C170" s="333"/>
      <c r="D170" s="33">
        <f>D169/(COUNT(B165:C168)*2)</f>
        <v>0</v>
      </c>
    </row>
    <row r="171" spans="1:7" s="22" customFormat="1" x14ac:dyDescent="0.3">
      <c r="A171" s="26"/>
      <c r="B171" s="27"/>
      <c r="C171" s="27"/>
      <c r="D171" s="28"/>
      <c r="G171" s="126"/>
    </row>
    <row r="172" spans="1:7" ht="19.5" x14ac:dyDescent="0.4">
      <c r="A172" s="334" t="s">
        <v>17</v>
      </c>
      <c r="B172" s="335"/>
      <c r="C172" s="335"/>
      <c r="D172" s="335"/>
      <c r="E172" s="335"/>
      <c r="F172" s="33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1" t="s">
        <v>36</v>
      </c>
      <c r="B177" s="332"/>
      <c r="C177" s="333"/>
      <c r="D177" s="257">
        <f>SUM(B173:C176)</f>
        <v>0</v>
      </c>
    </row>
    <row r="178" spans="1:7" x14ac:dyDescent="0.3">
      <c r="A178" s="331" t="s">
        <v>295</v>
      </c>
      <c r="B178" s="332"/>
      <c r="C178" s="333"/>
      <c r="D178" s="33">
        <f>D177/(COUNT(B173:C176)*2)</f>
        <v>0</v>
      </c>
    </row>
    <row r="179" spans="1:7" s="22" customFormat="1" x14ac:dyDescent="0.3">
      <c r="A179" s="26"/>
      <c r="B179" s="27"/>
      <c r="C179" s="27"/>
      <c r="D179" s="28"/>
      <c r="G179" s="126"/>
    </row>
    <row r="180" spans="1:7" ht="19.5" x14ac:dyDescent="0.4">
      <c r="A180" s="329" t="s">
        <v>78</v>
      </c>
      <c r="B180" s="330"/>
      <c r="C180" s="330"/>
      <c r="D180" s="330"/>
      <c r="E180" s="330"/>
      <c r="F180" s="33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1" t="s">
        <v>36</v>
      </c>
      <c r="B186" s="332"/>
      <c r="C186" s="333"/>
      <c r="D186" s="257">
        <f>SUM(B181:C185)</f>
        <v>0</v>
      </c>
    </row>
    <row r="187" spans="1:7" x14ac:dyDescent="0.3">
      <c r="A187" s="331" t="s">
        <v>295</v>
      </c>
      <c r="B187" s="332"/>
      <c r="C187" s="333"/>
      <c r="D187" s="33">
        <f>D186/(COUNT(B181:C185)*2)</f>
        <v>0</v>
      </c>
    </row>
    <row r="188" spans="1:7" s="22" customFormat="1" x14ac:dyDescent="0.3">
      <c r="A188" s="26"/>
      <c r="B188" s="27"/>
      <c r="C188" s="27"/>
      <c r="D188" s="28"/>
      <c r="G188" s="126"/>
    </row>
    <row r="189" spans="1:7" ht="19.5" x14ac:dyDescent="0.4">
      <c r="A189" s="329" t="s">
        <v>216</v>
      </c>
      <c r="B189" s="330"/>
      <c r="C189" s="330"/>
      <c r="D189" s="330"/>
      <c r="E189" s="330"/>
      <c r="F189" s="33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8" x14ac:dyDescent="0.3">
      <c r="A193" s="53" t="s">
        <v>189</v>
      </c>
      <c r="B193" s="94">
        <v>0</v>
      </c>
      <c r="C193" s="94"/>
      <c r="D193" s="94"/>
      <c r="E193" s="94"/>
      <c r="F193" s="94"/>
    </row>
    <row r="194" spans="1:8" x14ac:dyDescent="0.3">
      <c r="A194" s="331" t="s">
        <v>36</v>
      </c>
      <c r="B194" s="332"/>
      <c r="C194" s="333"/>
      <c r="D194" s="54">
        <f>SUM(B190:C193)</f>
        <v>0</v>
      </c>
    </row>
    <row r="195" spans="1:8" x14ac:dyDescent="0.3">
      <c r="A195" s="331" t="s">
        <v>295</v>
      </c>
      <c r="B195" s="332"/>
      <c r="C195" s="333"/>
      <c r="D195" s="33">
        <f>D194/(COUNT(B190:C193)*2)</f>
        <v>0</v>
      </c>
    </row>
    <row r="197" spans="1:8" ht="18" x14ac:dyDescent="0.35">
      <c r="A197" s="64" t="s">
        <v>246</v>
      </c>
      <c r="B197" s="63"/>
      <c r="C197" s="63"/>
      <c r="D197" s="349" t="e">
        <f>E197/F197</f>
        <v>#DIV/0!</v>
      </c>
      <c r="E197" s="350">
        <f>COUNTIF('A4 Technique'!F17:F193,"ok")</f>
        <v>0</v>
      </c>
      <c r="F197" s="350">
        <f>COUNTA('A4 Technique'!F17:F193)</f>
        <v>0</v>
      </c>
      <c r="G197" s="353"/>
      <c r="H197" s="351"/>
    </row>
    <row r="198" spans="1:8" ht="22.5" x14ac:dyDescent="0.3">
      <c r="A198" s="35" t="s">
        <v>322</v>
      </c>
      <c r="B198" s="36"/>
      <c r="C198" s="37"/>
      <c r="D198" s="38">
        <f>SUM(D194,D186,D177,D169,D161,D63,D52,D33,D22,D118,D149,D133,D102,D84,D42)</f>
        <v>0</v>
      </c>
    </row>
    <row r="199" spans="1:8"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FB549"/>
  <sheetViews>
    <sheetView view="pageBreakPreview" topLeftCell="A469" zoomScale="60" workbookViewId="0">
      <selection activeCell="B46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5" t="s">
        <v>179</v>
      </c>
      <c r="B7" s="325"/>
      <c r="C7" s="325"/>
      <c r="D7" s="325"/>
      <c r="E7" s="325"/>
      <c r="F7" s="325"/>
      <c r="G7" s="125"/>
    </row>
    <row r="8" spans="1:7" ht="29.25" x14ac:dyDescent="0.45">
      <c r="A8" s="326" t="str">
        <f>'Page de garde'!D18</f>
        <v>Riadh Sousse</v>
      </c>
      <c r="B8" s="326"/>
      <c r="C8" s="326"/>
      <c r="D8" s="326"/>
      <c r="E8" s="326"/>
      <c r="F8" s="326"/>
      <c r="G8" s="125"/>
    </row>
    <row r="9" spans="1:7" ht="24" x14ac:dyDescent="0.45">
      <c r="A9" s="14" t="s">
        <v>42</v>
      </c>
      <c r="B9" s="327"/>
      <c r="C9" s="327"/>
      <c r="D9" s="327"/>
      <c r="E9" s="327"/>
      <c r="F9" s="327"/>
      <c r="G9" s="125"/>
    </row>
    <row r="10" spans="1:7" ht="24" x14ac:dyDescent="0.45">
      <c r="A10" s="15" t="s">
        <v>44</v>
      </c>
      <c r="B10" s="328"/>
      <c r="C10" s="328"/>
      <c r="D10" s="328"/>
      <c r="E10" s="328"/>
      <c r="F10" s="328"/>
      <c r="G10" s="125"/>
    </row>
    <row r="11" spans="1:7" ht="24" x14ac:dyDescent="0.45">
      <c r="A11" s="14" t="s">
        <v>43</v>
      </c>
      <c r="B11" s="323"/>
      <c r="C11" s="323"/>
      <c r="D11" s="323"/>
      <c r="E11" s="323"/>
      <c r="F11" s="323"/>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5" t="s">
        <v>30</v>
      </c>
      <c r="B17" s="306" t="s">
        <v>31</v>
      </c>
      <c r="C17" s="306"/>
      <c r="D17" s="306" t="s">
        <v>46</v>
      </c>
      <c r="E17" s="307" t="s">
        <v>310</v>
      </c>
      <c r="F17" s="307" t="s">
        <v>358</v>
      </c>
    </row>
    <row r="18" spans="1:8" ht="16.5" customHeight="1" x14ac:dyDescent="0.3">
      <c r="A18" s="305"/>
      <c r="B18" s="41" t="s">
        <v>34</v>
      </c>
      <c r="C18" s="41" t="s">
        <v>33</v>
      </c>
      <c r="D18" s="306"/>
      <c r="E18" s="307"/>
      <c r="F18" s="30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5" t="s">
        <v>379</v>
      </c>
      <c r="B38" s="316"/>
      <c r="C38" s="316"/>
      <c r="D38" s="316"/>
      <c r="E38" s="316"/>
      <c r="F38" s="31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5" t="s">
        <v>30</v>
      </c>
      <c r="B50" s="306" t="s">
        <v>31</v>
      </c>
      <c r="C50" s="306"/>
      <c r="D50" s="306" t="s">
        <v>46</v>
      </c>
      <c r="E50" s="307" t="s">
        <v>310</v>
      </c>
      <c r="F50" s="307" t="s">
        <v>360</v>
      </c>
      <c r="G50" s="127"/>
    </row>
    <row r="51" spans="1:7" ht="16.5" customHeight="1" x14ac:dyDescent="0.3">
      <c r="A51" s="305"/>
      <c r="B51" s="41" t="s">
        <v>34</v>
      </c>
      <c r="C51" s="41" t="s">
        <v>33</v>
      </c>
      <c r="D51" s="306"/>
      <c r="E51" s="307"/>
      <c r="F51" s="30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5" t="s">
        <v>379</v>
      </c>
      <c r="B94" s="316"/>
      <c r="C94" s="316"/>
      <c r="D94" s="316"/>
      <c r="E94" s="316"/>
      <c r="F94" s="31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5" t="s">
        <v>30</v>
      </c>
      <c r="B107" s="306" t="s">
        <v>31</v>
      </c>
      <c r="C107" s="306"/>
      <c r="D107" s="306" t="s">
        <v>46</v>
      </c>
      <c r="E107" s="307" t="s">
        <v>310</v>
      </c>
      <c r="F107" s="307" t="s">
        <v>360</v>
      </c>
    </row>
    <row r="108" spans="1:7" ht="16.5" customHeight="1" x14ac:dyDescent="0.3">
      <c r="A108" s="305"/>
      <c r="B108" s="41" t="s">
        <v>34</v>
      </c>
      <c r="C108" s="41" t="s">
        <v>33</v>
      </c>
      <c r="D108" s="306"/>
      <c r="E108" s="307"/>
      <c r="F108" s="30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5" t="s">
        <v>30</v>
      </c>
      <c r="B162" s="306" t="s">
        <v>31</v>
      </c>
      <c r="C162" s="306"/>
      <c r="D162" s="306" t="s">
        <v>46</v>
      </c>
      <c r="E162" s="307" t="s">
        <v>310</v>
      </c>
      <c r="F162" s="307" t="s">
        <v>360</v>
      </c>
      <c r="G162" s="127"/>
    </row>
    <row r="163" spans="1:7" ht="16.5" customHeight="1" x14ac:dyDescent="0.3">
      <c r="A163" s="305"/>
      <c r="B163" s="41" t="s">
        <v>34</v>
      </c>
      <c r="C163" s="41" t="s">
        <v>33</v>
      </c>
      <c r="D163" s="306"/>
      <c r="E163" s="307"/>
      <c r="F163" s="30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1" t="s">
        <v>379</v>
      </c>
      <c r="B195" s="311"/>
      <c r="C195" s="311"/>
      <c r="D195" s="311"/>
      <c r="E195" s="311"/>
      <c r="F195" s="31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5" t="s">
        <v>30</v>
      </c>
      <c r="B209" s="306" t="s">
        <v>31</v>
      </c>
      <c r="C209" s="306"/>
      <c r="D209" s="306" t="s">
        <v>46</v>
      </c>
      <c r="E209" s="307" t="s">
        <v>310</v>
      </c>
      <c r="F209" s="307" t="s">
        <v>360</v>
      </c>
      <c r="G209" s="127"/>
    </row>
    <row r="210" spans="1:7" ht="16.5" customHeight="1" x14ac:dyDescent="0.3">
      <c r="A210" s="305"/>
      <c r="B210" s="41" t="s">
        <v>34</v>
      </c>
      <c r="C210" s="41" t="s">
        <v>33</v>
      </c>
      <c r="D210" s="306"/>
      <c r="E210" s="307"/>
      <c r="F210" s="30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1" t="s">
        <v>379</v>
      </c>
      <c r="B256" s="311"/>
      <c r="C256" s="311"/>
      <c r="D256" s="311"/>
      <c r="E256" s="311"/>
      <c r="F256" s="31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5" t="s">
        <v>30</v>
      </c>
      <c r="B270" s="306" t="s">
        <v>31</v>
      </c>
      <c r="C270" s="306"/>
      <c r="D270" s="306" t="s">
        <v>46</v>
      </c>
      <c r="E270" s="307" t="s">
        <v>310</v>
      </c>
      <c r="F270" s="307" t="s">
        <v>360</v>
      </c>
      <c r="G270" s="214"/>
    </row>
    <row r="271" spans="1:7" s="16" customFormat="1" ht="16.5" customHeight="1" x14ac:dyDescent="0.3">
      <c r="A271" s="305"/>
      <c r="B271" s="41" t="s">
        <v>34</v>
      </c>
      <c r="C271" s="41" t="s">
        <v>33</v>
      </c>
      <c r="D271" s="306"/>
      <c r="E271" s="307"/>
      <c r="F271" s="30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2" t="s">
        <v>396</v>
      </c>
      <c r="B308" s="313"/>
      <c r="C308" s="313"/>
      <c r="D308" s="313"/>
      <c r="E308" s="313"/>
      <c r="F308" s="31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5" t="s">
        <v>30</v>
      </c>
      <c r="B322" s="306" t="s">
        <v>31</v>
      </c>
      <c r="C322" s="306"/>
      <c r="D322" s="306" t="s">
        <v>46</v>
      </c>
      <c r="E322" s="307" t="s">
        <v>310</v>
      </c>
      <c r="F322" s="307" t="s">
        <v>360</v>
      </c>
      <c r="G322" s="127"/>
    </row>
    <row r="323" spans="1:7" ht="16.5" customHeight="1" x14ac:dyDescent="0.3">
      <c r="A323" s="305"/>
      <c r="B323" s="41" t="s">
        <v>34</v>
      </c>
      <c r="C323" s="41" t="s">
        <v>33</v>
      </c>
      <c r="D323" s="306"/>
      <c r="E323" s="307"/>
      <c r="F323" s="30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2" t="s">
        <v>379</v>
      </c>
      <c r="B349" s="313"/>
      <c r="C349" s="313"/>
      <c r="D349" s="313"/>
      <c r="E349" s="313"/>
      <c r="F349" s="31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5" t="s">
        <v>30</v>
      </c>
      <c r="B362" s="306" t="s">
        <v>31</v>
      </c>
      <c r="C362" s="306"/>
      <c r="D362" s="306" t="s">
        <v>46</v>
      </c>
      <c r="E362" s="307" t="s">
        <v>310</v>
      </c>
      <c r="F362" s="307" t="s">
        <v>360</v>
      </c>
      <c r="G362" s="127"/>
    </row>
    <row r="363" spans="1:7" ht="16.5" customHeight="1" x14ac:dyDescent="0.3">
      <c r="A363" s="305"/>
      <c r="B363" s="41" t="s">
        <v>34</v>
      </c>
      <c r="C363" s="41" t="s">
        <v>33</v>
      </c>
      <c r="D363" s="306"/>
      <c r="E363" s="307"/>
      <c r="F363" s="30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1" t="s">
        <v>379</v>
      </c>
      <c r="B383" s="311"/>
      <c r="C383" s="311"/>
      <c r="D383" s="311"/>
      <c r="E383" s="311"/>
      <c r="F383" s="31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5" t="s">
        <v>30</v>
      </c>
      <c r="B395" s="306" t="s">
        <v>31</v>
      </c>
      <c r="C395" s="306"/>
      <c r="D395" s="306" t="s">
        <v>46</v>
      </c>
      <c r="E395" s="307" t="s">
        <v>310</v>
      </c>
      <c r="F395" s="307" t="s">
        <v>360</v>
      </c>
      <c r="G395" s="127"/>
    </row>
    <row r="396" spans="1:7" ht="16.5" customHeight="1" x14ac:dyDescent="0.3">
      <c r="A396" s="305"/>
      <c r="B396" s="41" t="s">
        <v>34</v>
      </c>
      <c r="C396" s="41" t="s">
        <v>33</v>
      </c>
      <c r="D396" s="306"/>
      <c r="E396" s="307"/>
      <c r="F396" s="30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1" t="s">
        <v>379</v>
      </c>
      <c r="B435" s="311"/>
      <c r="C435" s="311"/>
      <c r="D435" s="311"/>
      <c r="E435" s="311"/>
      <c r="F435" s="31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5" t="s">
        <v>30</v>
      </c>
      <c r="B448" s="306" t="s">
        <v>31</v>
      </c>
      <c r="C448" s="306"/>
      <c r="D448" s="306" t="s">
        <v>46</v>
      </c>
      <c r="E448" s="307" t="s">
        <v>310</v>
      </c>
      <c r="F448" s="307" t="s">
        <v>360</v>
      </c>
      <c r="G448" s="127"/>
    </row>
    <row r="449" spans="1:6" ht="16.5" customHeight="1" x14ac:dyDescent="0.3">
      <c r="A449" s="305"/>
      <c r="B449" s="41" t="s">
        <v>34</v>
      </c>
      <c r="C449" s="41" t="s">
        <v>33</v>
      </c>
      <c r="D449" s="306"/>
      <c r="E449" s="307"/>
      <c r="F449" s="30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8" t="s">
        <v>379</v>
      </c>
      <c r="B471" s="309"/>
      <c r="C471" s="309"/>
      <c r="D471" s="309"/>
      <c r="E471" s="309"/>
      <c r="F471" s="30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54"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0" t="s">
        <v>367</v>
      </c>
      <c r="B483" s="310"/>
      <c r="C483" s="310"/>
      <c r="D483" s="310"/>
      <c r="E483" s="185"/>
      <c r="F483" s="201"/>
    </row>
    <row r="484" spans="1:7" x14ac:dyDescent="0.3">
      <c r="A484" s="74">
        <f>B11</f>
        <v>0</v>
      </c>
      <c r="B484" s="124"/>
      <c r="C484" s="135"/>
      <c r="D484" s="124"/>
    </row>
    <row r="485" spans="1:7" ht="16.5" customHeight="1" x14ac:dyDescent="0.3">
      <c r="A485" s="305" t="s">
        <v>30</v>
      </c>
      <c r="B485" s="306" t="s">
        <v>31</v>
      </c>
      <c r="C485" s="306"/>
      <c r="D485" s="306" t="s">
        <v>46</v>
      </c>
      <c r="E485" s="307" t="s">
        <v>310</v>
      </c>
      <c r="F485" s="307" t="s">
        <v>360</v>
      </c>
      <c r="G485" s="127"/>
    </row>
    <row r="486" spans="1:7" ht="16.5" customHeight="1" x14ac:dyDescent="0.3">
      <c r="A486" s="305"/>
      <c r="B486" s="41" t="s">
        <v>34</v>
      </c>
      <c r="C486" s="41" t="s">
        <v>33</v>
      </c>
      <c r="D486" s="306"/>
      <c r="E486" s="307"/>
      <c r="F486" s="30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5" t="s">
        <v>30</v>
      </c>
      <c r="B507" s="306" t="s">
        <v>31</v>
      </c>
      <c r="C507" s="306"/>
      <c r="D507" s="306" t="s">
        <v>46</v>
      </c>
      <c r="E507" s="307" t="s">
        <v>310</v>
      </c>
      <c r="F507" s="307" t="s">
        <v>360</v>
      </c>
      <c r="G507" s="127"/>
    </row>
    <row r="508" spans="1:7" ht="16.5" customHeight="1" x14ac:dyDescent="0.3">
      <c r="A508" s="305"/>
      <c r="B508" s="41" t="s">
        <v>34</v>
      </c>
      <c r="C508" s="41" t="s">
        <v>33</v>
      </c>
      <c r="D508" s="306"/>
      <c r="E508" s="307"/>
      <c r="F508" s="30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5" t="s">
        <v>30</v>
      </c>
      <c r="B518" s="306" t="s">
        <v>31</v>
      </c>
      <c r="C518" s="306"/>
      <c r="D518" s="306" t="s">
        <v>46</v>
      </c>
      <c r="E518" s="307" t="s">
        <v>310</v>
      </c>
      <c r="F518" s="307" t="s">
        <v>360</v>
      </c>
      <c r="G518" s="127"/>
    </row>
    <row r="519" spans="1:7" ht="16.5" customHeight="1" x14ac:dyDescent="0.3">
      <c r="A519" s="305"/>
      <c r="B519" s="41" t="s">
        <v>34</v>
      </c>
      <c r="C519" s="41" t="s">
        <v>33</v>
      </c>
      <c r="D519" s="306"/>
      <c r="E519" s="307"/>
      <c r="F519" s="30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85">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5" t="s">
        <v>30</v>
      </c>
      <c r="B538" s="306" t="s">
        <v>31</v>
      </c>
      <c r="C538" s="306"/>
      <c r="D538" s="306" t="s">
        <v>46</v>
      </c>
      <c r="E538" s="307" t="s">
        <v>310</v>
      </c>
      <c r="F538" s="307" t="s">
        <v>360</v>
      </c>
      <c r="G538" s="127"/>
    </row>
    <row r="539" spans="1:7" ht="16.5" customHeight="1" x14ac:dyDescent="0.3">
      <c r="A539" s="305"/>
      <c r="B539" s="41" t="s">
        <v>34</v>
      </c>
      <c r="C539" s="41" t="s">
        <v>33</v>
      </c>
      <c r="D539" s="306"/>
      <c r="E539" s="307"/>
      <c r="F539" s="30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Wf7T97vll1C7TE4wynMu918OnX65GRNaXlV6CZ0wsH8A5NxCKXDR7yZ4bnq3DVmkjRTDJc9KJj81Nej4rW+BAA==" saltValue="B9cTgrfkjJk93++kVaQuj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85DF150B-CC9B-4326-9B00-5A1126FE498C}">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246FB53C-E8F3-4EF5-912F-ACD559FD0543}">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A001F653-6CFA-49C6-8988-6C40CE017BD2}"/>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5" t="s">
        <v>50</v>
      </c>
      <c r="B6" s="345"/>
      <c r="C6" s="345"/>
      <c r="D6" s="345"/>
      <c r="E6" s="345"/>
      <c r="F6" s="345"/>
      <c r="G6" s="125"/>
    </row>
    <row r="7" spans="1:7" s="12" customFormat="1" ht="21.75" customHeight="1" x14ac:dyDescent="0.45">
      <c r="A7" s="326" t="str">
        <f>'A6 Exploitation'!A8:F8</f>
        <v>Riadh Sousse</v>
      </c>
      <c r="B7" s="326"/>
      <c r="C7" s="326"/>
      <c r="D7" s="326"/>
      <c r="E7" s="326"/>
      <c r="F7" s="326"/>
      <c r="G7" s="125"/>
    </row>
    <row r="8" spans="1:7" s="12" customFormat="1" ht="24" x14ac:dyDescent="0.45">
      <c r="A8" s="14" t="s">
        <v>42</v>
      </c>
      <c r="B8" s="346">
        <f>'A6 Exploitation'!B9:F9</f>
        <v>0</v>
      </c>
      <c r="C8" s="346"/>
      <c r="D8" s="346"/>
      <c r="E8" s="346"/>
      <c r="F8" s="346"/>
      <c r="G8" s="125"/>
    </row>
    <row r="9" spans="1:7" s="12" customFormat="1" ht="24" x14ac:dyDescent="0.45">
      <c r="A9" s="15" t="s">
        <v>44</v>
      </c>
      <c r="B9" s="347">
        <f>'A6 Exploitation'!B10:F10</f>
        <v>0</v>
      </c>
      <c r="C9" s="347"/>
      <c r="D9" s="347"/>
      <c r="E9" s="347"/>
      <c r="F9" s="347"/>
      <c r="G9" s="125"/>
    </row>
    <row r="10" spans="1:7" s="12" customFormat="1" ht="24" x14ac:dyDescent="0.45">
      <c r="A10" s="14" t="s">
        <v>43</v>
      </c>
      <c r="B10" s="344">
        <f>'A6 Exploitation'!B11:F11</f>
        <v>0</v>
      </c>
      <c r="C10" s="344"/>
      <c r="D10" s="344"/>
      <c r="E10" s="344"/>
      <c r="F10" s="344"/>
      <c r="G10" s="125"/>
    </row>
    <row r="11" spans="1:7" s="12" customFormat="1" ht="24" x14ac:dyDescent="0.4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05" t="s">
        <v>30</v>
      </c>
      <c r="B13" s="306" t="s">
        <v>31</v>
      </c>
      <c r="C13" s="306"/>
      <c r="D13" s="306" t="s">
        <v>46</v>
      </c>
      <c r="E13" s="306" t="s">
        <v>190</v>
      </c>
      <c r="F13" s="306" t="s">
        <v>191</v>
      </c>
      <c r="G13" s="112"/>
    </row>
    <row r="14" spans="1:7" s="12" customFormat="1" ht="12.75" customHeight="1" x14ac:dyDescent="0.3">
      <c r="A14" s="305"/>
      <c r="B14" s="34" t="s">
        <v>34</v>
      </c>
      <c r="C14" s="34" t="s">
        <v>33</v>
      </c>
      <c r="D14" s="306"/>
      <c r="E14" s="306"/>
      <c r="F14" s="306"/>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36"/>
      <c r="C22" s="337"/>
      <c r="D22" s="258">
        <f>SUM(B17:C21)</f>
        <v>0</v>
      </c>
    </row>
    <row r="23" spans="1:7" x14ac:dyDescent="0.3">
      <c r="A23" s="331" t="s">
        <v>295</v>
      </c>
      <c r="B23" s="332"/>
      <c r="C23" s="333"/>
      <c r="D23" s="33">
        <f>D22/(COUNT(B17:C21)*2)</f>
        <v>0</v>
      </c>
    </row>
    <row r="24" spans="1:7" s="22" customFormat="1" x14ac:dyDescent="0.3">
      <c r="A24" s="26"/>
      <c r="B24" s="27"/>
      <c r="C24" s="27"/>
      <c r="D24" s="28"/>
      <c r="G24" s="126"/>
    </row>
    <row r="25" spans="1:7" ht="19.5" x14ac:dyDescent="0.4">
      <c r="A25" s="329" t="s">
        <v>4</v>
      </c>
      <c r="B25" s="330"/>
      <c r="C25" s="330"/>
      <c r="D25" s="330"/>
      <c r="E25" s="330"/>
      <c r="F25" s="33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1" t="s">
        <v>36</v>
      </c>
      <c r="B33" s="332"/>
      <c r="C33" s="333"/>
      <c r="D33" s="257">
        <f>SUM(B26:C32)</f>
        <v>0</v>
      </c>
    </row>
    <row r="34" spans="1:7" x14ac:dyDescent="0.3">
      <c r="A34" s="331" t="s">
        <v>295</v>
      </c>
      <c r="B34" s="332"/>
      <c r="C34" s="333"/>
      <c r="D34" s="33">
        <f>D33/(COUNT(B26:C32)*2)</f>
        <v>0</v>
      </c>
    </row>
    <row r="35" spans="1:7" s="22" customFormat="1" x14ac:dyDescent="0.3">
      <c r="A35" s="26"/>
      <c r="B35" s="27"/>
      <c r="C35" s="27"/>
      <c r="D35" s="28"/>
      <c r="G35" s="126"/>
    </row>
    <row r="36" spans="1:7" s="22" customFormat="1" ht="19.5" x14ac:dyDescent="0.4">
      <c r="A36" s="329" t="s">
        <v>219</v>
      </c>
      <c r="B36" s="330"/>
      <c r="C36" s="330"/>
      <c r="D36" s="330"/>
      <c r="E36" s="330"/>
      <c r="F36" s="33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1" t="s">
        <v>36</v>
      </c>
      <c r="B42" s="332"/>
      <c r="C42" s="333"/>
      <c r="D42" s="257">
        <f>SUM(B37:C41)</f>
        <v>0</v>
      </c>
      <c r="E42" s="13"/>
      <c r="F42" s="13"/>
      <c r="G42" s="126"/>
    </row>
    <row r="43" spans="1:7" s="22" customFormat="1" x14ac:dyDescent="0.3">
      <c r="A43" s="331" t="s">
        <v>295</v>
      </c>
      <c r="B43" s="332"/>
      <c r="C43" s="333"/>
      <c r="D43" s="33">
        <f>D42/(COUNT(B37:C41)*2)</f>
        <v>0</v>
      </c>
      <c r="E43" s="13"/>
      <c r="F43" s="13"/>
      <c r="G43" s="126"/>
    </row>
    <row r="44" spans="1:7" s="22" customFormat="1" x14ac:dyDescent="0.3">
      <c r="A44" s="47"/>
      <c r="B44" s="48"/>
      <c r="C44" s="48"/>
      <c r="D44" s="49"/>
      <c r="G44" s="126"/>
    </row>
    <row r="45" spans="1:7" ht="19.5" x14ac:dyDescent="0.4">
      <c r="A45" s="341" t="s">
        <v>21</v>
      </c>
      <c r="B45" s="342"/>
      <c r="C45" s="342"/>
      <c r="D45" s="342"/>
      <c r="E45" s="342"/>
      <c r="F45" s="34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1" t="s">
        <v>36</v>
      </c>
      <c r="B52" s="332"/>
      <c r="C52" s="333"/>
      <c r="D52" s="257">
        <f>SUM(B46:C51)</f>
        <v>0</v>
      </c>
    </row>
    <row r="53" spans="1:7" x14ac:dyDescent="0.3">
      <c r="A53" s="331" t="s">
        <v>295</v>
      </c>
      <c r="B53" s="332"/>
      <c r="C53" s="333"/>
      <c r="D53" s="33">
        <f>D52/(COUNT(B46:C51)*2)</f>
        <v>0</v>
      </c>
    </row>
    <row r="54" spans="1:7" s="22" customFormat="1" x14ac:dyDescent="0.3">
      <c r="A54" s="26"/>
      <c r="B54" s="27"/>
      <c r="C54" s="27"/>
      <c r="D54" s="28"/>
      <c r="G54" s="126"/>
    </row>
    <row r="55" spans="1:7" ht="19.5" x14ac:dyDescent="0.4">
      <c r="A55" s="329" t="s">
        <v>8</v>
      </c>
      <c r="B55" s="330"/>
      <c r="C55" s="330"/>
      <c r="D55" s="330"/>
      <c r="E55" s="330"/>
      <c r="F55" s="33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1" t="s">
        <v>36</v>
      </c>
      <c r="B63" s="332"/>
      <c r="C63" s="333"/>
      <c r="D63" s="257">
        <f>SUM(B56:C62)</f>
        <v>0</v>
      </c>
    </row>
    <row r="64" spans="1:7" x14ac:dyDescent="0.3">
      <c r="A64" s="331" t="s">
        <v>295</v>
      </c>
      <c r="B64" s="332"/>
      <c r="C64" s="333"/>
      <c r="D64" s="33">
        <f>D63/(COUNT(B56:C62)*2)</f>
        <v>0</v>
      </c>
    </row>
    <row r="65" spans="1:7" s="22" customFormat="1" x14ac:dyDescent="0.3">
      <c r="A65" s="26"/>
      <c r="B65" s="27"/>
      <c r="C65" s="27"/>
      <c r="D65" s="28"/>
      <c r="G65" s="126"/>
    </row>
    <row r="66" spans="1:7" ht="19.5" x14ac:dyDescent="0.4">
      <c r="A66" s="329" t="s">
        <v>130</v>
      </c>
      <c r="B66" s="330"/>
      <c r="C66" s="330"/>
      <c r="D66" s="330"/>
      <c r="E66" s="330"/>
      <c r="F66" s="33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1" t="s">
        <v>36</v>
      </c>
      <c r="B84" s="332"/>
      <c r="C84" s="333"/>
      <c r="D84" s="257">
        <f>SUM(B67:C83)</f>
        <v>0</v>
      </c>
    </row>
    <row r="85" spans="1:7" x14ac:dyDescent="0.3">
      <c r="A85" s="331" t="s">
        <v>295</v>
      </c>
      <c r="B85" s="332"/>
      <c r="C85" s="333"/>
      <c r="D85" s="33">
        <f>D84/(COUNT(B67:C83)*2)</f>
        <v>0</v>
      </c>
    </row>
    <row r="86" spans="1:7" s="22" customFormat="1" x14ac:dyDescent="0.3">
      <c r="A86" s="26"/>
      <c r="B86" s="27"/>
      <c r="C86" s="27"/>
      <c r="D86" s="28"/>
      <c r="G86" s="126"/>
    </row>
    <row r="87" spans="1:7" ht="19.5" x14ac:dyDescent="0.4">
      <c r="A87" s="329" t="s">
        <v>211</v>
      </c>
      <c r="B87" s="330"/>
      <c r="C87" s="330"/>
      <c r="D87" s="330"/>
      <c r="E87" s="330"/>
      <c r="F87" s="33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1" t="s">
        <v>36</v>
      </c>
      <c r="B102" s="332"/>
      <c r="C102" s="333"/>
      <c r="D102" s="257">
        <f>SUM(B88:C101)</f>
        <v>0</v>
      </c>
    </row>
    <row r="103" spans="1:7" x14ac:dyDescent="0.3">
      <c r="A103" s="331" t="s">
        <v>295</v>
      </c>
      <c r="B103" s="332"/>
      <c r="C103" s="33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9" t="s">
        <v>212</v>
      </c>
      <c r="B106" s="330"/>
      <c r="C106" s="330"/>
      <c r="D106" s="330"/>
      <c r="E106" s="330"/>
      <c r="F106" s="33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1" t="s">
        <v>36</v>
      </c>
      <c r="B118" s="332"/>
      <c r="C118" s="333"/>
      <c r="D118" s="257">
        <f>SUM(B107:C117)</f>
        <v>0</v>
      </c>
      <c r="E118" s="13"/>
      <c r="F118" s="13"/>
      <c r="G118" s="126"/>
    </row>
    <row r="119" spans="1:7" s="22" customFormat="1" x14ac:dyDescent="0.3">
      <c r="A119" s="331" t="s">
        <v>295</v>
      </c>
      <c r="B119" s="332"/>
      <c r="C119" s="333"/>
      <c r="D119" s="33">
        <f>D118/(COUNT(B107:C117)*2)</f>
        <v>0</v>
      </c>
      <c r="E119" s="13"/>
      <c r="F119" s="13"/>
      <c r="G119" s="126"/>
    </row>
    <row r="120" spans="1:7" s="22" customFormat="1" x14ac:dyDescent="0.3">
      <c r="A120" s="26"/>
      <c r="B120" s="27"/>
      <c r="C120" s="27"/>
      <c r="D120" s="28"/>
      <c r="G120" s="126"/>
    </row>
    <row r="121" spans="1:7" ht="19.5" x14ac:dyDescent="0.4">
      <c r="A121" s="329" t="s">
        <v>185</v>
      </c>
      <c r="B121" s="330"/>
      <c r="C121" s="330"/>
      <c r="D121" s="330"/>
      <c r="E121" s="330"/>
      <c r="F121" s="33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1" t="s">
        <v>36</v>
      </c>
      <c r="B133" s="332"/>
      <c r="C133" s="333"/>
      <c r="D133" s="257">
        <f>SUM(B122:C132)</f>
        <v>0</v>
      </c>
    </row>
    <row r="134" spans="1:7" x14ac:dyDescent="0.3">
      <c r="A134" s="331" t="s">
        <v>295</v>
      </c>
      <c r="B134" s="332"/>
      <c r="C134" s="333"/>
      <c r="D134" s="32">
        <f>D133/(COUNT(B122:C132)*2)</f>
        <v>0</v>
      </c>
    </row>
    <row r="135" spans="1:7" s="22" customFormat="1" x14ac:dyDescent="0.3">
      <c r="A135" s="26"/>
      <c r="B135" s="27"/>
      <c r="C135" s="27"/>
      <c r="D135" s="31"/>
      <c r="G135" s="126"/>
    </row>
    <row r="136" spans="1:7" ht="19.5" x14ac:dyDescent="0.4">
      <c r="A136" s="329" t="s">
        <v>71</v>
      </c>
      <c r="B136" s="330"/>
      <c r="C136" s="330"/>
      <c r="D136" s="330"/>
      <c r="E136" s="330"/>
      <c r="F136" s="33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1" t="s">
        <v>36</v>
      </c>
      <c r="B149" s="332"/>
      <c r="C149" s="333"/>
      <c r="D149" s="257">
        <f>SUM(B137:C148)</f>
        <v>0</v>
      </c>
    </row>
    <row r="150" spans="1:7" x14ac:dyDescent="0.3">
      <c r="A150" s="331" t="s">
        <v>295</v>
      </c>
      <c r="B150" s="332"/>
      <c r="C150" s="333"/>
      <c r="D150" s="33">
        <f>D149/(COUNT(B137:C148)*2)</f>
        <v>0</v>
      </c>
    </row>
    <row r="151" spans="1:7" s="22" customFormat="1" x14ac:dyDescent="0.3">
      <c r="A151" s="26"/>
      <c r="B151" s="27"/>
      <c r="C151" s="27"/>
      <c r="D151" s="28"/>
      <c r="G151" s="126"/>
    </row>
    <row r="152" spans="1:7" ht="19.5" x14ac:dyDescent="0.4">
      <c r="A152" s="329" t="s">
        <v>217</v>
      </c>
      <c r="B152" s="330"/>
      <c r="C152" s="330"/>
      <c r="D152" s="330"/>
      <c r="E152" s="330"/>
      <c r="F152" s="33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1" t="s">
        <v>36</v>
      </c>
      <c r="B161" s="336"/>
      <c r="C161" s="337"/>
      <c r="D161" s="258">
        <f>SUM(B153:C160)</f>
        <v>0</v>
      </c>
    </row>
    <row r="162" spans="1:7" x14ac:dyDescent="0.3">
      <c r="A162" s="331" t="s">
        <v>295</v>
      </c>
      <c r="B162" s="332"/>
      <c r="C162" s="333"/>
      <c r="D162" s="33">
        <f>D161/(COUNT(B153:C160)*2)</f>
        <v>0</v>
      </c>
    </row>
    <row r="163" spans="1:7" s="22" customFormat="1" x14ac:dyDescent="0.3">
      <c r="A163" s="26"/>
      <c r="B163" s="27"/>
      <c r="C163" s="29"/>
      <c r="D163" s="30"/>
      <c r="G163" s="126"/>
    </row>
    <row r="164" spans="1:7" ht="19.5" x14ac:dyDescent="0.4">
      <c r="A164" s="329" t="s">
        <v>77</v>
      </c>
      <c r="B164" s="330"/>
      <c r="C164" s="330"/>
      <c r="D164" s="330"/>
      <c r="E164" s="330"/>
      <c r="F164" s="33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1" t="s">
        <v>36</v>
      </c>
      <c r="B169" s="332"/>
      <c r="C169" s="333"/>
      <c r="D169" s="257">
        <f>SUM(B165:C168)</f>
        <v>0</v>
      </c>
    </row>
    <row r="170" spans="1:7" x14ac:dyDescent="0.3">
      <c r="A170" s="331" t="s">
        <v>295</v>
      </c>
      <c r="B170" s="332"/>
      <c r="C170" s="333"/>
      <c r="D170" s="33">
        <f>D169/(COUNT(B165:C168)*2)</f>
        <v>0</v>
      </c>
    </row>
    <row r="171" spans="1:7" s="22" customFormat="1" x14ac:dyDescent="0.3">
      <c r="A171" s="26"/>
      <c r="B171" s="27"/>
      <c r="C171" s="27"/>
      <c r="D171" s="28"/>
      <c r="G171" s="126"/>
    </row>
    <row r="172" spans="1:7" ht="19.5" x14ac:dyDescent="0.4">
      <c r="A172" s="334" t="s">
        <v>17</v>
      </c>
      <c r="B172" s="335"/>
      <c r="C172" s="335"/>
      <c r="D172" s="335"/>
      <c r="E172" s="335"/>
      <c r="F172" s="33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1" t="s">
        <v>36</v>
      </c>
      <c r="B177" s="332"/>
      <c r="C177" s="333"/>
      <c r="D177" s="257">
        <f>SUM(B173:C176)</f>
        <v>0</v>
      </c>
    </row>
    <row r="178" spans="1:7" x14ac:dyDescent="0.3">
      <c r="A178" s="331" t="s">
        <v>295</v>
      </c>
      <c r="B178" s="332"/>
      <c r="C178" s="333"/>
      <c r="D178" s="33">
        <f>D177/(COUNT(B173:C176)*2)</f>
        <v>0</v>
      </c>
    </row>
    <row r="179" spans="1:7" s="22" customFormat="1" x14ac:dyDescent="0.3">
      <c r="A179" s="26"/>
      <c r="B179" s="27"/>
      <c r="C179" s="27"/>
      <c r="D179" s="28"/>
      <c r="G179" s="126"/>
    </row>
    <row r="180" spans="1:7" ht="19.5" x14ac:dyDescent="0.4">
      <c r="A180" s="329" t="s">
        <v>78</v>
      </c>
      <c r="B180" s="330"/>
      <c r="C180" s="330"/>
      <c r="D180" s="330"/>
      <c r="E180" s="330"/>
      <c r="F180" s="33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1" t="s">
        <v>36</v>
      </c>
      <c r="B186" s="332"/>
      <c r="C186" s="333"/>
      <c r="D186" s="257">
        <f>SUM(B181:C185)</f>
        <v>0</v>
      </c>
    </row>
    <row r="187" spans="1:7" x14ac:dyDescent="0.3">
      <c r="A187" s="331" t="s">
        <v>295</v>
      </c>
      <c r="B187" s="332"/>
      <c r="C187" s="333"/>
      <c r="D187" s="33">
        <f>D186/(COUNT(B181:C185)*2)</f>
        <v>0</v>
      </c>
    </row>
    <row r="188" spans="1:7" s="22" customFormat="1" x14ac:dyDescent="0.3">
      <c r="A188" s="26"/>
      <c r="B188" s="27"/>
      <c r="C188" s="27"/>
      <c r="D188" s="28"/>
      <c r="G188" s="126"/>
    </row>
    <row r="189" spans="1:7" ht="19.5" x14ac:dyDescent="0.4">
      <c r="A189" s="329" t="s">
        <v>216</v>
      </c>
      <c r="B189" s="330"/>
      <c r="C189" s="330"/>
      <c r="D189" s="330"/>
      <c r="E189" s="330"/>
      <c r="F189" s="33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1" t="s">
        <v>36</v>
      </c>
      <c r="B194" s="332"/>
      <c r="C194" s="333"/>
      <c r="D194" s="54">
        <f>SUM(B190:C193)</f>
        <v>0</v>
      </c>
    </row>
    <row r="195" spans="1:6" x14ac:dyDescent="0.3">
      <c r="A195" s="331" t="s">
        <v>295</v>
      </c>
      <c r="B195" s="332"/>
      <c r="C195" s="333"/>
      <c r="D195" s="33">
        <f>D194/(COUNT(B190:C193)*2)</f>
        <v>0</v>
      </c>
    </row>
    <row r="197" spans="1:6" ht="18" x14ac:dyDescent="0.35">
      <c r="A197" s="64" t="s">
        <v>246</v>
      </c>
      <c r="B197" s="63"/>
      <c r="C197" s="63"/>
      <c r="D197" s="286" t="e">
        <f>E197/F197</f>
        <v>#DIV/0!</v>
      </c>
      <c r="E197" s="350">
        <f>COUNTIF('A5 Technique'!F17:F193,"ok")</f>
        <v>0</v>
      </c>
      <c r="F197" s="350">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549"/>
  <sheetViews>
    <sheetView view="pageBreakPreview" topLeftCell="A531" zoomScale="70" zoomScaleSheetLayoutView="70" workbookViewId="0">
      <selection activeCell="E532" sqref="E532:F53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5" t="s">
        <v>179</v>
      </c>
      <c r="B7" s="325"/>
      <c r="C7" s="325"/>
      <c r="D7" s="325"/>
      <c r="E7" s="325"/>
      <c r="F7" s="325"/>
      <c r="G7" s="125"/>
    </row>
    <row r="8" spans="1:7" ht="29.25" x14ac:dyDescent="0.45">
      <c r="A8" s="326" t="str">
        <f>'Page de garde'!D18</f>
        <v>Riadh Sousse</v>
      </c>
      <c r="B8" s="326"/>
      <c r="C8" s="326"/>
      <c r="D8" s="326"/>
      <c r="E8" s="326"/>
      <c r="F8" s="326"/>
      <c r="G8" s="125"/>
    </row>
    <row r="9" spans="1:7" ht="24" x14ac:dyDescent="0.45">
      <c r="A9" s="14" t="s">
        <v>42</v>
      </c>
      <c r="B9" s="327" t="s">
        <v>411</v>
      </c>
      <c r="C9" s="327"/>
      <c r="D9" s="327"/>
      <c r="E9" s="327"/>
      <c r="F9" s="327"/>
      <c r="G9" s="125"/>
    </row>
    <row r="10" spans="1:7" ht="24" x14ac:dyDescent="0.45">
      <c r="A10" s="15" t="s">
        <v>44</v>
      </c>
      <c r="B10" s="328" t="s">
        <v>412</v>
      </c>
      <c r="C10" s="328"/>
      <c r="D10" s="328"/>
      <c r="E10" s="328"/>
      <c r="F10" s="328"/>
      <c r="G10" s="125"/>
    </row>
    <row r="11" spans="1:7" ht="24" x14ac:dyDescent="0.45">
      <c r="A11" s="14" t="s">
        <v>43</v>
      </c>
      <c r="B11" s="323">
        <v>43159</v>
      </c>
      <c r="C11" s="323"/>
      <c r="D11" s="323"/>
      <c r="E11" s="323"/>
      <c r="F11" s="323"/>
      <c r="G11" s="125"/>
    </row>
    <row r="12" spans="1:7" ht="24" x14ac:dyDescent="0.45">
      <c r="A12" s="14" t="s">
        <v>239</v>
      </c>
      <c r="B12" s="321">
        <f>D549</f>
        <v>0.876953125</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43159</v>
      </c>
      <c r="B16" s="188"/>
      <c r="C16" s="188"/>
      <c r="D16" s="188"/>
      <c r="E16" s="188"/>
      <c r="F16" s="202"/>
    </row>
    <row r="17" spans="1:8" ht="16.5" customHeight="1" x14ac:dyDescent="0.3">
      <c r="A17" s="305" t="s">
        <v>30</v>
      </c>
      <c r="B17" s="306" t="s">
        <v>31</v>
      </c>
      <c r="C17" s="306"/>
      <c r="D17" s="306" t="s">
        <v>46</v>
      </c>
      <c r="E17" s="307" t="s">
        <v>310</v>
      </c>
      <c r="F17" s="307" t="s">
        <v>358</v>
      </c>
    </row>
    <row r="18" spans="1:8" ht="16.5" customHeight="1" x14ac:dyDescent="0.3">
      <c r="A18" s="305"/>
      <c r="B18" s="41" t="s">
        <v>34</v>
      </c>
      <c r="C18" s="41" t="s">
        <v>33</v>
      </c>
      <c r="D18" s="306"/>
      <c r="E18" s="307"/>
      <c r="F18" s="30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2"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5" t="s">
        <v>379</v>
      </c>
      <c r="B38" s="316"/>
      <c r="C38" s="316"/>
      <c r="D38" s="316"/>
      <c r="E38" s="316"/>
      <c r="F38" s="317"/>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v>2</v>
      </c>
      <c r="C41" s="130"/>
      <c r="D41" s="294">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43159</v>
      </c>
      <c r="B49" s="124"/>
      <c r="C49" s="135"/>
      <c r="D49" s="124"/>
    </row>
    <row r="50" spans="1:7" x14ac:dyDescent="0.3">
      <c r="A50" s="305" t="s">
        <v>30</v>
      </c>
      <c r="B50" s="306" t="s">
        <v>31</v>
      </c>
      <c r="C50" s="306"/>
      <c r="D50" s="306" t="s">
        <v>46</v>
      </c>
      <c r="E50" s="307" t="s">
        <v>310</v>
      </c>
      <c r="F50" s="307" t="s">
        <v>360</v>
      </c>
      <c r="G50" s="127"/>
    </row>
    <row r="51" spans="1:7" x14ac:dyDescent="0.3">
      <c r="A51" s="305"/>
      <c r="B51" s="41" t="s">
        <v>34</v>
      </c>
      <c r="C51" s="41" t="s">
        <v>33</v>
      </c>
      <c r="D51" s="306"/>
      <c r="E51" s="307"/>
      <c r="F51" s="307"/>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t="s">
        <v>409</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410</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66" x14ac:dyDescent="0.3">
      <c r="A81" s="70" t="s">
        <v>178</v>
      </c>
      <c r="B81" s="130">
        <v>1</v>
      </c>
      <c r="C81" s="131"/>
      <c r="D81" s="151" t="s">
        <v>453</v>
      </c>
      <c r="E81" s="106"/>
      <c r="F81" s="204" t="s">
        <v>357</v>
      </c>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ht="49.5" x14ac:dyDescent="0.3">
      <c r="A88" s="4" t="s">
        <v>96</v>
      </c>
      <c r="B88" s="130">
        <v>0</v>
      </c>
      <c r="C88" s="130"/>
      <c r="D88" s="137" t="s">
        <v>454</v>
      </c>
      <c r="E88" s="95" t="s">
        <v>455</v>
      </c>
      <c r="F88" s="204" t="s">
        <v>356</v>
      </c>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15.5" customHeight="1" x14ac:dyDescent="0.3">
      <c r="A92" s="70" t="s">
        <v>384</v>
      </c>
      <c r="B92" s="130">
        <v>1</v>
      </c>
      <c r="C92" s="218"/>
      <c r="D92" s="147" t="s">
        <v>452</v>
      </c>
      <c r="E92" s="106"/>
      <c r="F92" s="204" t="s">
        <v>356</v>
      </c>
    </row>
    <row r="93" spans="1:7" x14ac:dyDescent="0.3">
      <c r="A93" s="4" t="s">
        <v>359</v>
      </c>
      <c r="B93" s="130">
        <v>2</v>
      </c>
      <c r="C93" s="130"/>
      <c r="D93" s="129"/>
      <c r="E93" s="94"/>
      <c r="F93" s="204"/>
    </row>
    <row r="94" spans="1:7" x14ac:dyDescent="0.3">
      <c r="A94" s="315" t="s">
        <v>379</v>
      </c>
      <c r="B94" s="316"/>
      <c r="C94" s="316"/>
      <c r="D94" s="316"/>
      <c r="E94" s="316"/>
      <c r="F94" s="317"/>
    </row>
    <row r="95" spans="1:7" ht="26.25" customHeight="1" x14ac:dyDescent="0.3">
      <c r="A95" s="229" t="s">
        <v>361</v>
      </c>
      <c r="B95" s="130">
        <v>2</v>
      </c>
      <c r="C95" s="230"/>
      <c r="D95" s="231"/>
      <c r="E95" s="106"/>
      <c r="F95" s="204"/>
    </row>
    <row r="96" spans="1:7" s="112" customFormat="1" ht="31.5" customHeight="1" x14ac:dyDescent="0.3">
      <c r="A96" s="55" t="s">
        <v>436</v>
      </c>
      <c r="B96" s="130">
        <v>2</v>
      </c>
      <c r="C96" s="213"/>
      <c r="D96" s="223"/>
      <c r="E96" s="106"/>
      <c r="F96" s="204"/>
      <c r="G96" s="127"/>
    </row>
    <row r="97" spans="1:7" s="112" customFormat="1" ht="31.5" customHeight="1" x14ac:dyDescent="0.3">
      <c r="A97" s="219" t="s">
        <v>437</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4">
        <v>1</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61</v>
      </c>
    </row>
    <row r="103" spans="1:7" ht="18" x14ac:dyDescent="0.35">
      <c r="A103" s="42" t="s">
        <v>199</v>
      </c>
      <c r="B103" s="152"/>
      <c r="C103" s="153"/>
      <c r="D103" s="144">
        <f>D102/(COUNT(B88:C93,B53:C60,B65:C83,B95:C99)*2)</f>
        <v>0.9242424242424242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43159</v>
      </c>
      <c r="B106" s="124"/>
      <c r="C106" s="135"/>
      <c r="D106" s="124"/>
    </row>
    <row r="107" spans="1:7" x14ac:dyDescent="0.3">
      <c r="A107" s="305" t="s">
        <v>30</v>
      </c>
      <c r="B107" s="306" t="s">
        <v>31</v>
      </c>
      <c r="C107" s="306"/>
      <c r="D107" s="306" t="s">
        <v>46</v>
      </c>
      <c r="E107" s="307" t="s">
        <v>310</v>
      </c>
      <c r="F107" s="307" t="s">
        <v>360</v>
      </c>
    </row>
    <row r="108" spans="1:7" x14ac:dyDescent="0.3">
      <c r="A108" s="305"/>
      <c r="B108" s="41" t="s">
        <v>34</v>
      </c>
      <c r="C108" s="41" t="s">
        <v>33</v>
      </c>
      <c r="D108" s="306"/>
      <c r="E108" s="307"/>
      <c r="F108" s="30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438</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99" x14ac:dyDescent="0.3">
      <c r="A125" s="209" t="s">
        <v>159</v>
      </c>
      <c r="B125" s="130">
        <v>0</v>
      </c>
      <c r="C125" s="280">
        <f>IF(B125=0, -5, "0")</f>
        <v>-5</v>
      </c>
      <c r="D125" s="226" t="s">
        <v>423</v>
      </c>
      <c r="E125" s="95" t="s">
        <v>421</v>
      </c>
      <c r="F125" s="204" t="s">
        <v>357</v>
      </c>
    </row>
    <row r="126" spans="1:6" x14ac:dyDescent="0.3">
      <c r="A126" s="70" t="s">
        <v>251</v>
      </c>
      <c r="B126" s="130">
        <v>2</v>
      </c>
      <c r="C126" s="130"/>
      <c r="D126" s="157"/>
      <c r="E126" s="94"/>
      <c r="F126" s="204"/>
    </row>
    <row r="127" spans="1:6" x14ac:dyDescent="0.3">
      <c r="A127" s="191" t="s">
        <v>68</v>
      </c>
      <c r="B127" s="130" t="s">
        <v>32</v>
      </c>
      <c r="C127" s="213"/>
      <c r="D127" s="116" t="s">
        <v>418</v>
      </c>
      <c r="E127" s="94"/>
      <c r="F127" s="204"/>
    </row>
    <row r="128" spans="1:6" ht="33" x14ac:dyDescent="0.3">
      <c r="A128" s="4" t="s">
        <v>170</v>
      </c>
      <c r="B128" s="130">
        <v>1</v>
      </c>
      <c r="C128" s="131"/>
      <c r="D128" s="95" t="s">
        <v>439</v>
      </c>
      <c r="E128" s="94"/>
      <c r="F128" s="204" t="s">
        <v>357</v>
      </c>
    </row>
    <row r="129" spans="1:7" s="112" customFormat="1" ht="29.25" customHeight="1" x14ac:dyDescent="0.3">
      <c r="A129" s="238" t="s">
        <v>440</v>
      </c>
      <c r="B129" s="130">
        <v>2</v>
      </c>
      <c r="C129" s="293" t="str">
        <f>IF(B129=0, -5, "0")</f>
        <v>0</v>
      </c>
      <c r="D129" s="116"/>
      <c r="E129" s="116"/>
      <c r="F129" s="204"/>
      <c r="G129" s="127"/>
    </row>
    <row r="130" spans="1:7" ht="18" x14ac:dyDescent="0.3">
      <c r="A130" s="70" t="s">
        <v>240</v>
      </c>
      <c r="B130" s="130">
        <v>2</v>
      </c>
      <c r="C130" s="131"/>
      <c r="D130" s="154"/>
      <c r="E130" s="106"/>
      <c r="F130" s="204"/>
    </row>
    <row r="131" spans="1:7" ht="49.5" x14ac:dyDescent="0.3">
      <c r="A131" s="209" t="s">
        <v>380</v>
      </c>
      <c r="B131" s="130">
        <v>1</v>
      </c>
      <c r="C131" s="293" t="str">
        <f>IF(B131=0, -5, "0")</f>
        <v>0</v>
      </c>
      <c r="D131" s="95" t="s">
        <v>460</v>
      </c>
      <c r="E131" s="95"/>
      <c r="F131" s="204" t="s">
        <v>356</v>
      </c>
      <c r="G131" s="127"/>
    </row>
    <row r="132" spans="1:7" ht="49.5" x14ac:dyDescent="0.3">
      <c r="A132" s="210" t="s">
        <v>157</v>
      </c>
      <c r="B132" s="130">
        <v>0</v>
      </c>
      <c r="C132" s="150">
        <f>IF(B132=0, -5, "0")</f>
        <v>-5</v>
      </c>
      <c r="D132" s="295" t="s">
        <v>415</v>
      </c>
      <c r="E132" s="95" t="s">
        <v>414</v>
      </c>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ht="49.5" x14ac:dyDescent="0.3">
      <c r="A135" s="8" t="s">
        <v>75</v>
      </c>
      <c r="B135" s="130">
        <v>0</v>
      </c>
      <c r="C135" s="130"/>
      <c r="D135" s="95" t="s">
        <v>422</v>
      </c>
      <c r="E135" s="95" t="s">
        <v>456</v>
      </c>
      <c r="F135" s="204" t="s">
        <v>356</v>
      </c>
      <c r="G135" s="127"/>
    </row>
    <row r="136" spans="1:7" ht="63.75" customHeight="1" x14ac:dyDescent="0.3">
      <c r="A136" s="70" t="s">
        <v>178</v>
      </c>
      <c r="B136" s="130" t="s">
        <v>32</v>
      </c>
      <c r="C136" s="130"/>
      <c r="D136" s="95" t="s">
        <v>453</v>
      </c>
      <c r="E136" s="94"/>
      <c r="F136" s="204" t="s">
        <v>357</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t="s">
        <v>417</v>
      </c>
      <c r="E138" s="106"/>
      <c r="F138" s="204"/>
      <c r="G138" s="127"/>
    </row>
    <row r="139" spans="1:7" x14ac:dyDescent="0.3">
      <c r="A139" s="5" t="s">
        <v>36</v>
      </c>
      <c r="B139" s="5"/>
      <c r="C139" s="5"/>
      <c r="D139" s="59">
        <f>SUM(B121:C138)</f>
        <v>13</v>
      </c>
    </row>
    <row r="140" spans="1:7" x14ac:dyDescent="0.3">
      <c r="A140" s="5" t="s">
        <v>35</v>
      </c>
      <c r="B140" s="132"/>
      <c r="C140" s="133"/>
      <c r="D140" s="134">
        <f>D139/(COUNT(B121:C138)*2)</f>
        <v>0.3611111111111111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x14ac:dyDescent="0.3">
      <c r="A149" s="58" t="s">
        <v>361</v>
      </c>
      <c r="B149" s="130">
        <v>2</v>
      </c>
      <c r="C149" s="225"/>
      <c r="D149" s="116"/>
      <c r="E149" s="116"/>
      <c r="F149" s="204"/>
      <c r="G149" s="127"/>
    </row>
    <row r="150" spans="1:7" s="112" customFormat="1" x14ac:dyDescent="0.3">
      <c r="A150" s="55" t="s">
        <v>436</v>
      </c>
      <c r="B150" s="130">
        <v>2</v>
      </c>
      <c r="C150" s="225"/>
      <c r="D150" s="116"/>
      <c r="E150" s="116"/>
      <c r="F150" s="204"/>
      <c r="G150" s="127"/>
    </row>
    <row r="151" spans="1:7" s="112" customFormat="1" x14ac:dyDescent="0.3">
      <c r="A151" s="219" t="s">
        <v>437</v>
      </c>
      <c r="B151" s="130">
        <v>2</v>
      </c>
      <c r="C151" s="225"/>
      <c r="D151" s="116"/>
      <c r="E151" s="116"/>
      <c r="F151" s="204"/>
      <c r="G151" s="127"/>
    </row>
    <row r="152" spans="1:7" s="112" customFormat="1" x14ac:dyDescent="0.3">
      <c r="A152" s="219" t="s">
        <v>392</v>
      </c>
      <c r="B152" s="130" t="s">
        <v>32</v>
      </c>
      <c r="C152" s="150"/>
      <c r="D152" s="116" t="s">
        <v>416</v>
      </c>
      <c r="E152" s="116"/>
      <c r="F152" s="204"/>
      <c r="G152" s="127"/>
    </row>
    <row r="153" spans="1:7" ht="45" x14ac:dyDescent="0.3">
      <c r="A153" s="55" t="s">
        <v>249</v>
      </c>
      <c r="B153" s="280">
        <v>2</v>
      </c>
      <c r="C153" s="140"/>
      <c r="D153" s="294">
        <v>1</v>
      </c>
      <c r="E153" s="252"/>
      <c r="F153" s="253"/>
    </row>
    <row r="154" spans="1:7" x14ac:dyDescent="0.3">
      <c r="A154" s="5" t="s">
        <v>36</v>
      </c>
      <c r="B154" s="5"/>
      <c r="C154" s="5"/>
      <c r="D154" s="5">
        <f>SUM(B143:C147,B149:C153)</f>
        <v>16</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43</v>
      </c>
    </row>
    <row r="158" spans="1:7" ht="18" x14ac:dyDescent="0.35">
      <c r="A158" s="42" t="s">
        <v>200</v>
      </c>
      <c r="B158" s="152"/>
      <c r="C158" s="153"/>
      <c r="D158" s="144">
        <f>D157/(COUNT(B143:C147,B110:C116,B121:C138,B149:C153)*2)</f>
        <v>0.65151515151515149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43159</v>
      </c>
      <c r="B161" s="124"/>
      <c r="C161" s="135"/>
      <c r="D161" s="127"/>
    </row>
    <row r="162" spans="1:7" x14ac:dyDescent="0.3">
      <c r="A162" s="305" t="s">
        <v>30</v>
      </c>
      <c r="B162" s="306" t="s">
        <v>31</v>
      </c>
      <c r="C162" s="306"/>
      <c r="D162" s="306" t="s">
        <v>46</v>
      </c>
      <c r="E162" s="307" t="s">
        <v>310</v>
      </c>
      <c r="F162" s="307" t="s">
        <v>360</v>
      </c>
      <c r="G162" s="127"/>
    </row>
    <row r="163" spans="1:7" x14ac:dyDescent="0.3">
      <c r="A163" s="305"/>
      <c r="B163" s="41" t="s">
        <v>34</v>
      </c>
      <c r="C163" s="41" t="s">
        <v>33</v>
      </c>
      <c r="D163" s="306"/>
      <c r="E163" s="307"/>
      <c r="F163" s="30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99" x14ac:dyDescent="0.3">
      <c r="A178" s="4" t="s">
        <v>59</v>
      </c>
      <c r="B178" s="130" t="s">
        <v>32</v>
      </c>
      <c r="C178" s="130"/>
      <c r="D178" s="157" t="s">
        <v>423</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66" x14ac:dyDescent="0.35">
      <c r="A182" s="260" t="s">
        <v>223</v>
      </c>
      <c r="B182" s="130">
        <v>0</v>
      </c>
      <c r="C182" s="136">
        <f>IF(B182=0, -10, IF(B182=1, -5, "0"))</f>
        <v>-10</v>
      </c>
      <c r="D182" s="157" t="s">
        <v>419</v>
      </c>
      <c r="E182" s="95" t="s">
        <v>457</v>
      </c>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441</v>
      </c>
      <c r="E185" s="94"/>
      <c r="F185" s="204" t="s">
        <v>356</v>
      </c>
    </row>
    <row r="186" spans="1:7" ht="115.5" customHeight="1" x14ac:dyDescent="0.35">
      <c r="A186" s="266" t="s">
        <v>186</v>
      </c>
      <c r="B186" s="130">
        <v>1</v>
      </c>
      <c r="C186" s="136" t="str">
        <f>IF(B186=0, -10, "0")</f>
        <v>0</v>
      </c>
      <c r="D186" s="296" t="s">
        <v>442</v>
      </c>
      <c r="E186" s="94"/>
      <c r="F186" s="204" t="s">
        <v>356</v>
      </c>
    </row>
    <row r="187" spans="1:7" x14ac:dyDescent="0.3">
      <c r="A187" s="70" t="s">
        <v>251</v>
      </c>
      <c r="B187" s="130">
        <v>2</v>
      </c>
      <c r="C187" s="130"/>
      <c r="D187" s="116"/>
      <c r="E187" s="94"/>
      <c r="F187" s="204"/>
    </row>
    <row r="188" spans="1:7" x14ac:dyDescent="0.3">
      <c r="A188" s="70" t="s">
        <v>170</v>
      </c>
      <c r="B188" s="130">
        <v>2</v>
      </c>
      <c r="C188" s="130"/>
      <c r="D188" s="116"/>
      <c r="E188" s="95"/>
      <c r="F188" s="204"/>
      <c r="G188" s="127"/>
    </row>
    <row r="189" spans="1:7" ht="18"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t="s">
        <v>32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1" t="s">
        <v>379</v>
      </c>
      <c r="B195" s="311"/>
      <c r="C195" s="311"/>
      <c r="D195" s="311"/>
      <c r="E195" s="311"/>
      <c r="F195" s="311"/>
      <c r="G195" s="127"/>
    </row>
    <row r="196" spans="1:7" s="112" customFormat="1" x14ac:dyDescent="0.3">
      <c r="A196" s="4" t="s">
        <v>361</v>
      </c>
      <c r="B196" s="130">
        <v>2</v>
      </c>
      <c r="C196" s="131"/>
      <c r="D196" s="116"/>
      <c r="E196" s="106"/>
      <c r="F196" s="204"/>
      <c r="G196" s="127"/>
    </row>
    <row r="197" spans="1:7" s="112" customFormat="1" x14ac:dyDescent="0.3">
      <c r="A197" s="70" t="s">
        <v>436</v>
      </c>
      <c r="B197" s="130">
        <v>2</v>
      </c>
      <c r="C197" s="131"/>
      <c r="D197" s="116"/>
      <c r="E197" s="106"/>
      <c r="F197" s="204"/>
      <c r="G197" s="127"/>
    </row>
    <row r="198" spans="1:7" s="112" customFormat="1" x14ac:dyDescent="0.3">
      <c r="A198" s="10" t="s">
        <v>437</v>
      </c>
      <c r="B198" s="130">
        <v>2</v>
      </c>
      <c r="C198" s="131"/>
      <c r="D198" s="116"/>
      <c r="E198" s="106"/>
      <c r="F198" s="204"/>
      <c r="G198" s="127"/>
    </row>
    <row r="199" spans="1:7" s="112" customFormat="1" x14ac:dyDescent="0.3">
      <c r="A199" s="10" t="s">
        <v>392</v>
      </c>
      <c r="B199" s="130">
        <v>2</v>
      </c>
      <c r="C199" s="150"/>
      <c r="D199" s="116"/>
      <c r="E199" s="106"/>
      <c r="F199" s="204"/>
      <c r="G199" s="127"/>
    </row>
    <row r="200" spans="1:7" ht="45" x14ac:dyDescent="0.3">
      <c r="A200" s="8" t="s">
        <v>249</v>
      </c>
      <c r="B200" s="280">
        <v>2</v>
      </c>
      <c r="C200" s="130"/>
      <c r="D200" s="294">
        <v>1</v>
      </c>
      <c r="E200" s="252"/>
      <c r="F200" s="253"/>
      <c r="G200" s="127"/>
    </row>
    <row r="201" spans="1:7" x14ac:dyDescent="0.3">
      <c r="A201" s="59" t="s">
        <v>36</v>
      </c>
      <c r="B201" s="59"/>
      <c r="C201" s="59"/>
      <c r="D201" s="59">
        <f>SUM(B176:C194,B196:C200)</f>
        <v>30</v>
      </c>
    </row>
    <row r="202" spans="1:7" x14ac:dyDescent="0.3">
      <c r="A202" s="5" t="s">
        <v>35</v>
      </c>
      <c r="B202" s="132"/>
      <c r="C202" s="133"/>
      <c r="D202" s="134">
        <f>D201/(COUNT(B176:C194,B196:C200)*2)</f>
        <v>0.65217391304347827</v>
      </c>
    </row>
    <row r="203" spans="1:7" x14ac:dyDescent="0.3">
      <c r="A203" s="145"/>
      <c r="B203" s="124"/>
      <c r="C203" s="135"/>
      <c r="D203" s="124"/>
    </row>
    <row r="204" spans="1:7" ht="18" x14ac:dyDescent="0.35">
      <c r="A204" s="42" t="s">
        <v>126</v>
      </c>
      <c r="B204" s="152"/>
      <c r="C204" s="153"/>
      <c r="D204" s="143">
        <f>SUM(D172,D201)</f>
        <v>44</v>
      </c>
    </row>
    <row r="205" spans="1:7" ht="18" x14ac:dyDescent="0.35">
      <c r="A205" s="42" t="s">
        <v>201</v>
      </c>
      <c r="B205" s="152"/>
      <c r="C205" s="153"/>
      <c r="D205" s="144">
        <f>D204/(COUNT(B165:C171,B176:C194,B196:C200)*2)</f>
        <v>0.73333333333333328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43159</v>
      </c>
      <c r="B208" s="124"/>
      <c r="C208" s="135"/>
      <c r="D208" s="124"/>
    </row>
    <row r="209" spans="1:7" x14ac:dyDescent="0.3">
      <c r="A209" s="305" t="s">
        <v>30</v>
      </c>
      <c r="B209" s="306" t="s">
        <v>31</v>
      </c>
      <c r="C209" s="306"/>
      <c r="D209" s="306" t="s">
        <v>46</v>
      </c>
      <c r="E209" s="307" t="s">
        <v>310</v>
      </c>
      <c r="F209" s="307" t="s">
        <v>360</v>
      </c>
      <c r="G209" s="127"/>
    </row>
    <row r="210" spans="1:7" x14ac:dyDescent="0.3">
      <c r="A210" s="305"/>
      <c r="B210" s="41" t="s">
        <v>34</v>
      </c>
      <c r="C210" s="41" t="s">
        <v>33</v>
      </c>
      <c r="D210" s="306"/>
      <c r="E210" s="307"/>
      <c r="F210" s="30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14</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9.75" customHeight="1" x14ac:dyDescent="0.3">
      <c r="A238" s="209" t="s">
        <v>66</v>
      </c>
      <c r="B238" s="130">
        <v>0</v>
      </c>
      <c r="C238" s="150">
        <f>IF(B238=0, -5, "0")</f>
        <v>-5</v>
      </c>
      <c r="D238" s="296" t="s">
        <v>443</v>
      </c>
      <c r="E238" s="95" t="s">
        <v>458</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27</v>
      </c>
    </row>
    <row r="245" spans="1:7" x14ac:dyDescent="0.3">
      <c r="A245" s="5" t="s">
        <v>35</v>
      </c>
      <c r="B245" s="132"/>
      <c r="C245" s="133"/>
      <c r="D245" s="134">
        <f>D244/(COUNT(B226:C243)*2)</f>
        <v>0.75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444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1" t="s">
        <v>379</v>
      </c>
      <c r="B256" s="311"/>
      <c r="C256" s="311"/>
      <c r="D256" s="311"/>
      <c r="E256" s="311"/>
      <c r="F256" s="311"/>
    </row>
    <row r="257" spans="1:7" ht="31.5" customHeight="1" x14ac:dyDescent="0.3">
      <c r="A257" s="58" t="s">
        <v>361</v>
      </c>
      <c r="B257" s="130">
        <v>2</v>
      </c>
      <c r="C257" s="227"/>
      <c r="D257" s="227"/>
      <c r="E257" s="227"/>
      <c r="F257" s="204"/>
      <c r="G257" s="127"/>
    </row>
    <row r="258" spans="1:7" x14ac:dyDescent="0.3">
      <c r="A258" s="55" t="s">
        <v>436</v>
      </c>
      <c r="B258" s="130">
        <v>2</v>
      </c>
      <c r="C258" s="131"/>
      <c r="D258" s="147"/>
      <c r="E258" s="106"/>
      <c r="F258" s="204"/>
      <c r="G258" s="127"/>
    </row>
    <row r="259" spans="1:7" x14ac:dyDescent="0.3">
      <c r="A259" s="219" t="s">
        <v>437</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4">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0.88157894736842102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43159</v>
      </c>
      <c r="B269" s="124"/>
      <c r="C269" s="135"/>
      <c r="D269" s="124"/>
      <c r="F269" s="206"/>
      <c r="G269" s="214"/>
    </row>
    <row r="270" spans="1:7" s="16" customFormat="1" x14ac:dyDescent="0.3">
      <c r="A270" s="305" t="s">
        <v>30</v>
      </c>
      <c r="B270" s="306" t="s">
        <v>31</v>
      </c>
      <c r="C270" s="306"/>
      <c r="D270" s="306" t="s">
        <v>46</v>
      </c>
      <c r="E270" s="307" t="s">
        <v>310</v>
      </c>
      <c r="F270" s="307" t="s">
        <v>360</v>
      </c>
      <c r="G270" s="214"/>
    </row>
    <row r="271" spans="1:7" s="16" customFormat="1" x14ac:dyDescent="0.3">
      <c r="A271" s="305"/>
      <c r="B271" s="41" t="s">
        <v>34</v>
      </c>
      <c r="C271" s="41" t="s">
        <v>33</v>
      </c>
      <c r="D271" s="306"/>
      <c r="E271" s="307"/>
      <c r="F271" s="307"/>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2" t="s">
        <v>396</v>
      </c>
      <c r="B308" s="313"/>
      <c r="C308" s="313"/>
      <c r="D308" s="313"/>
      <c r="E308" s="313"/>
      <c r="F308" s="314"/>
      <c r="G308" s="214"/>
    </row>
    <row r="309" spans="1:7" s="16" customFormat="1" ht="30" customHeight="1" x14ac:dyDescent="0.3">
      <c r="A309" s="58" t="s">
        <v>361</v>
      </c>
      <c r="B309" s="130" t="s">
        <v>32</v>
      </c>
      <c r="C309" s="213"/>
      <c r="D309" s="165"/>
      <c r="E309" s="106"/>
      <c r="F309" s="204"/>
      <c r="G309" s="214"/>
    </row>
    <row r="310" spans="1:7" s="16" customFormat="1" x14ac:dyDescent="0.3">
      <c r="A310" s="55" t="s">
        <v>445</v>
      </c>
      <c r="B310" s="130" t="s">
        <v>32</v>
      </c>
      <c r="C310" s="213"/>
      <c r="D310" s="165"/>
      <c r="E310" s="106"/>
      <c r="F310" s="204"/>
      <c r="G310" s="214"/>
    </row>
    <row r="311" spans="1:7" s="16" customFormat="1" x14ac:dyDescent="0.3">
      <c r="A311" s="219" t="s">
        <v>437</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43159</v>
      </c>
      <c r="B321" s="124"/>
      <c r="C321" s="135"/>
      <c r="D321" s="127"/>
    </row>
    <row r="322" spans="1:7" x14ac:dyDescent="0.3">
      <c r="A322" s="305" t="s">
        <v>30</v>
      </c>
      <c r="B322" s="306" t="s">
        <v>31</v>
      </c>
      <c r="C322" s="306"/>
      <c r="D322" s="306" t="s">
        <v>46</v>
      </c>
      <c r="E322" s="307" t="s">
        <v>310</v>
      </c>
      <c r="F322" s="307" t="s">
        <v>360</v>
      </c>
      <c r="G322" s="127"/>
    </row>
    <row r="323" spans="1:7" x14ac:dyDescent="0.3">
      <c r="A323" s="305"/>
      <c r="B323" s="41" t="s">
        <v>34</v>
      </c>
      <c r="C323" s="41" t="s">
        <v>33</v>
      </c>
      <c r="D323" s="306"/>
      <c r="E323" s="307"/>
      <c r="F323" s="30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451</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2" t="s">
        <v>379</v>
      </c>
      <c r="B349" s="313"/>
      <c r="C349" s="313"/>
      <c r="D349" s="313"/>
      <c r="E349" s="313"/>
      <c r="F349" s="313"/>
    </row>
    <row r="350" spans="1:7" s="112" customFormat="1" ht="27.75" customHeight="1" x14ac:dyDescent="0.3">
      <c r="A350" s="55" t="s">
        <v>361</v>
      </c>
      <c r="B350" s="130">
        <v>2</v>
      </c>
      <c r="C350" s="227"/>
      <c r="D350" s="290"/>
      <c r="E350" s="290"/>
      <c r="F350" s="204"/>
      <c r="G350" s="127"/>
    </row>
    <row r="351" spans="1:7" s="112" customFormat="1" x14ac:dyDescent="0.3">
      <c r="A351" s="219" t="s">
        <v>437</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4">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41</v>
      </c>
    </row>
    <row r="358" spans="1:7" ht="18" x14ac:dyDescent="0.35">
      <c r="A358" s="42" t="s">
        <v>204</v>
      </c>
      <c r="B358" s="152"/>
      <c r="C358" s="153"/>
      <c r="D358" s="144">
        <f>D357/(COUNT(B337:C348,B325:C332,B350:C353)*2)</f>
        <v>0.97619047619047616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43159</v>
      </c>
      <c r="B361" s="124"/>
      <c r="C361" s="135"/>
      <c r="D361" s="124"/>
    </row>
    <row r="362" spans="1:7" x14ac:dyDescent="0.3">
      <c r="A362" s="305" t="s">
        <v>30</v>
      </c>
      <c r="B362" s="306" t="s">
        <v>31</v>
      </c>
      <c r="C362" s="306"/>
      <c r="D362" s="306" t="s">
        <v>46</v>
      </c>
      <c r="E362" s="307" t="s">
        <v>310</v>
      </c>
      <c r="F362" s="307" t="s">
        <v>360</v>
      </c>
      <c r="G362" s="127"/>
    </row>
    <row r="363" spans="1:7" x14ac:dyDescent="0.3">
      <c r="A363" s="305"/>
      <c r="B363" s="41" t="s">
        <v>34</v>
      </c>
      <c r="C363" s="41" t="s">
        <v>33</v>
      </c>
      <c r="D363" s="306"/>
      <c r="E363" s="307"/>
      <c r="F363" s="30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t="s">
        <v>32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1" t="s">
        <v>379</v>
      </c>
      <c r="B383" s="311"/>
      <c r="C383" s="311"/>
      <c r="D383" s="311"/>
      <c r="E383" s="311"/>
      <c r="F383" s="311"/>
      <c r="G383" s="127"/>
    </row>
    <row r="384" spans="1:7" ht="27" customHeight="1" x14ac:dyDescent="0.3">
      <c r="A384" s="70" t="s">
        <v>361</v>
      </c>
      <c r="B384" s="130">
        <v>2</v>
      </c>
      <c r="C384" s="130"/>
      <c r="D384" s="149"/>
      <c r="E384" s="94"/>
      <c r="F384" s="204" t="s">
        <v>356</v>
      </c>
      <c r="G384" s="127"/>
    </row>
    <row r="385" spans="1:7" ht="27" customHeight="1" x14ac:dyDescent="0.3">
      <c r="A385" s="10" t="s">
        <v>437</v>
      </c>
      <c r="B385" s="130">
        <v>2</v>
      </c>
      <c r="C385" s="130"/>
      <c r="D385" s="113"/>
      <c r="E385" s="94"/>
      <c r="F385" s="204"/>
      <c r="G385" s="127"/>
    </row>
    <row r="386" spans="1:7" ht="45" x14ac:dyDescent="0.3">
      <c r="A386" s="8" t="s">
        <v>249</v>
      </c>
      <c r="B386" s="280">
        <v>2</v>
      </c>
      <c r="C386" s="130"/>
      <c r="D386" s="294">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43159</v>
      </c>
      <c r="B394" s="124"/>
      <c r="C394" s="135"/>
      <c r="D394" s="127"/>
      <c r="G394" s="127"/>
    </row>
    <row r="395" spans="1:7" x14ac:dyDescent="0.3">
      <c r="A395" s="305" t="s">
        <v>30</v>
      </c>
      <c r="B395" s="306" t="s">
        <v>31</v>
      </c>
      <c r="C395" s="306"/>
      <c r="D395" s="306" t="s">
        <v>46</v>
      </c>
      <c r="E395" s="307" t="s">
        <v>310</v>
      </c>
      <c r="F395" s="307" t="s">
        <v>360</v>
      </c>
      <c r="G395" s="127"/>
    </row>
    <row r="396" spans="1:7" x14ac:dyDescent="0.3">
      <c r="A396" s="305"/>
      <c r="B396" s="41" t="s">
        <v>34</v>
      </c>
      <c r="C396" s="41" t="s">
        <v>33</v>
      </c>
      <c r="D396" s="306"/>
      <c r="E396" s="307"/>
      <c r="F396" s="30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0</v>
      </c>
      <c r="C410" s="130"/>
      <c r="D410" s="113" t="s">
        <v>428</v>
      </c>
      <c r="E410" s="95" t="s">
        <v>459</v>
      </c>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t="s">
        <v>32</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x14ac:dyDescent="0.3">
      <c r="A433" s="4" t="s">
        <v>228</v>
      </c>
      <c r="B433" s="130" t="s">
        <v>32</v>
      </c>
      <c r="C433" s="130"/>
      <c r="D433" s="129"/>
      <c r="E433" s="94"/>
      <c r="F433" s="204"/>
    </row>
    <row r="434" spans="1:7" ht="30" x14ac:dyDescent="0.3">
      <c r="A434" s="70" t="s">
        <v>178</v>
      </c>
      <c r="B434" s="130" t="s">
        <v>32</v>
      </c>
      <c r="C434" s="130"/>
      <c r="D434" s="129"/>
      <c r="E434" s="94"/>
      <c r="F434" s="204"/>
      <c r="G434" s="12"/>
    </row>
    <row r="435" spans="1:7" x14ac:dyDescent="0.3">
      <c r="A435" s="311" t="s">
        <v>379</v>
      </c>
      <c r="B435" s="311"/>
      <c r="C435" s="311"/>
      <c r="D435" s="311"/>
      <c r="E435" s="311"/>
      <c r="F435" s="311"/>
      <c r="G435" s="12"/>
    </row>
    <row r="436" spans="1:7" ht="26.25" customHeight="1" x14ac:dyDescent="0.3">
      <c r="A436" s="70" t="s">
        <v>361</v>
      </c>
      <c r="B436" s="130">
        <v>2</v>
      </c>
      <c r="C436" s="130"/>
      <c r="D436" s="129"/>
      <c r="E436" s="94"/>
      <c r="F436" s="204"/>
      <c r="G436" s="233"/>
    </row>
    <row r="437" spans="1:7" x14ac:dyDescent="0.3">
      <c r="A437" s="10" t="s">
        <v>437</v>
      </c>
      <c r="B437" s="130">
        <v>2</v>
      </c>
      <c r="C437" s="130"/>
      <c r="D437" s="129"/>
      <c r="E437" s="94"/>
      <c r="F437" s="204"/>
      <c r="G437" s="12"/>
    </row>
    <row r="438" spans="1:7" ht="49.5" x14ac:dyDescent="0.3">
      <c r="A438" s="10" t="s">
        <v>392</v>
      </c>
      <c r="B438" s="130">
        <v>1</v>
      </c>
      <c r="C438" s="150" t="str">
        <f>IF(B438=0, -5, "0")</f>
        <v>0</v>
      </c>
      <c r="D438" s="129" t="s">
        <v>431</v>
      </c>
      <c r="E438" s="94"/>
      <c r="F438" s="204" t="s">
        <v>356</v>
      </c>
      <c r="G438" s="12"/>
    </row>
    <row r="439" spans="1:7" ht="45" x14ac:dyDescent="0.3">
      <c r="A439" s="4" t="s">
        <v>249</v>
      </c>
      <c r="B439" s="280">
        <v>0</v>
      </c>
      <c r="C439" s="130"/>
      <c r="D439" s="294">
        <v>0</v>
      </c>
      <c r="E439" s="252"/>
      <c r="F439" s="253"/>
      <c r="G439" s="12"/>
    </row>
    <row r="440" spans="1:7" ht="27.75" customHeight="1" x14ac:dyDescent="0.3">
      <c r="A440" s="59" t="s">
        <v>36</v>
      </c>
      <c r="B440" s="59"/>
      <c r="C440" s="59"/>
      <c r="D440" s="59">
        <f>SUM(B430:C434,B436:C439)</f>
        <v>5</v>
      </c>
    </row>
    <row r="441" spans="1:7" x14ac:dyDescent="0.3">
      <c r="A441" s="5" t="s">
        <v>35</v>
      </c>
      <c r="B441" s="132"/>
      <c r="C441" s="133"/>
      <c r="D441" s="134">
        <f>D440/(COUNT(B430:C434,B436:C439)*2)</f>
        <v>0.625</v>
      </c>
    </row>
    <row r="442" spans="1:7" x14ac:dyDescent="0.3">
      <c r="A442" s="2"/>
      <c r="B442" s="135"/>
      <c r="C442" s="135"/>
      <c r="D442" s="135"/>
    </row>
    <row r="443" spans="1:7" ht="18" x14ac:dyDescent="0.35">
      <c r="A443" s="42" t="s">
        <v>41</v>
      </c>
      <c r="B443" s="152"/>
      <c r="C443" s="153"/>
      <c r="D443" s="143">
        <f>SUM(D440,D417,D426,D406)</f>
        <v>41</v>
      </c>
    </row>
    <row r="444" spans="1:7" ht="18" x14ac:dyDescent="0.35">
      <c r="A444" s="42" t="s">
        <v>206</v>
      </c>
      <c r="B444" s="152"/>
      <c r="C444" s="153"/>
      <c r="D444" s="144">
        <f>D443/(COUNT(B430:C434,B410:C416,B421:C425,B398:C405,B436:C439)*2)</f>
        <v>0.89130434782608692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43159</v>
      </c>
      <c r="B447" s="124"/>
      <c r="C447" s="135"/>
      <c r="D447" s="124"/>
    </row>
    <row r="448" spans="1:7" x14ac:dyDescent="0.3">
      <c r="A448" s="305" t="s">
        <v>30</v>
      </c>
      <c r="B448" s="306" t="s">
        <v>31</v>
      </c>
      <c r="C448" s="306"/>
      <c r="D448" s="306" t="s">
        <v>46</v>
      </c>
      <c r="E448" s="307" t="s">
        <v>310</v>
      </c>
      <c r="F448" s="307" t="s">
        <v>360</v>
      </c>
      <c r="G448" s="127"/>
    </row>
    <row r="449" spans="1:6" x14ac:dyDescent="0.3">
      <c r="A449" s="305"/>
      <c r="B449" s="41" t="s">
        <v>34</v>
      </c>
      <c r="C449" s="41" t="s">
        <v>33</v>
      </c>
      <c r="D449" s="306"/>
      <c r="E449" s="307"/>
      <c r="F449" s="307"/>
    </row>
    <row r="450" spans="1:6" x14ac:dyDescent="0.3">
      <c r="A450" s="196" t="s">
        <v>19</v>
      </c>
      <c r="B450" s="197"/>
      <c r="C450" s="197"/>
      <c r="D450" s="197"/>
      <c r="E450" s="197"/>
      <c r="F450" s="197"/>
    </row>
    <row r="451" spans="1:6" x14ac:dyDescent="0.3">
      <c r="A451" s="6" t="s">
        <v>6</v>
      </c>
      <c r="B451" s="130">
        <v>2</v>
      </c>
      <c r="C451" s="130"/>
      <c r="D451" s="95"/>
      <c r="E451" s="94"/>
      <c r="F451" s="204"/>
    </row>
    <row r="452" spans="1:6" ht="33" x14ac:dyDescent="0.3">
      <c r="A452" s="9" t="s">
        <v>20</v>
      </c>
      <c r="B452" s="130">
        <v>1</v>
      </c>
      <c r="C452" s="130"/>
      <c r="D452" s="138" t="s">
        <v>426</v>
      </c>
      <c r="E452" s="94"/>
      <c r="F452" s="204" t="s">
        <v>356</v>
      </c>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08" t="s">
        <v>379</v>
      </c>
      <c r="B471" s="309"/>
      <c r="C471" s="309"/>
      <c r="D471" s="309"/>
      <c r="E471" s="309"/>
      <c r="F471" s="309"/>
    </row>
    <row r="472" spans="1:7" s="112" customFormat="1" ht="27.75" customHeight="1" x14ac:dyDescent="0.3">
      <c r="A472" s="55" t="s">
        <v>361</v>
      </c>
      <c r="B472" s="130">
        <v>2</v>
      </c>
      <c r="C472" s="213"/>
      <c r="D472" s="116"/>
      <c r="E472" s="106"/>
      <c r="F472" s="204"/>
      <c r="G472" s="127"/>
    </row>
    <row r="473" spans="1:7" s="112" customFormat="1" x14ac:dyDescent="0.3">
      <c r="A473" s="55" t="s">
        <v>445</v>
      </c>
      <c r="B473" s="130">
        <v>2</v>
      </c>
      <c r="C473" s="213"/>
      <c r="D473" s="116"/>
      <c r="E473" s="106"/>
      <c r="F473" s="204"/>
      <c r="G473" s="127"/>
    </row>
    <row r="474" spans="1:7" s="112" customFormat="1" x14ac:dyDescent="0.3">
      <c r="A474" s="219" t="s">
        <v>437</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4">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0" t="s">
        <v>367</v>
      </c>
      <c r="B483" s="310"/>
      <c r="C483" s="310"/>
      <c r="D483" s="310"/>
      <c r="E483" s="185"/>
      <c r="F483" s="201"/>
    </row>
    <row r="484" spans="1:7" x14ac:dyDescent="0.3">
      <c r="A484" s="74">
        <f>B11</f>
        <v>43159</v>
      </c>
      <c r="B484" s="124"/>
      <c r="C484" s="135"/>
      <c r="D484" s="124"/>
    </row>
    <row r="485" spans="1:7" x14ac:dyDescent="0.3">
      <c r="A485" s="305" t="s">
        <v>30</v>
      </c>
      <c r="B485" s="306" t="s">
        <v>31</v>
      </c>
      <c r="C485" s="306"/>
      <c r="D485" s="306" t="s">
        <v>46</v>
      </c>
      <c r="E485" s="307" t="s">
        <v>310</v>
      </c>
      <c r="F485" s="307" t="s">
        <v>360</v>
      </c>
      <c r="G485" s="127"/>
    </row>
    <row r="486" spans="1:7" x14ac:dyDescent="0.3">
      <c r="A486" s="305"/>
      <c r="B486" s="41" t="s">
        <v>34</v>
      </c>
      <c r="C486" s="41" t="s">
        <v>33</v>
      </c>
      <c r="D486" s="306"/>
      <c r="E486" s="307"/>
      <c r="F486" s="307"/>
    </row>
    <row r="487" spans="1:7" ht="18" x14ac:dyDescent="0.3">
      <c r="A487" s="194" t="s">
        <v>368</v>
      </c>
      <c r="B487" s="195"/>
      <c r="C487" s="195"/>
      <c r="D487" s="195"/>
      <c r="E487" s="195"/>
      <c r="F487" s="197"/>
    </row>
    <row r="488" spans="1:7" ht="89.25" customHeight="1" x14ac:dyDescent="0.3">
      <c r="A488" s="4" t="s">
        <v>263</v>
      </c>
      <c r="B488" s="130">
        <v>1</v>
      </c>
      <c r="C488" s="130"/>
      <c r="D488" s="95" t="s">
        <v>434</v>
      </c>
      <c r="E488" s="94"/>
      <c r="F488" s="204" t="s">
        <v>357</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4">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43159</v>
      </c>
      <c r="B506" s="124"/>
      <c r="C506" s="135"/>
      <c r="D506" s="124"/>
    </row>
    <row r="507" spans="1:7" x14ac:dyDescent="0.3">
      <c r="A507" s="305" t="s">
        <v>30</v>
      </c>
      <c r="B507" s="306" t="s">
        <v>31</v>
      </c>
      <c r="C507" s="306"/>
      <c r="D507" s="306" t="s">
        <v>46</v>
      </c>
      <c r="E507" s="307" t="s">
        <v>310</v>
      </c>
      <c r="F507" s="307" t="s">
        <v>360</v>
      </c>
      <c r="G507" s="127"/>
    </row>
    <row r="508" spans="1:7" x14ac:dyDescent="0.3">
      <c r="A508" s="305"/>
      <c r="B508" s="41" t="s">
        <v>34</v>
      </c>
      <c r="C508" s="41" t="s">
        <v>33</v>
      </c>
      <c r="D508" s="306"/>
      <c r="E508" s="307"/>
      <c r="F508" s="307"/>
    </row>
    <row r="509" spans="1:7" ht="33" x14ac:dyDescent="0.3">
      <c r="A509" s="6" t="s">
        <v>15</v>
      </c>
      <c r="B509" s="130">
        <v>1</v>
      </c>
      <c r="C509" s="130"/>
      <c r="D509" s="95" t="s">
        <v>446</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4">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43159</v>
      </c>
      <c r="B517" s="124"/>
      <c r="C517" s="135"/>
      <c r="D517" s="124"/>
    </row>
    <row r="518" spans="1:7" x14ac:dyDescent="0.3">
      <c r="A518" s="305" t="s">
        <v>30</v>
      </c>
      <c r="B518" s="306" t="s">
        <v>31</v>
      </c>
      <c r="C518" s="306"/>
      <c r="D518" s="306" t="s">
        <v>46</v>
      </c>
      <c r="E518" s="307" t="s">
        <v>310</v>
      </c>
      <c r="F518" s="307" t="s">
        <v>360</v>
      </c>
      <c r="G518" s="127"/>
    </row>
    <row r="519" spans="1:7" x14ac:dyDescent="0.3">
      <c r="A519" s="305"/>
      <c r="B519" s="41" t="s">
        <v>34</v>
      </c>
      <c r="C519" s="41" t="s">
        <v>33</v>
      </c>
      <c r="D519" s="306"/>
      <c r="E519" s="307"/>
      <c r="F519" s="30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1" t="str">
        <f>IF(B528=0, -5, "0")</f>
        <v>0</v>
      </c>
      <c r="D528" s="174"/>
      <c r="E528" s="106"/>
      <c r="F528" s="204"/>
      <c r="G528" s="127"/>
    </row>
    <row r="529" spans="1:7" ht="45" x14ac:dyDescent="0.3">
      <c r="A529" s="55" t="s">
        <v>354</v>
      </c>
      <c r="B529" s="130" t="s">
        <v>32</v>
      </c>
      <c r="C529" s="140"/>
      <c r="D529" s="174"/>
      <c r="E529" s="94"/>
      <c r="F529" s="204"/>
    </row>
    <row r="530" spans="1:7" s="112" customFormat="1" ht="82.5" x14ac:dyDescent="0.3">
      <c r="A530" s="66" t="s">
        <v>394</v>
      </c>
      <c r="B530" s="130">
        <v>1</v>
      </c>
      <c r="C530" s="150" t="str">
        <f>IF(B530=0, -5, "0")</f>
        <v>0</v>
      </c>
      <c r="D530" s="116" t="s">
        <v>435</v>
      </c>
      <c r="E530" s="106"/>
      <c r="F530" s="204" t="s">
        <v>357</v>
      </c>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51"/>
      <c r="E532" s="252"/>
      <c r="F532" s="253"/>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43159</v>
      </c>
      <c r="B537" s="124"/>
      <c r="C537" s="135"/>
      <c r="D537" s="124"/>
      <c r="G537" s="127"/>
    </row>
    <row r="538" spans="1:7" x14ac:dyDescent="0.3">
      <c r="A538" s="305" t="s">
        <v>30</v>
      </c>
      <c r="B538" s="306" t="s">
        <v>31</v>
      </c>
      <c r="C538" s="306"/>
      <c r="D538" s="306" t="s">
        <v>46</v>
      </c>
      <c r="E538" s="307" t="s">
        <v>310</v>
      </c>
      <c r="F538" s="307" t="s">
        <v>360</v>
      </c>
      <c r="G538" s="127"/>
    </row>
    <row r="539" spans="1:7" x14ac:dyDescent="0.3">
      <c r="A539" s="305"/>
      <c r="B539" s="41" t="s">
        <v>34</v>
      </c>
      <c r="C539" s="41" t="s">
        <v>33</v>
      </c>
      <c r="D539" s="306"/>
      <c r="E539" s="307"/>
      <c r="F539" s="307"/>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4">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0.91666666666666663</v>
      </c>
    </row>
    <row r="548" spans="1:4" ht="22.5" x14ac:dyDescent="0.45">
      <c r="A548" s="35" t="s">
        <v>45</v>
      </c>
      <c r="B548" s="181"/>
      <c r="C548" s="182"/>
      <c r="D548" s="183">
        <f>SUM(D544,D533,D513,D502,D443,D390,D357,D45,D317,D265,D157,D480,D204,D102)</f>
        <v>449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0.876953125</v>
      </c>
    </row>
  </sheetData>
  <sheetProtection algorithmName="SHA-512" hashValue="RxCSI57NQv1TK5Pd0bP0lUPQndCj7zV8ONMhAY3JxZWwK+RwpqH5/ETm24Kp5JkB3/8ufiP8V9EFkojGMTCWBw==" saltValue="bAftG1xHRjB7c9ofCivvZ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25:B332 B337:B348 B289:B307 B365:B372 B377:B382 B350:B352 B398:B405 B410:B416 B421:B425 B430:B434 B384:B385 B451:B456 B461:B470 B436:B438 B488:B492 B472:B475 B496:B497 B509:B511 B309:B312"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100-000003000000}"/>
  </dataValidations>
  <pageMargins left="0.7" right="0.7" top="0.75" bottom="0.75" header="0.3" footer="0.3"/>
  <pageSetup paperSize="9" scale="30" orientation="portrait" r:id="rId1"/>
  <rowBreaks count="6" manualBreakCount="6">
    <brk id="85" max="6" man="1"/>
    <brk id="158" max="6" man="1"/>
    <brk id="266" max="6" man="1"/>
    <brk id="267" max="6" man="1"/>
    <brk id="391" max="6" man="1"/>
    <brk id="51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99"/>
  <sheetViews>
    <sheetView view="pageBreakPreview" topLeftCell="A175" zoomScale="67" zoomScaleNormal="90" zoomScaleSheetLayoutView="67" workbookViewId="0">
      <selection activeCell="F191" sqref="F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5" t="s">
        <v>50</v>
      </c>
      <c r="B6" s="345"/>
      <c r="C6" s="345"/>
      <c r="D6" s="345"/>
      <c r="E6" s="345"/>
      <c r="F6" s="345"/>
      <c r="G6" s="125"/>
    </row>
    <row r="7" spans="1:7" s="12" customFormat="1" ht="21.75" customHeight="1" x14ac:dyDescent="0.45">
      <c r="A7" s="326" t="str">
        <f>'A1 Exploitation'!A8:F8</f>
        <v>Riadh Sousse</v>
      </c>
      <c r="B7" s="326"/>
      <c r="C7" s="326"/>
      <c r="D7" s="326"/>
      <c r="E7" s="326"/>
      <c r="F7" s="326"/>
      <c r="G7" s="125"/>
    </row>
    <row r="8" spans="1:7" s="12" customFormat="1" ht="24" x14ac:dyDescent="0.45">
      <c r="A8" s="14" t="s">
        <v>42</v>
      </c>
      <c r="B8" s="346" t="str">
        <f>'A1 Exploitation'!B9:F9</f>
        <v>Mme Meriam CHOUCHENE</v>
      </c>
      <c r="C8" s="346"/>
      <c r="D8" s="346"/>
      <c r="E8" s="346"/>
      <c r="F8" s="346"/>
      <c r="G8" s="125"/>
    </row>
    <row r="9" spans="1:7" s="12" customFormat="1" ht="24" x14ac:dyDescent="0.45">
      <c r="A9" s="15" t="s">
        <v>44</v>
      </c>
      <c r="B9" s="347" t="str">
        <f>'A1 Exploitation'!B10:F10</f>
        <v>Directeur magasin &amp; chefs rayons</v>
      </c>
      <c r="C9" s="347"/>
      <c r="D9" s="347"/>
      <c r="E9" s="347"/>
      <c r="F9" s="347"/>
      <c r="G9" s="125"/>
    </row>
    <row r="10" spans="1:7" s="12" customFormat="1" ht="24" x14ac:dyDescent="0.45">
      <c r="A10" s="14" t="s">
        <v>43</v>
      </c>
      <c r="B10" s="344">
        <f>'A1 Exploitation'!B11:F11</f>
        <v>43159</v>
      </c>
      <c r="C10" s="344"/>
      <c r="D10" s="344"/>
      <c r="E10" s="344"/>
      <c r="F10" s="344"/>
      <c r="G10" s="125"/>
    </row>
    <row r="11" spans="1:7" s="12" customFormat="1" ht="24" x14ac:dyDescent="0.45">
      <c r="A11" s="14" t="s">
        <v>294</v>
      </c>
      <c r="B11" s="343">
        <f>D199</f>
        <v>0.96354166666666663</v>
      </c>
      <c r="C11" s="343"/>
      <c r="D11" s="343"/>
      <c r="E11" s="343"/>
      <c r="F11" s="343"/>
      <c r="G11" s="125"/>
    </row>
    <row r="12" spans="1:7" s="12" customFormat="1" ht="22.5" x14ac:dyDescent="0.45">
      <c r="A12" s="11"/>
      <c r="D12" s="322"/>
      <c r="E12" s="322"/>
      <c r="F12" s="322"/>
      <c r="G12" s="322"/>
    </row>
    <row r="13" spans="1:7" s="12" customFormat="1" ht="11.25" customHeight="1" x14ac:dyDescent="0.3">
      <c r="A13" s="305" t="s">
        <v>30</v>
      </c>
      <c r="B13" s="306" t="s">
        <v>31</v>
      </c>
      <c r="C13" s="306"/>
      <c r="D13" s="306" t="s">
        <v>46</v>
      </c>
      <c r="E13" s="306" t="s">
        <v>190</v>
      </c>
      <c r="F13" s="306" t="s">
        <v>191</v>
      </c>
      <c r="G13" s="112"/>
    </row>
    <row r="14" spans="1:7" s="12" customFormat="1" ht="12.75" customHeight="1" x14ac:dyDescent="0.3">
      <c r="A14" s="305"/>
      <c r="B14" s="34" t="s">
        <v>34</v>
      </c>
      <c r="C14" s="34" t="s">
        <v>33</v>
      </c>
      <c r="D14" s="306"/>
      <c r="E14" s="306"/>
      <c r="F14" s="306"/>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36"/>
      <c r="C22" s="337"/>
      <c r="D22" s="250">
        <f>SUM(B17:C21)</f>
        <v>10</v>
      </c>
    </row>
    <row r="23" spans="1:7" x14ac:dyDescent="0.3">
      <c r="A23" s="331" t="s">
        <v>295</v>
      </c>
      <c r="B23" s="332"/>
      <c r="C23" s="333"/>
      <c r="D23" s="33">
        <f>D22/(COUNT(B17:C21)*2)</f>
        <v>1</v>
      </c>
    </row>
    <row r="24" spans="1:7" s="22" customFormat="1" x14ac:dyDescent="0.3">
      <c r="A24" s="26"/>
      <c r="B24" s="27"/>
      <c r="C24" s="27"/>
      <c r="D24" s="28"/>
      <c r="G24" s="126"/>
    </row>
    <row r="25" spans="1:7" ht="19.5" x14ac:dyDescent="0.4">
      <c r="A25" s="329" t="s">
        <v>4</v>
      </c>
      <c r="B25" s="330"/>
      <c r="C25" s="330"/>
      <c r="D25" s="330"/>
      <c r="E25" s="330"/>
      <c r="F25" s="330"/>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1" t="s">
        <v>36</v>
      </c>
      <c r="B33" s="332"/>
      <c r="C33" s="333"/>
      <c r="D33" s="248">
        <f>SUM(B26:C32)</f>
        <v>14</v>
      </c>
    </row>
    <row r="34" spans="1:7" x14ac:dyDescent="0.3">
      <c r="A34" s="331" t="s">
        <v>295</v>
      </c>
      <c r="B34" s="332"/>
      <c r="C34" s="333"/>
      <c r="D34" s="33">
        <f>D33/(COUNT(B26:C32)*2)</f>
        <v>1</v>
      </c>
    </row>
    <row r="35" spans="1:7" s="22" customFormat="1" x14ac:dyDescent="0.3">
      <c r="A35" s="26"/>
      <c r="B35" s="27"/>
      <c r="C35" s="27"/>
      <c r="D35" s="28"/>
      <c r="G35" s="126"/>
    </row>
    <row r="36" spans="1:7" s="22" customFormat="1" ht="19.5" x14ac:dyDescent="0.4">
      <c r="A36" s="329" t="s">
        <v>219</v>
      </c>
      <c r="B36" s="330"/>
      <c r="C36" s="330"/>
      <c r="D36" s="330"/>
      <c r="E36" s="330"/>
      <c r="F36" s="330"/>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1" t="s">
        <v>36</v>
      </c>
      <c r="B42" s="332"/>
      <c r="C42" s="333"/>
      <c r="D42" s="248">
        <f>SUM(B37:C41)</f>
        <v>10</v>
      </c>
      <c r="E42" s="13"/>
      <c r="F42" s="13"/>
      <c r="G42" s="126"/>
    </row>
    <row r="43" spans="1:7" s="22" customFormat="1" x14ac:dyDescent="0.3">
      <c r="A43" s="331" t="s">
        <v>295</v>
      </c>
      <c r="B43" s="332"/>
      <c r="C43" s="333"/>
      <c r="D43" s="33">
        <f>D42/(COUNT(B37:C41)*2)</f>
        <v>1</v>
      </c>
      <c r="E43" s="13"/>
      <c r="F43" s="13"/>
      <c r="G43" s="126"/>
    </row>
    <row r="44" spans="1:7" s="22" customFormat="1" x14ac:dyDescent="0.3">
      <c r="A44" s="47"/>
      <c r="B44" s="48"/>
      <c r="C44" s="48"/>
      <c r="D44" s="49"/>
      <c r="G44" s="126"/>
    </row>
    <row r="45" spans="1:7" ht="19.5" x14ac:dyDescent="0.4">
      <c r="A45" s="341" t="s">
        <v>21</v>
      </c>
      <c r="B45" s="342"/>
      <c r="C45" s="342"/>
      <c r="D45" s="342"/>
      <c r="E45" s="342"/>
      <c r="F45" s="342"/>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31" t="s">
        <v>36</v>
      </c>
      <c r="B52" s="332"/>
      <c r="C52" s="333"/>
      <c r="D52" s="248">
        <f>SUM(B46:C51)</f>
        <v>10</v>
      </c>
    </row>
    <row r="53" spans="1:7" x14ac:dyDescent="0.3">
      <c r="A53" s="331" t="s">
        <v>295</v>
      </c>
      <c r="B53" s="332"/>
      <c r="C53" s="333"/>
      <c r="D53" s="33">
        <f>D52/(COUNT(B46:C51)*2)</f>
        <v>1</v>
      </c>
    </row>
    <row r="54" spans="1:7" s="22" customFormat="1" x14ac:dyDescent="0.3">
      <c r="A54" s="26"/>
      <c r="B54" s="27"/>
      <c r="C54" s="27"/>
      <c r="D54" s="28"/>
      <c r="G54" s="126"/>
    </row>
    <row r="55" spans="1:7" ht="19.5" x14ac:dyDescent="0.4">
      <c r="A55" s="329" t="s">
        <v>8</v>
      </c>
      <c r="B55" s="330"/>
      <c r="C55" s="330"/>
      <c r="D55" s="330"/>
      <c r="E55" s="330"/>
      <c r="F55" s="33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430</v>
      </c>
      <c r="E58" s="95"/>
      <c r="F58" s="94" t="s">
        <v>357</v>
      </c>
    </row>
    <row r="59" spans="1:7" x14ac:dyDescent="0.3">
      <c r="A59" s="23" t="s">
        <v>92</v>
      </c>
      <c r="B59" s="94">
        <v>2</v>
      </c>
      <c r="C59" s="94"/>
      <c r="D59" s="98"/>
      <c r="E59" s="94"/>
      <c r="F59" s="94"/>
    </row>
    <row r="60" spans="1:7" ht="36" x14ac:dyDescent="0.35">
      <c r="A60" s="43" t="s">
        <v>221</v>
      </c>
      <c r="B60" s="94">
        <v>2</v>
      </c>
      <c r="C60" s="120" t="str">
        <f>IF(B60=0, -5, "0")</f>
        <v>0</v>
      </c>
      <c r="D60" s="95" t="s">
        <v>429</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1" t="s">
        <v>36</v>
      </c>
      <c r="B63" s="332"/>
      <c r="C63" s="333"/>
      <c r="D63" s="248">
        <f>SUM(B56:C62)</f>
        <v>13</v>
      </c>
    </row>
    <row r="64" spans="1:7" x14ac:dyDescent="0.3">
      <c r="A64" s="331" t="s">
        <v>295</v>
      </c>
      <c r="B64" s="332"/>
      <c r="C64" s="333"/>
      <c r="D64" s="33">
        <f>D63/(COUNT(B56:C62)*2)</f>
        <v>0.9285714285714286</v>
      </c>
    </row>
    <row r="65" spans="1:7" s="22" customFormat="1" x14ac:dyDescent="0.3">
      <c r="A65" s="26"/>
      <c r="B65" s="27"/>
      <c r="C65" s="27"/>
      <c r="D65" s="28"/>
      <c r="G65" s="126"/>
    </row>
    <row r="66" spans="1:7" ht="19.5" x14ac:dyDescent="0.4">
      <c r="A66" s="329" t="s">
        <v>130</v>
      </c>
      <c r="B66" s="330"/>
      <c r="C66" s="330"/>
      <c r="D66" s="330"/>
      <c r="E66" s="330"/>
      <c r="F66" s="330"/>
    </row>
    <row r="67" spans="1:7" ht="19.5" x14ac:dyDescent="0.4">
      <c r="A67" s="17" t="s">
        <v>271</v>
      </c>
      <c r="B67" s="100">
        <v>2</v>
      </c>
      <c r="C67" s="101"/>
      <c r="D67" s="102"/>
      <c r="E67" s="102"/>
      <c r="F67" s="94" t="s">
        <v>356</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t="s">
        <v>427</v>
      </c>
      <c r="E76" s="105"/>
      <c r="F76" s="94"/>
    </row>
    <row r="77" spans="1:7" ht="36.75" customHeight="1"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1" t="s">
        <v>36</v>
      </c>
      <c r="B84" s="332"/>
      <c r="C84" s="333"/>
      <c r="D84" s="248">
        <f>SUM(B67:C83)</f>
        <v>22</v>
      </c>
    </row>
    <row r="85" spans="1:7" x14ac:dyDescent="0.3">
      <c r="A85" s="331" t="s">
        <v>295</v>
      </c>
      <c r="B85" s="332"/>
      <c r="C85" s="333"/>
      <c r="D85" s="33">
        <f>D84/(COUNT(B67:C83)*2)</f>
        <v>1</v>
      </c>
    </row>
    <row r="86" spans="1:7" s="22" customFormat="1" x14ac:dyDescent="0.3">
      <c r="A86" s="26"/>
      <c r="B86" s="27"/>
      <c r="C86" s="27"/>
      <c r="D86" s="28"/>
      <c r="G86" s="126"/>
    </row>
    <row r="87" spans="1:7" ht="19.5" x14ac:dyDescent="0.4">
      <c r="A87" s="329" t="s">
        <v>211</v>
      </c>
      <c r="B87" s="330"/>
      <c r="C87" s="330"/>
      <c r="D87" s="330"/>
      <c r="E87" s="330"/>
      <c r="F87" s="33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0.25" customHeight="1"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425</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1" t="s">
        <v>36</v>
      </c>
      <c r="B102" s="332"/>
      <c r="C102" s="333"/>
      <c r="D102" s="248">
        <f>SUM(B88:C101)</f>
        <v>27</v>
      </c>
    </row>
    <row r="103" spans="1:7" x14ac:dyDescent="0.3">
      <c r="A103" s="331" t="s">
        <v>295</v>
      </c>
      <c r="B103" s="332"/>
      <c r="C103" s="333"/>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9" t="s">
        <v>212</v>
      </c>
      <c r="B106" s="330"/>
      <c r="C106" s="330"/>
      <c r="D106" s="330"/>
      <c r="E106" s="330"/>
      <c r="F106" s="330"/>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2.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1" t="s">
        <v>36</v>
      </c>
      <c r="B118" s="332"/>
      <c r="C118" s="333"/>
      <c r="D118" s="248">
        <f>SUM(B107:C117)</f>
        <v>22</v>
      </c>
      <c r="E118" s="13"/>
      <c r="F118" s="13"/>
      <c r="G118" s="126"/>
    </row>
    <row r="119" spans="1:7" s="22" customFormat="1" x14ac:dyDescent="0.3">
      <c r="A119" s="331" t="s">
        <v>295</v>
      </c>
      <c r="B119" s="332"/>
      <c r="C119" s="333"/>
      <c r="D119" s="33">
        <f>D118/(COUNT(B107:C117)*2)</f>
        <v>1</v>
      </c>
      <c r="E119" s="13"/>
      <c r="F119" s="13"/>
      <c r="G119" s="126"/>
    </row>
    <row r="120" spans="1:7" s="22" customFormat="1" x14ac:dyDescent="0.3">
      <c r="A120" s="26"/>
      <c r="B120" s="27"/>
      <c r="C120" s="27"/>
      <c r="D120" s="28"/>
      <c r="G120" s="126"/>
    </row>
    <row r="121" spans="1:7" ht="19.5" x14ac:dyDescent="0.4">
      <c r="A121" s="329" t="s">
        <v>185</v>
      </c>
      <c r="B121" s="330"/>
      <c r="C121" s="330"/>
      <c r="D121" s="330"/>
      <c r="E121" s="330"/>
      <c r="F121" s="330"/>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t="s">
        <v>32</v>
      </c>
      <c r="C125" s="101"/>
      <c r="D125" s="95" t="s">
        <v>420</v>
      </c>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ht="33" x14ac:dyDescent="0.3">
      <c r="A129" s="20" t="s">
        <v>166</v>
      </c>
      <c r="B129" s="111">
        <v>1</v>
      </c>
      <c r="C129" s="121"/>
      <c r="D129" s="95" t="s">
        <v>448</v>
      </c>
      <c r="E129" s="95"/>
      <c r="F129" s="94" t="s">
        <v>357</v>
      </c>
    </row>
    <row r="130" spans="1:7" ht="36" x14ac:dyDescent="0.35">
      <c r="A130" s="43" t="s">
        <v>194</v>
      </c>
      <c r="B130" s="111">
        <v>2</v>
      </c>
      <c r="C130" s="120" t="str">
        <f>IF(B130=0, -5, "0")</f>
        <v>0</v>
      </c>
      <c r="D130" s="95" t="s">
        <v>449</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t="s">
        <v>424</v>
      </c>
      <c r="E132" s="102"/>
      <c r="F132" s="94"/>
    </row>
    <row r="133" spans="1:7" x14ac:dyDescent="0.3">
      <c r="A133" s="331" t="s">
        <v>36</v>
      </c>
      <c r="B133" s="332"/>
      <c r="C133" s="333"/>
      <c r="D133" s="248">
        <f>SUM(B122:C132)</f>
        <v>17</v>
      </c>
    </row>
    <row r="134" spans="1:7" x14ac:dyDescent="0.3">
      <c r="A134" s="331" t="s">
        <v>295</v>
      </c>
      <c r="B134" s="332"/>
      <c r="C134" s="333"/>
      <c r="D134" s="32">
        <f>D133/(COUNT(B122:C132)*2)</f>
        <v>0.94444444444444442</v>
      </c>
    </row>
    <row r="135" spans="1:7" s="22" customFormat="1" x14ac:dyDescent="0.3">
      <c r="A135" s="26"/>
      <c r="B135" s="27"/>
      <c r="C135" s="27"/>
      <c r="D135" s="31"/>
      <c r="G135" s="126"/>
    </row>
    <row r="136" spans="1:7" ht="19.5" x14ac:dyDescent="0.4">
      <c r="A136" s="329" t="s">
        <v>71</v>
      </c>
      <c r="B136" s="330"/>
      <c r="C136" s="330"/>
      <c r="D136" s="330"/>
      <c r="E136" s="330"/>
      <c r="F136" s="330"/>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1" t="s">
        <v>36</v>
      </c>
      <c r="B149" s="332"/>
      <c r="C149" s="333"/>
      <c r="D149" s="248">
        <f>SUM(B137:C148)</f>
        <v>0</v>
      </c>
    </row>
    <row r="150" spans="1:7" x14ac:dyDescent="0.3">
      <c r="A150" s="331" t="s">
        <v>295</v>
      </c>
      <c r="B150" s="332"/>
      <c r="C150" s="333"/>
      <c r="D150" s="33" t="e">
        <f>D149/(COUNT(B137:C148)*2)</f>
        <v>#DIV/0!</v>
      </c>
    </row>
    <row r="151" spans="1:7" s="22" customFormat="1" x14ac:dyDescent="0.3">
      <c r="A151" s="26"/>
      <c r="B151" s="27"/>
      <c r="C151" s="27"/>
      <c r="D151" s="28"/>
      <c r="G151" s="126"/>
    </row>
    <row r="152" spans="1:7" ht="19.5" x14ac:dyDescent="0.4">
      <c r="A152" s="329" t="s">
        <v>217</v>
      </c>
      <c r="B152" s="330"/>
      <c r="C152" s="330"/>
      <c r="D152" s="330"/>
      <c r="E152" s="330"/>
      <c r="F152" s="330"/>
    </row>
    <row r="153" spans="1:7" ht="33" x14ac:dyDescent="0.3">
      <c r="A153" s="50" t="s">
        <v>279</v>
      </c>
      <c r="B153" s="94">
        <v>1</v>
      </c>
      <c r="C153" s="94"/>
      <c r="D153" s="95" t="s">
        <v>432</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ht="45.75" x14ac:dyDescent="0.3">
      <c r="A160" s="75" t="s">
        <v>164</v>
      </c>
      <c r="B160" s="94">
        <v>1</v>
      </c>
      <c r="C160" s="94"/>
      <c r="D160" s="96" t="s">
        <v>433</v>
      </c>
      <c r="E160" s="94"/>
      <c r="F160" s="94" t="s">
        <v>357</v>
      </c>
    </row>
    <row r="161" spans="1:7" x14ac:dyDescent="0.3">
      <c r="A161" s="331" t="s">
        <v>36</v>
      </c>
      <c r="B161" s="336"/>
      <c r="C161" s="337"/>
      <c r="D161" s="250">
        <f>SUM(B153:C160)</f>
        <v>14</v>
      </c>
    </row>
    <row r="162" spans="1:7" x14ac:dyDescent="0.3">
      <c r="A162" s="331" t="s">
        <v>295</v>
      </c>
      <c r="B162" s="332"/>
      <c r="C162" s="333"/>
      <c r="D162" s="33">
        <f>D161/(COUNT(B153:C160)*2)</f>
        <v>0.875</v>
      </c>
    </row>
    <row r="163" spans="1:7" s="22" customFormat="1" x14ac:dyDescent="0.3">
      <c r="A163" s="26"/>
      <c r="B163" s="27"/>
      <c r="C163" s="29"/>
      <c r="D163" s="30"/>
      <c r="G163" s="126"/>
    </row>
    <row r="164" spans="1:7" ht="19.5" x14ac:dyDescent="0.4">
      <c r="A164" s="329" t="s">
        <v>77</v>
      </c>
      <c r="B164" s="330"/>
      <c r="C164" s="330"/>
      <c r="D164" s="330"/>
      <c r="E164" s="330"/>
      <c r="F164" s="330"/>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1" t="s">
        <v>36</v>
      </c>
      <c r="B169" s="332"/>
      <c r="C169" s="333"/>
      <c r="D169" s="248">
        <f>SUM(B165:C168)</f>
        <v>8</v>
      </c>
    </row>
    <row r="170" spans="1:7" x14ac:dyDescent="0.3">
      <c r="A170" s="331" t="s">
        <v>295</v>
      </c>
      <c r="B170" s="332"/>
      <c r="C170" s="333"/>
      <c r="D170" s="33">
        <f>D169/(COUNT(B165:C168)*2)</f>
        <v>1</v>
      </c>
    </row>
    <row r="171" spans="1:7" s="22" customFormat="1" x14ac:dyDescent="0.3">
      <c r="A171" s="26"/>
      <c r="B171" s="27"/>
      <c r="C171" s="27"/>
      <c r="D171" s="28"/>
      <c r="G171" s="126"/>
    </row>
    <row r="172" spans="1:7" ht="19.5" x14ac:dyDescent="0.4">
      <c r="A172" s="334" t="s">
        <v>17</v>
      </c>
      <c r="B172" s="335"/>
      <c r="C172" s="335"/>
      <c r="D172" s="335"/>
      <c r="E172" s="335"/>
      <c r="F172" s="335"/>
    </row>
    <row r="173" spans="1:7" x14ac:dyDescent="0.3">
      <c r="A173" s="20" t="s">
        <v>180</v>
      </c>
      <c r="B173" s="94">
        <v>2</v>
      </c>
      <c r="C173" s="94"/>
      <c r="D173" s="119"/>
      <c r="E173" s="94"/>
      <c r="F173" s="94"/>
    </row>
    <row r="174" spans="1:7" x14ac:dyDescent="0.3">
      <c r="A174" s="17" t="s">
        <v>87</v>
      </c>
      <c r="B174" s="94">
        <v>2</v>
      </c>
      <c r="C174" s="94"/>
      <c r="D174" s="119"/>
      <c r="E174" s="94"/>
      <c r="F174" s="94"/>
    </row>
    <row r="175" spans="1:7" ht="33" x14ac:dyDescent="0.3">
      <c r="A175" s="44" t="s">
        <v>197</v>
      </c>
      <c r="B175" s="94">
        <v>1</v>
      </c>
      <c r="C175" s="94"/>
      <c r="D175" s="95" t="s">
        <v>450</v>
      </c>
      <c r="E175" s="94"/>
      <c r="F175" s="94" t="s">
        <v>356</v>
      </c>
    </row>
    <row r="176" spans="1:7" x14ac:dyDescent="0.3">
      <c r="A176" s="17" t="s">
        <v>150</v>
      </c>
      <c r="B176" s="94">
        <v>2</v>
      </c>
      <c r="C176" s="94"/>
      <c r="D176" s="95"/>
      <c r="E176" s="95"/>
      <c r="F176" s="94"/>
    </row>
    <row r="177" spans="1:7" x14ac:dyDescent="0.3">
      <c r="A177" s="331" t="s">
        <v>36</v>
      </c>
      <c r="B177" s="332"/>
      <c r="C177" s="333"/>
      <c r="D177" s="248">
        <f>SUM(B173:C176)</f>
        <v>7</v>
      </c>
    </row>
    <row r="178" spans="1:7" x14ac:dyDescent="0.3">
      <c r="A178" s="331" t="s">
        <v>295</v>
      </c>
      <c r="B178" s="332"/>
      <c r="C178" s="333"/>
      <c r="D178" s="33">
        <f>D177/(COUNT(B173:C176)*2)</f>
        <v>0.875</v>
      </c>
    </row>
    <row r="179" spans="1:7" s="22" customFormat="1" x14ac:dyDescent="0.3">
      <c r="A179" s="26"/>
      <c r="B179" s="27"/>
      <c r="C179" s="27"/>
      <c r="D179" s="28"/>
      <c r="G179" s="126"/>
    </row>
    <row r="180" spans="1:7" ht="19.5" x14ac:dyDescent="0.4">
      <c r="A180" s="329" t="s">
        <v>78</v>
      </c>
      <c r="B180" s="330"/>
      <c r="C180" s="330"/>
      <c r="D180" s="330"/>
      <c r="E180" s="330"/>
      <c r="F180" s="330"/>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33" x14ac:dyDescent="0.3">
      <c r="A185" s="17" t="s">
        <v>309</v>
      </c>
      <c r="B185" s="94">
        <v>1</v>
      </c>
      <c r="C185" s="94"/>
      <c r="D185" s="95" t="s">
        <v>413</v>
      </c>
      <c r="E185" s="94"/>
      <c r="F185" s="94" t="s">
        <v>356</v>
      </c>
    </row>
    <row r="186" spans="1:7" x14ac:dyDescent="0.3">
      <c r="A186" s="331" t="s">
        <v>36</v>
      </c>
      <c r="B186" s="332"/>
      <c r="C186" s="333"/>
      <c r="D186" s="248">
        <f>SUM(B181:C185)</f>
        <v>9</v>
      </c>
    </row>
    <row r="187" spans="1:7" x14ac:dyDescent="0.3">
      <c r="A187" s="331" t="s">
        <v>295</v>
      </c>
      <c r="B187" s="332"/>
      <c r="C187" s="333"/>
      <c r="D187" s="33">
        <f>D186/(COUNT(B181:C185)*2)</f>
        <v>0.9</v>
      </c>
    </row>
    <row r="188" spans="1:7" s="22" customFormat="1" x14ac:dyDescent="0.3">
      <c r="A188" s="26"/>
      <c r="B188" s="27"/>
      <c r="C188" s="27"/>
      <c r="D188" s="28"/>
      <c r="G188" s="126"/>
    </row>
    <row r="189" spans="1:7" ht="19.5" x14ac:dyDescent="0.4">
      <c r="A189" s="329" t="s">
        <v>216</v>
      </c>
      <c r="B189" s="330"/>
      <c r="C189" s="330"/>
      <c r="D189" s="330"/>
      <c r="E189" s="330"/>
      <c r="F189" s="330"/>
    </row>
    <row r="190" spans="1:7" x14ac:dyDescent="0.3">
      <c r="A190" s="44" t="s">
        <v>371</v>
      </c>
      <c r="B190" s="94" t="s">
        <v>32</v>
      </c>
      <c r="C190" s="94"/>
      <c r="D190" s="94"/>
      <c r="E190" s="94"/>
      <c r="F190" s="94" t="s">
        <v>356</v>
      </c>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1" t="s">
        <v>36</v>
      </c>
      <c r="B194" s="332"/>
      <c r="C194" s="333"/>
      <c r="D194" s="54">
        <f>SUM(B190:C193)</f>
        <v>2</v>
      </c>
    </row>
    <row r="195" spans="1:6" x14ac:dyDescent="0.3">
      <c r="A195" s="331" t="s">
        <v>295</v>
      </c>
      <c r="B195" s="332"/>
      <c r="C195" s="333"/>
      <c r="D195" s="33">
        <f>D194/(COUNT(B190:C193)*2)</f>
        <v>1</v>
      </c>
    </row>
    <row r="197" spans="1:6" ht="18" x14ac:dyDescent="0.35">
      <c r="A197" s="64" t="s">
        <v>447</v>
      </c>
      <c r="B197" s="63"/>
      <c r="C197" s="63"/>
      <c r="D197" s="289">
        <v>1</v>
      </c>
      <c r="E197" s="287"/>
      <c r="F197" s="288"/>
    </row>
    <row r="198" spans="1:6" ht="22.5" x14ac:dyDescent="0.3">
      <c r="A198" s="35" t="s">
        <v>45</v>
      </c>
      <c r="B198" s="36"/>
      <c r="C198" s="37"/>
      <c r="D198" s="38">
        <f>SUM(D194,D186,D177,D169,D161,D63,D52,D33,D22,D118,D149,D133,D102,D84,D42)</f>
        <v>185</v>
      </c>
    </row>
    <row r="199" spans="1:6" ht="22.5" x14ac:dyDescent="0.3">
      <c r="A199" s="35" t="s">
        <v>323</v>
      </c>
      <c r="B199" s="36"/>
      <c r="C199" s="37"/>
      <c r="D199" s="39">
        <f>D198/(COUNT(B190:C193,B181:C185,B173:C176,B165:C168,B153:C160,B56:C62,B46:C51,B26:C32,B17:C21,B107:C117,B137:C148,B122:C132,B88:C101,B67:C83,B37:C41)*2)</f>
        <v>0.96354166666666663</v>
      </c>
    </row>
  </sheetData>
  <sheetProtection algorithmName="SHA-512" hashValue="0f6CsUWTaEgOmjw/5UJtmnnlqz+fHWu/X1GxaOlUrwfVaVfq7BBF0DTlRVW07eP2V4PE0p15288375p4NOzDiA==" saltValue="AvTd95onzZ3sBZMkj6XRv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549"/>
  <sheetViews>
    <sheetView view="pageBreakPreview" topLeftCell="A474" zoomScale="93" zoomScaleSheetLayoutView="93" workbookViewId="0">
      <selection activeCell="D476" sqref="D476"/>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5" t="s">
        <v>179</v>
      </c>
      <c r="B7" s="325"/>
      <c r="C7" s="325"/>
      <c r="D7" s="325"/>
      <c r="E7" s="325"/>
      <c r="F7" s="325"/>
      <c r="G7" s="125"/>
    </row>
    <row r="8" spans="1:7" ht="29.25" x14ac:dyDescent="0.45">
      <c r="A8" s="326" t="str">
        <f>'Page de garde'!D18</f>
        <v>Riadh Sousse</v>
      </c>
      <c r="B8" s="326"/>
      <c r="C8" s="326"/>
      <c r="D8" s="326"/>
      <c r="E8" s="326"/>
      <c r="F8" s="326"/>
      <c r="G8" s="125"/>
    </row>
    <row r="9" spans="1:7" ht="24" x14ac:dyDescent="0.45">
      <c r="A9" s="14" t="s">
        <v>42</v>
      </c>
      <c r="B9" s="327" t="s">
        <v>474</v>
      </c>
      <c r="C9" s="327"/>
      <c r="D9" s="327"/>
      <c r="E9" s="327"/>
      <c r="F9" s="327"/>
      <c r="G9" s="125"/>
    </row>
    <row r="10" spans="1:7" ht="24" x14ac:dyDescent="0.45">
      <c r="A10" s="15" t="s">
        <v>44</v>
      </c>
      <c r="B10" s="328" t="s">
        <v>493</v>
      </c>
      <c r="C10" s="328"/>
      <c r="D10" s="328"/>
      <c r="E10" s="328"/>
      <c r="F10" s="328"/>
      <c r="G10" s="125"/>
    </row>
    <row r="11" spans="1:7" ht="24" x14ac:dyDescent="0.45">
      <c r="A11" s="14" t="s">
        <v>43</v>
      </c>
      <c r="B11" s="323">
        <v>43249</v>
      </c>
      <c r="C11" s="323"/>
      <c r="D11" s="323"/>
      <c r="E11" s="323"/>
      <c r="F11" s="323"/>
      <c r="G11" s="125"/>
    </row>
    <row r="12" spans="1:7" ht="24" x14ac:dyDescent="0.45">
      <c r="A12" s="14" t="s">
        <v>239</v>
      </c>
      <c r="B12" s="321">
        <f>D549</f>
        <v>0.85984848484848486</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43249</v>
      </c>
      <c r="B16" s="188"/>
      <c r="C16" s="188"/>
      <c r="D16" s="188"/>
      <c r="E16" s="188"/>
      <c r="F16" s="202"/>
    </row>
    <row r="17" spans="1:8" ht="16.5" customHeight="1" x14ac:dyDescent="0.3">
      <c r="A17" s="305" t="s">
        <v>30</v>
      </c>
      <c r="B17" s="306" t="s">
        <v>31</v>
      </c>
      <c r="C17" s="306"/>
      <c r="D17" s="306" t="s">
        <v>46</v>
      </c>
      <c r="E17" s="307" t="s">
        <v>310</v>
      </c>
      <c r="F17" s="307" t="s">
        <v>358</v>
      </c>
    </row>
    <row r="18" spans="1:8" ht="16.5" customHeight="1" x14ac:dyDescent="0.3">
      <c r="A18" s="305"/>
      <c r="B18" s="41" t="s">
        <v>34</v>
      </c>
      <c r="C18" s="41" t="s">
        <v>33</v>
      </c>
      <c r="D18" s="306"/>
      <c r="E18" s="307"/>
      <c r="F18" s="30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5" t="s">
        <v>379</v>
      </c>
      <c r="B38" s="316"/>
      <c r="C38" s="316"/>
      <c r="D38" s="316"/>
      <c r="E38" s="316"/>
      <c r="F38" s="317"/>
    </row>
    <row r="39" spans="1:7" ht="30.75" customHeight="1" x14ac:dyDescent="0.3">
      <c r="A39" s="4" t="s">
        <v>361</v>
      </c>
      <c r="B39" s="130">
        <v>2</v>
      </c>
      <c r="C39" s="130"/>
      <c r="D39" s="95"/>
      <c r="E39" s="94"/>
      <c r="F39" s="204"/>
    </row>
    <row r="40" spans="1:7" ht="30.75" customHeight="1" x14ac:dyDescent="0.3">
      <c r="A40" s="70" t="s">
        <v>381</v>
      </c>
      <c r="B40" s="130">
        <v>1</v>
      </c>
      <c r="C40" s="130"/>
      <c r="D40" s="95" t="s">
        <v>461</v>
      </c>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43249</v>
      </c>
      <c r="B49" s="124"/>
      <c r="C49" s="135"/>
      <c r="D49" s="124"/>
    </row>
    <row r="50" spans="1:7" x14ac:dyDescent="0.3">
      <c r="A50" s="305" t="s">
        <v>30</v>
      </c>
      <c r="B50" s="306" t="s">
        <v>31</v>
      </c>
      <c r="C50" s="306"/>
      <c r="D50" s="306" t="s">
        <v>46</v>
      </c>
      <c r="E50" s="307" t="s">
        <v>310</v>
      </c>
      <c r="F50" s="307" t="s">
        <v>360</v>
      </c>
      <c r="G50" s="127"/>
    </row>
    <row r="51" spans="1:7" x14ac:dyDescent="0.3">
      <c r="A51" s="305"/>
      <c r="B51" s="41" t="s">
        <v>34</v>
      </c>
      <c r="C51" s="41" t="s">
        <v>33</v>
      </c>
      <c r="D51" s="306"/>
      <c r="E51" s="307"/>
      <c r="F51" s="307"/>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51" t="s">
        <v>494</v>
      </c>
      <c r="E76" s="106"/>
      <c r="F76" s="204"/>
      <c r="G76" s="214"/>
    </row>
    <row r="77" spans="1:7" s="112" customFormat="1" ht="33" x14ac:dyDescent="0.3">
      <c r="A77" s="70" t="s">
        <v>170</v>
      </c>
      <c r="B77" s="130">
        <v>1</v>
      </c>
      <c r="C77" s="131"/>
      <c r="D77" s="151" t="s">
        <v>486</v>
      </c>
      <c r="E77" s="106"/>
      <c r="F77" s="204"/>
      <c r="G77" s="214"/>
    </row>
    <row r="78" spans="1:7" s="112" customFormat="1" ht="18" x14ac:dyDescent="0.35">
      <c r="A78" s="191" t="s">
        <v>397</v>
      </c>
      <c r="B78" s="130">
        <v>1</v>
      </c>
      <c r="C78" s="150"/>
      <c r="D78" s="223" t="s">
        <v>462</v>
      </c>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3" x14ac:dyDescent="0.3">
      <c r="A81" s="70" t="s">
        <v>178</v>
      </c>
      <c r="B81" s="130">
        <v>1</v>
      </c>
      <c r="C81" s="131"/>
      <c r="D81" s="127" t="s">
        <v>487</v>
      </c>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5" t="s">
        <v>379</v>
      </c>
      <c r="B94" s="316"/>
      <c r="C94" s="316"/>
      <c r="D94" s="316"/>
      <c r="E94" s="316"/>
      <c r="F94" s="317"/>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1</v>
      </c>
      <c r="C97" s="213"/>
      <c r="D97" s="223" t="s">
        <v>461</v>
      </c>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0.5</v>
      </c>
      <c r="E99" s="282">
        <f>COUNTIF('A1 Exploitation'!F53:F98,"ok")</f>
        <v>2</v>
      </c>
      <c r="F99" s="283">
        <f>COUNTA('A1 Exploitation'!F53:F98)</f>
        <v>4</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60</v>
      </c>
    </row>
    <row r="103" spans="1:7" ht="18" x14ac:dyDescent="0.35">
      <c r="A103" s="42" t="s">
        <v>199</v>
      </c>
      <c r="B103" s="152"/>
      <c r="C103" s="153"/>
      <c r="D103" s="144">
        <f>D102/(COUNT(B88:C93,B53:C60,B65:C83,B95:C99)*2)</f>
        <v>0.90909090909090906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43249</v>
      </c>
      <c r="B106" s="124"/>
      <c r="C106" s="135"/>
      <c r="D106" s="124"/>
    </row>
    <row r="107" spans="1:7" x14ac:dyDescent="0.3">
      <c r="A107" s="305" t="s">
        <v>30</v>
      </c>
      <c r="B107" s="306" t="s">
        <v>31</v>
      </c>
      <c r="C107" s="306"/>
      <c r="D107" s="306" t="s">
        <v>46</v>
      </c>
      <c r="E107" s="307" t="s">
        <v>310</v>
      </c>
      <c r="F107" s="307" t="s">
        <v>360</v>
      </c>
    </row>
    <row r="108" spans="1:7" x14ac:dyDescent="0.3">
      <c r="A108" s="305"/>
      <c r="B108" s="41" t="s">
        <v>34</v>
      </c>
      <c r="C108" s="41" t="s">
        <v>33</v>
      </c>
      <c r="D108" s="306"/>
      <c r="E108" s="307"/>
      <c r="F108" s="30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82.5" x14ac:dyDescent="0.3">
      <c r="A125" s="209" t="s">
        <v>159</v>
      </c>
      <c r="B125" s="130">
        <v>0</v>
      </c>
      <c r="C125" s="130">
        <f>IF(B125=0, -5, "0")</f>
        <v>-5</v>
      </c>
      <c r="D125" s="226" t="s">
        <v>495</v>
      </c>
      <c r="E125" s="95" t="s">
        <v>463</v>
      </c>
      <c r="F125" s="204"/>
    </row>
    <row r="126" spans="1:6" x14ac:dyDescent="0.3">
      <c r="A126" s="70" t="s">
        <v>251</v>
      </c>
      <c r="B126" s="130">
        <v>2</v>
      </c>
      <c r="C126" s="130"/>
      <c r="D126" s="157"/>
      <c r="E126" s="94"/>
      <c r="F126" s="204"/>
    </row>
    <row r="127" spans="1:6" x14ac:dyDescent="0.3">
      <c r="A127" s="191" t="s">
        <v>68</v>
      </c>
      <c r="B127" s="130" t="s">
        <v>32</v>
      </c>
      <c r="C127" s="213"/>
      <c r="D127" s="116"/>
      <c r="E127" s="94"/>
      <c r="F127" s="204"/>
    </row>
    <row r="128" spans="1:6" ht="33" x14ac:dyDescent="0.3">
      <c r="A128" s="4" t="s">
        <v>170</v>
      </c>
      <c r="B128" s="130">
        <v>1</v>
      </c>
      <c r="C128" s="131"/>
      <c r="D128" s="95" t="s">
        <v>488</v>
      </c>
      <c r="E128" s="94"/>
      <c r="F128" s="204"/>
    </row>
    <row r="129" spans="1:7" s="112" customFormat="1" ht="72" customHeight="1" x14ac:dyDescent="0.3">
      <c r="A129" s="238" t="s">
        <v>387</v>
      </c>
      <c r="B129" s="130">
        <v>0</v>
      </c>
      <c r="C129" s="213">
        <f>IF(B129=0, -5, "0")</f>
        <v>-5</v>
      </c>
      <c r="D129" s="116" t="s">
        <v>498</v>
      </c>
      <c r="E129" s="116" t="s">
        <v>467</v>
      </c>
      <c r="F129" s="204"/>
      <c r="G129" s="127"/>
    </row>
    <row r="130" spans="1:7" ht="18" x14ac:dyDescent="0.3">
      <c r="A130" s="70" t="s">
        <v>240</v>
      </c>
      <c r="B130" s="130" t="s">
        <v>32</v>
      </c>
      <c r="C130" s="131"/>
      <c r="D130" s="154"/>
      <c r="E130" s="106"/>
      <c r="F130" s="204"/>
    </row>
    <row r="131" spans="1:7" ht="30" x14ac:dyDescent="0.3">
      <c r="A131" s="209" t="s">
        <v>380</v>
      </c>
      <c r="B131" s="130">
        <v>2</v>
      </c>
      <c r="C131" s="213" t="str">
        <f>IF(B131=0, -5, "0")</f>
        <v>0</v>
      </c>
      <c r="D131" s="95"/>
      <c r="E131" s="95"/>
      <c r="F131" s="204"/>
      <c r="G131" s="127"/>
    </row>
    <row r="132" spans="1:7" ht="66" x14ac:dyDescent="0.3">
      <c r="A132" s="210" t="s">
        <v>157</v>
      </c>
      <c r="B132" s="130">
        <v>1</v>
      </c>
      <c r="C132" s="150" t="str">
        <f>IF(B132=0, -5, "0")</f>
        <v>0</v>
      </c>
      <c r="D132" s="295" t="s">
        <v>489</v>
      </c>
      <c r="E132" s="95"/>
      <c r="F132" s="204"/>
      <c r="G132" s="127"/>
    </row>
    <row r="133" spans="1:7" ht="18" customHeight="1" x14ac:dyDescent="0.35">
      <c r="A133" s="191" t="s">
        <v>399</v>
      </c>
      <c r="B133" s="130">
        <v>1</v>
      </c>
      <c r="C133" s="130"/>
      <c r="D133" s="235" t="s">
        <v>464</v>
      </c>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15</v>
      </c>
    </row>
    <row r="140" spans="1:7" x14ac:dyDescent="0.3">
      <c r="A140" s="5" t="s">
        <v>35</v>
      </c>
      <c r="B140" s="132"/>
      <c r="C140" s="133"/>
      <c r="D140" s="134">
        <f>D139/(COUNT(B121:C138)*2)</f>
        <v>0.41666666666666669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t="s">
        <v>32</v>
      </c>
      <c r="C146" s="150"/>
      <c r="D146" s="223"/>
      <c r="E146" s="94"/>
      <c r="F146" s="204"/>
    </row>
    <row r="147" spans="1:7" s="112" customFormat="1" ht="33" x14ac:dyDescent="0.3">
      <c r="A147" s="238" t="s">
        <v>404</v>
      </c>
      <c r="B147" s="130">
        <v>0</v>
      </c>
      <c r="C147" s="150">
        <f>IF(B147=0, -5, "0")</f>
        <v>-5</v>
      </c>
      <c r="D147" s="116" t="s">
        <v>465</v>
      </c>
      <c r="E147" s="116" t="s">
        <v>466</v>
      </c>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3" x14ac:dyDescent="0.3">
      <c r="A151" s="219" t="s">
        <v>391</v>
      </c>
      <c r="B151" s="130">
        <v>1</v>
      </c>
      <c r="C151" s="225"/>
      <c r="D151" s="116" t="s">
        <v>461</v>
      </c>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0.42857142857142855</v>
      </c>
      <c r="E153" s="282">
        <f>COUNTIF('A1 Exploitation'!F110:F152,"ok")</f>
        <v>3</v>
      </c>
      <c r="F153" s="283">
        <f>COUNTA('A1 Exploitation'!F110:F152)</f>
        <v>7</v>
      </c>
    </row>
    <row r="154" spans="1:7" x14ac:dyDescent="0.3">
      <c r="A154" s="5" t="s">
        <v>36</v>
      </c>
      <c r="B154" s="5"/>
      <c r="C154" s="5"/>
      <c r="D154" s="5">
        <f>SUM(B143:C147,B149:C153)</f>
        <v>9</v>
      </c>
    </row>
    <row r="155" spans="1:7" x14ac:dyDescent="0.3">
      <c r="A155" s="5" t="s">
        <v>35</v>
      </c>
      <c r="B155" s="132"/>
      <c r="C155" s="133"/>
      <c r="D155" s="134">
        <f>D154/(COUNT(B143:C147,B149:C153)*2)</f>
        <v>0.45</v>
      </c>
    </row>
    <row r="156" spans="1:7" x14ac:dyDescent="0.3">
      <c r="A156" s="145"/>
      <c r="B156" s="124"/>
      <c r="C156" s="135"/>
      <c r="D156" s="124"/>
    </row>
    <row r="157" spans="1:7" ht="18" x14ac:dyDescent="0.35">
      <c r="A157" s="42" t="s">
        <v>125</v>
      </c>
      <c r="B157" s="152"/>
      <c r="C157" s="153"/>
      <c r="D157" s="143">
        <f>SUM(D154,D117,D139)</f>
        <v>38</v>
      </c>
    </row>
    <row r="158" spans="1:7" ht="18" x14ac:dyDescent="0.35">
      <c r="A158" s="42" t="s">
        <v>200</v>
      </c>
      <c r="B158" s="152"/>
      <c r="C158" s="153"/>
      <c r="D158" s="144">
        <f>D157/(COUNT(B143:C147,B110:C116,B121:C138,B149:C153)*2)</f>
        <v>0.54285714285714282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43249</v>
      </c>
      <c r="B161" s="124"/>
      <c r="C161" s="135"/>
      <c r="D161" s="127"/>
    </row>
    <row r="162" spans="1:7" x14ac:dyDescent="0.3">
      <c r="A162" s="305" t="s">
        <v>30</v>
      </c>
      <c r="B162" s="306" t="s">
        <v>31</v>
      </c>
      <c r="C162" s="306"/>
      <c r="D162" s="306" t="s">
        <v>46</v>
      </c>
      <c r="E162" s="307" t="s">
        <v>310</v>
      </c>
      <c r="F162" s="307" t="s">
        <v>360</v>
      </c>
      <c r="G162" s="127"/>
    </row>
    <row r="163" spans="1:7" x14ac:dyDescent="0.3">
      <c r="A163" s="305"/>
      <c r="B163" s="41" t="s">
        <v>34</v>
      </c>
      <c r="C163" s="41" t="s">
        <v>33</v>
      </c>
      <c r="D163" s="306"/>
      <c r="E163" s="307"/>
      <c r="F163" s="30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1</v>
      </c>
      <c r="C185" s="130"/>
      <c r="D185" s="147" t="s">
        <v>496</v>
      </c>
      <c r="E185" s="94"/>
      <c r="F185" s="204"/>
    </row>
    <row r="186" spans="1:7" ht="66.75" customHeight="1" x14ac:dyDescent="0.35">
      <c r="A186" s="266" t="s">
        <v>186</v>
      </c>
      <c r="B186" s="130">
        <v>0</v>
      </c>
      <c r="C186" s="136">
        <f>IF(B186=0, -10, "0")</f>
        <v>-10</v>
      </c>
      <c r="D186" s="296" t="s">
        <v>497</v>
      </c>
      <c r="E186" s="95" t="s">
        <v>468</v>
      </c>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1</v>
      </c>
      <c r="C189" s="130"/>
      <c r="D189" s="116" t="s">
        <v>462</v>
      </c>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1" t="s">
        <v>379</v>
      </c>
      <c r="B195" s="311"/>
      <c r="C195" s="311"/>
      <c r="D195" s="311"/>
      <c r="E195" s="311"/>
      <c r="F195" s="311"/>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1</v>
      </c>
      <c r="C198" s="131"/>
      <c r="D198" s="116" t="s">
        <v>461</v>
      </c>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3</v>
      </c>
      <c r="F200" s="283">
        <f>COUNTA('A1 Exploitation'!F165:F199)</f>
        <v>3</v>
      </c>
      <c r="G200" s="127"/>
    </row>
    <row r="201" spans="1:7" x14ac:dyDescent="0.3">
      <c r="A201" s="59" t="s">
        <v>36</v>
      </c>
      <c r="B201" s="59"/>
      <c r="C201" s="59"/>
      <c r="D201" s="59">
        <f>SUM(B176:C194,B196:C200)</f>
        <v>33</v>
      </c>
    </row>
    <row r="202" spans="1:7" x14ac:dyDescent="0.3">
      <c r="A202" s="5" t="s">
        <v>35</v>
      </c>
      <c r="B202" s="132"/>
      <c r="C202" s="133"/>
      <c r="D202" s="134">
        <f>D201/(COUNT(B176:C194,B196:C200)*2)</f>
        <v>0.66</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0.734375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43249</v>
      </c>
      <c r="B208" s="124"/>
      <c r="C208" s="135"/>
      <c r="D208" s="124"/>
    </row>
    <row r="209" spans="1:7" x14ac:dyDescent="0.3">
      <c r="A209" s="305" t="s">
        <v>30</v>
      </c>
      <c r="B209" s="306" t="s">
        <v>31</v>
      </c>
      <c r="C209" s="306"/>
      <c r="D209" s="306" t="s">
        <v>46</v>
      </c>
      <c r="E209" s="307" t="s">
        <v>310</v>
      </c>
      <c r="F209" s="307" t="s">
        <v>360</v>
      </c>
      <c r="G209" s="127"/>
    </row>
    <row r="210" spans="1:7" x14ac:dyDescent="0.3">
      <c r="A210" s="305"/>
      <c r="B210" s="41" t="s">
        <v>34</v>
      </c>
      <c r="C210" s="41" t="s">
        <v>33</v>
      </c>
      <c r="D210" s="306"/>
      <c r="E210" s="307"/>
      <c r="F210" s="30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14</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33" x14ac:dyDescent="0.3">
      <c r="A234" s="4" t="s">
        <v>170</v>
      </c>
      <c r="B234" s="130">
        <v>1</v>
      </c>
      <c r="C234" s="130"/>
      <c r="D234" s="95" t="s">
        <v>490</v>
      </c>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1</v>
      </c>
      <c r="C239" s="131"/>
      <c r="D239" s="95" t="s">
        <v>462</v>
      </c>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0.93333333333333335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1" t="s">
        <v>379</v>
      </c>
      <c r="B256" s="311"/>
      <c r="C256" s="311"/>
      <c r="D256" s="311"/>
      <c r="E256" s="311"/>
      <c r="F256" s="311"/>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3" x14ac:dyDescent="0.3">
      <c r="A259" s="219" t="s">
        <v>391</v>
      </c>
      <c r="B259" s="130">
        <v>1</v>
      </c>
      <c r="C259" s="131"/>
      <c r="D259" s="147" t="s">
        <v>461</v>
      </c>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1</v>
      </c>
      <c r="F261" s="283">
        <f>COUNTA('A1 Exploitation'!F212:F260)</f>
        <v>1</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0.95714285714285718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43249</v>
      </c>
      <c r="B269" s="124"/>
      <c r="C269" s="135"/>
      <c r="D269" s="124"/>
      <c r="F269" s="206"/>
      <c r="G269" s="214"/>
    </row>
    <row r="270" spans="1:7" s="16" customFormat="1" x14ac:dyDescent="0.3">
      <c r="A270" s="305" t="s">
        <v>30</v>
      </c>
      <c r="B270" s="306" t="s">
        <v>31</v>
      </c>
      <c r="C270" s="306"/>
      <c r="D270" s="306" t="s">
        <v>46</v>
      </c>
      <c r="E270" s="307" t="s">
        <v>310</v>
      </c>
      <c r="F270" s="307" t="s">
        <v>360</v>
      </c>
      <c r="G270" s="214"/>
    </row>
    <row r="271" spans="1:7" s="16" customFormat="1" x14ac:dyDescent="0.3">
      <c r="A271" s="305"/>
      <c r="B271" s="41" t="s">
        <v>34</v>
      </c>
      <c r="C271" s="41" t="s">
        <v>33</v>
      </c>
      <c r="D271" s="306"/>
      <c r="E271" s="307"/>
      <c r="F271" s="307"/>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2" t="s">
        <v>396</v>
      </c>
      <c r="B308" s="313"/>
      <c r="C308" s="313"/>
      <c r="D308" s="313"/>
      <c r="E308" s="313"/>
      <c r="F308" s="314"/>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43249</v>
      </c>
      <c r="B321" s="124"/>
      <c r="C321" s="135"/>
      <c r="D321" s="127"/>
    </row>
    <row r="322" spans="1:7" x14ac:dyDescent="0.3">
      <c r="A322" s="305" t="s">
        <v>30</v>
      </c>
      <c r="B322" s="306" t="s">
        <v>31</v>
      </c>
      <c r="C322" s="306"/>
      <c r="D322" s="306" t="s">
        <v>46</v>
      </c>
      <c r="E322" s="307" t="s">
        <v>310</v>
      </c>
      <c r="F322" s="307" t="s">
        <v>360</v>
      </c>
      <c r="G322" s="127"/>
    </row>
    <row r="323" spans="1:7" x14ac:dyDescent="0.3">
      <c r="A323" s="305"/>
      <c r="B323" s="41" t="s">
        <v>34</v>
      </c>
      <c r="C323" s="41" t="s">
        <v>33</v>
      </c>
      <c r="D323" s="306"/>
      <c r="E323" s="307"/>
      <c r="F323" s="307"/>
      <c r="G323" s="127"/>
    </row>
    <row r="324" spans="1:7" ht="18" x14ac:dyDescent="0.3">
      <c r="A324" s="194" t="s">
        <v>19</v>
      </c>
      <c r="B324" s="195"/>
      <c r="C324" s="195"/>
      <c r="D324" s="195"/>
      <c r="E324" s="195"/>
      <c r="F324" s="197"/>
      <c r="G324" s="127"/>
    </row>
    <row r="325" spans="1:7" x14ac:dyDescent="0.3">
      <c r="A325" s="6" t="s">
        <v>6</v>
      </c>
      <c r="B325" s="130">
        <v>2</v>
      </c>
      <c r="C325" s="130"/>
      <c r="D325" s="23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2" t="s">
        <v>379</v>
      </c>
      <c r="B349" s="313"/>
      <c r="C349" s="313"/>
      <c r="D349" s="313"/>
      <c r="E349" s="313"/>
      <c r="F349" s="313"/>
    </row>
    <row r="350" spans="1:7" s="112" customFormat="1" ht="27.75" customHeight="1" x14ac:dyDescent="0.3">
      <c r="A350" s="55" t="s">
        <v>361</v>
      </c>
      <c r="B350" s="130">
        <v>2</v>
      </c>
      <c r="C350" s="227"/>
      <c r="D350" s="227"/>
      <c r="E350" s="227"/>
      <c r="F350" s="204"/>
      <c r="G350" s="127"/>
    </row>
    <row r="351" spans="1:7" s="112" customFormat="1" ht="33" x14ac:dyDescent="0.3">
      <c r="A351" s="219" t="s">
        <v>391</v>
      </c>
      <c r="B351" s="130">
        <v>1</v>
      </c>
      <c r="C351" s="150"/>
      <c r="D351" s="223" t="s">
        <v>461</v>
      </c>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43249</v>
      </c>
      <c r="B361" s="124"/>
      <c r="C361" s="135"/>
      <c r="D361" s="124"/>
    </row>
    <row r="362" spans="1:7" x14ac:dyDescent="0.3">
      <c r="A362" s="305" t="s">
        <v>30</v>
      </c>
      <c r="B362" s="306" t="s">
        <v>31</v>
      </c>
      <c r="C362" s="306"/>
      <c r="D362" s="306" t="s">
        <v>46</v>
      </c>
      <c r="E362" s="307" t="s">
        <v>310</v>
      </c>
      <c r="F362" s="307" t="s">
        <v>360</v>
      </c>
      <c r="G362" s="127"/>
    </row>
    <row r="363" spans="1:7" x14ac:dyDescent="0.3">
      <c r="A363" s="305"/>
      <c r="B363" s="41" t="s">
        <v>34</v>
      </c>
      <c r="C363" s="41" t="s">
        <v>33</v>
      </c>
      <c r="D363" s="306"/>
      <c r="E363" s="307"/>
      <c r="F363" s="30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49.5" x14ac:dyDescent="0.3">
      <c r="A372" s="70" t="s">
        <v>262</v>
      </c>
      <c r="B372" s="130">
        <v>1</v>
      </c>
      <c r="C372" s="131"/>
      <c r="D372" s="149" t="s">
        <v>473</v>
      </c>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1" t="s">
        <v>379</v>
      </c>
      <c r="B383" s="311"/>
      <c r="C383" s="311"/>
      <c r="D383" s="311"/>
      <c r="E383" s="311"/>
      <c r="F383" s="311"/>
      <c r="G383" s="127"/>
    </row>
    <row r="384" spans="1:7" ht="27" customHeight="1" x14ac:dyDescent="0.3">
      <c r="A384" s="70" t="s">
        <v>361</v>
      </c>
      <c r="B384" s="130">
        <v>2</v>
      </c>
      <c r="C384" s="130"/>
      <c r="D384" s="149"/>
      <c r="E384" s="94"/>
      <c r="F384" s="204"/>
      <c r="G384" s="127"/>
    </row>
    <row r="385" spans="1:7" ht="33.75" customHeight="1" x14ac:dyDescent="0.3">
      <c r="A385" s="10" t="s">
        <v>391</v>
      </c>
      <c r="B385" s="130">
        <v>1</v>
      </c>
      <c r="C385" s="130"/>
      <c r="D385" s="113" t="s">
        <v>461</v>
      </c>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43249</v>
      </c>
      <c r="B394" s="124"/>
      <c r="C394" s="135"/>
      <c r="D394" s="127"/>
      <c r="G394" s="127"/>
    </row>
    <row r="395" spans="1:7" x14ac:dyDescent="0.3">
      <c r="A395" s="305" t="s">
        <v>30</v>
      </c>
      <c r="B395" s="306" t="s">
        <v>31</v>
      </c>
      <c r="C395" s="306"/>
      <c r="D395" s="306" t="s">
        <v>46</v>
      </c>
      <c r="E395" s="307" t="s">
        <v>310</v>
      </c>
      <c r="F395" s="307" t="s">
        <v>360</v>
      </c>
      <c r="G395" s="127"/>
    </row>
    <row r="396" spans="1:7" x14ac:dyDescent="0.3">
      <c r="A396" s="305"/>
      <c r="B396" s="41" t="s">
        <v>34</v>
      </c>
      <c r="C396" s="41" t="s">
        <v>33</v>
      </c>
      <c r="D396" s="306"/>
      <c r="E396" s="307"/>
      <c r="F396" s="30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1</v>
      </c>
      <c r="C404" s="130"/>
      <c r="D404" s="95" t="s">
        <v>491</v>
      </c>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49.5" x14ac:dyDescent="0.3">
      <c r="A415" s="210" t="s">
        <v>105</v>
      </c>
      <c r="B415" s="130">
        <v>1</v>
      </c>
      <c r="C415" s="136" t="str">
        <f>IF(B415=0, -5, "0")</f>
        <v>0</v>
      </c>
      <c r="D415" s="296" t="s">
        <v>472</v>
      </c>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1" t="s">
        <v>379</v>
      </c>
      <c r="B435" s="311"/>
      <c r="C435" s="311"/>
      <c r="D435" s="311"/>
      <c r="E435" s="311"/>
      <c r="F435" s="311"/>
      <c r="G435" s="12"/>
    </row>
    <row r="436" spans="1:7" ht="26.25" customHeight="1" x14ac:dyDescent="0.3">
      <c r="A436" s="70" t="s">
        <v>361</v>
      </c>
      <c r="B436" s="130">
        <v>2</v>
      </c>
      <c r="C436" s="130"/>
      <c r="D436" s="129"/>
      <c r="E436" s="94"/>
      <c r="F436" s="204"/>
      <c r="G436" s="233"/>
    </row>
    <row r="437" spans="1:7" ht="33" x14ac:dyDescent="0.3">
      <c r="A437" s="10" t="s">
        <v>391</v>
      </c>
      <c r="B437" s="130">
        <v>1</v>
      </c>
      <c r="C437" s="130"/>
      <c r="D437" s="129" t="s">
        <v>461</v>
      </c>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D443/(COUNT(B430:C434,B410:C416,B421:C425,B398:C404,B436:C439)*2)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43249</v>
      </c>
      <c r="B447" s="124"/>
      <c r="C447" s="135"/>
      <c r="D447" s="124"/>
    </row>
    <row r="448" spans="1:7" x14ac:dyDescent="0.3">
      <c r="A448" s="305" t="s">
        <v>30</v>
      </c>
      <c r="B448" s="306" t="s">
        <v>31</v>
      </c>
      <c r="C448" s="306"/>
      <c r="D448" s="306" t="s">
        <v>46</v>
      </c>
      <c r="E448" s="307" t="s">
        <v>310</v>
      </c>
      <c r="F448" s="307" t="s">
        <v>360</v>
      </c>
      <c r="G448" s="127"/>
    </row>
    <row r="449" spans="1:6" x14ac:dyDescent="0.3">
      <c r="A449" s="305"/>
      <c r="B449" s="41" t="s">
        <v>34</v>
      </c>
      <c r="C449" s="41" t="s">
        <v>33</v>
      </c>
      <c r="D449" s="306"/>
      <c r="E449" s="307"/>
      <c r="F449" s="30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0</v>
      </c>
      <c r="C462" s="130"/>
      <c r="D462" s="95" t="s">
        <v>485</v>
      </c>
      <c r="E462" s="95" t="s">
        <v>470</v>
      </c>
      <c r="F462" s="204"/>
    </row>
    <row r="463" spans="1:6" ht="49.5" x14ac:dyDescent="0.3">
      <c r="A463" s="70" t="s">
        <v>351</v>
      </c>
      <c r="B463" s="130">
        <v>1</v>
      </c>
      <c r="C463" s="130"/>
      <c r="D463" s="95" t="s">
        <v>471</v>
      </c>
      <c r="E463" s="94"/>
      <c r="F463" s="204"/>
    </row>
    <row r="464" spans="1:6" ht="49.5" x14ac:dyDescent="0.3">
      <c r="A464" s="70" t="s">
        <v>133</v>
      </c>
      <c r="B464" s="130">
        <v>1</v>
      </c>
      <c r="C464" s="130"/>
      <c r="D464" s="138" t="s">
        <v>499</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08" t="s">
        <v>379</v>
      </c>
      <c r="B471" s="309"/>
      <c r="C471" s="309"/>
      <c r="D471" s="309"/>
      <c r="E471" s="309"/>
      <c r="F471" s="309"/>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3" x14ac:dyDescent="0.3">
      <c r="A474" s="219" t="s">
        <v>391</v>
      </c>
      <c r="B474" s="130">
        <v>1</v>
      </c>
      <c r="C474" s="213"/>
      <c r="D474" s="116" t="s">
        <v>461</v>
      </c>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25</v>
      </c>
    </row>
    <row r="478" spans="1:7" x14ac:dyDescent="0.3">
      <c r="A478" s="5" t="s">
        <v>35</v>
      </c>
      <c r="B478" s="132"/>
      <c r="C478" s="133"/>
      <c r="D478" s="134">
        <f>D477/(COUNT(B461:C470,B472:C476)*2)</f>
        <v>0.83333333333333337</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0.88095238095238093</v>
      </c>
    </row>
    <row r="482" spans="1:7" x14ac:dyDescent="0.3">
      <c r="A482" s="1"/>
      <c r="B482" s="124"/>
      <c r="C482" s="135"/>
      <c r="D482" s="124"/>
    </row>
    <row r="483" spans="1:7" ht="21.75" customHeight="1" x14ac:dyDescent="0.35">
      <c r="A483" s="310" t="s">
        <v>367</v>
      </c>
      <c r="B483" s="310"/>
      <c r="C483" s="310"/>
      <c r="D483" s="310"/>
      <c r="E483" s="185"/>
      <c r="F483" s="201"/>
    </row>
    <row r="484" spans="1:7" x14ac:dyDescent="0.3">
      <c r="A484" s="74">
        <f>B11</f>
        <v>43249</v>
      </c>
      <c r="B484" s="124"/>
      <c r="C484" s="135"/>
      <c r="D484" s="124"/>
    </row>
    <row r="485" spans="1:7" x14ac:dyDescent="0.3">
      <c r="A485" s="305" t="s">
        <v>30</v>
      </c>
      <c r="B485" s="306" t="s">
        <v>31</v>
      </c>
      <c r="C485" s="306"/>
      <c r="D485" s="306" t="s">
        <v>46</v>
      </c>
      <c r="E485" s="307" t="s">
        <v>310</v>
      </c>
      <c r="F485" s="307" t="s">
        <v>360</v>
      </c>
      <c r="G485" s="127"/>
    </row>
    <row r="486" spans="1:7" x14ac:dyDescent="0.3">
      <c r="A486" s="305"/>
      <c r="B486" s="41" t="s">
        <v>34</v>
      </c>
      <c r="C486" s="41" t="s">
        <v>33</v>
      </c>
      <c r="D486" s="306"/>
      <c r="E486" s="307"/>
      <c r="F486" s="307"/>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35.25" customHeight="1" x14ac:dyDescent="0.3">
      <c r="A489" s="4" t="s">
        <v>389</v>
      </c>
      <c r="B489" s="130">
        <v>1</v>
      </c>
      <c r="C489" s="130"/>
      <c r="D489" s="95" t="s">
        <v>461</v>
      </c>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43249</v>
      </c>
      <c r="B506" s="124"/>
      <c r="C506" s="135"/>
      <c r="D506" s="124"/>
    </row>
    <row r="507" spans="1:7" x14ac:dyDescent="0.3">
      <c r="A507" s="305" t="s">
        <v>30</v>
      </c>
      <c r="B507" s="306" t="s">
        <v>31</v>
      </c>
      <c r="C507" s="306"/>
      <c r="D507" s="306" t="s">
        <v>46</v>
      </c>
      <c r="E507" s="307" t="s">
        <v>310</v>
      </c>
      <c r="F507" s="307" t="s">
        <v>360</v>
      </c>
      <c r="G507" s="127"/>
    </row>
    <row r="508" spans="1:7" x14ac:dyDescent="0.3">
      <c r="A508" s="305"/>
      <c r="B508" s="41" t="s">
        <v>34</v>
      </c>
      <c r="C508" s="41" t="s">
        <v>33</v>
      </c>
      <c r="D508" s="348"/>
      <c r="E508" s="307"/>
      <c r="F508" s="30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43249</v>
      </c>
      <c r="B517" s="124"/>
      <c r="C517" s="135"/>
      <c r="D517" s="124"/>
    </row>
    <row r="518" spans="1:7" x14ac:dyDescent="0.3">
      <c r="A518" s="305" t="s">
        <v>30</v>
      </c>
      <c r="B518" s="306" t="s">
        <v>31</v>
      </c>
      <c r="C518" s="306"/>
      <c r="D518" s="306" t="s">
        <v>46</v>
      </c>
      <c r="E518" s="307" t="s">
        <v>310</v>
      </c>
      <c r="F518" s="307" t="s">
        <v>360</v>
      </c>
      <c r="G518" s="127"/>
    </row>
    <row r="519" spans="1:7" x14ac:dyDescent="0.3">
      <c r="A519" s="305"/>
      <c r="B519" s="41" t="s">
        <v>34</v>
      </c>
      <c r="C519" s="41" t="s">
        <v>33</v>
      </c>
      <c r="D519" s="348"/>
      <c r="E519" s="307"/>
      <c r="F519" s="30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1" t="str">
        <f>IF(B528=0, -5, "0")</f>
        <v>0</v>
      </c>
      <c r="D528" s="174"/>
      <c r="E528" s="106"/>
      <c r="F528" s="204"/>
      <c r="G528" s="127"/>
    </row>
    <row r="529" spans="1:7" ht="45" x14ac:dyDescent="0.3">
      <c r="A529" s="55" t="s">
        <v>354</v>
      </c>
      <c r="B529" s="130" t="s">
        <v>32</v>
      </c>
      <c r="C529" s="140"/>
      <c r="D529" s="174"/>
      <c r="E529" s="94"/>
      <c r="F529" s="204"/>
    </row>
    <row r="530" spans="1:7" s="112" customFormat="1" ht="77.25" customHeight="1" x14ac:dyDescent="0.3">
      <c r="A530" s="66" t="s">
        <v>394</v>
      </c>
      <c r="B530" s="130">
        <v>1</v>
      </c>
      <c r="C530" s="150" t="str">
        <f>IF(B530=0, -5, "0")</f>
        <v>0</v>
      </c>
      <c r="D530" s="116" t="s">
        <v>469</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0</v>
      </c>
      <c r="C532" s="140"/>
      <c r="D532" s="281">
        <f>IFERROR(E532/F532,"N.A")</f>
        <v>0</v>
      </c>
      <c r="E532" s="282">
        <f>COUNTIF('A1 Exploitation'!F520:F531,"ok")</f>
        <v>0</v>
      </c>
      <c r="F532" s="285">
        <f>COUNTA('A1 Exploitation'!F520:F531)</f>
        <v>1</v>
      </c>
    </row>
    <row r="533" spans="1:7" x14ac:dyDescent="0.3">
      <c r="A533" s="5" t="s">
        <v>36</v>
      </c>
      <c r="B533" s="5"/>
      <c r="C533" s="5"/>
      <c r="D533" s="5">
        <f>SUM(B520:C532)</f>
        <v>15</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43249</v>
      </c>
      <c r="B537" s="124"/>
      <c r="C537" s="135"/>
      <c r="D537" s="124"/>
      <c r="G537" s="127"/>
    </row>
    <row r="538" spans="1:7" x14ac:dyDescent="0.3">
      <c r="A538" s="305" t="s">
        <v>30</v>
      </c>
      <c r="B538" s="306" t="s">
        <v>31</v>
      </c>
      <c r="C538" s="306"/>
      <c r="D538" s="306" t="s">
        <v>46</v>
      </c>
      <c r="E538" s="307" t="s">
        <v>310</v>
      </c>
      <c r="F538" s="307" t="s">
        <v>360</v>
      </c>
      <c r="G538" s="127"/>
    </row>
    <row r="539" spans="1:7" x14ac:dyDescent="0.3">
      <c r="A539" s="305"/>
      <c r="B539" s="41" t="s">
        <v>34</v>
      </c>
      <c r="C539" s="41" t="s">
        <v>33</v>
      </c>
      <c r="D539" s="348"/>
      <c r="E539" s="307"/>
      <c r="F539" s="307"/>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f>IFERROR(E543/F543,"N.A")</f>
        <v>1</v>
      </c>
      <c r="E543" s="282">
        <f>COUNTIF('A1 Exploitation'!F540:F542,"ok")</f>
        <v>1</v>
      </c>
      <c r="F543" s="283">
        <f>COUNTA('A1 Exploitation'!F540:F542)</f>
        <v>1</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0.7637362637362638</v>
      </c>
    </row>
    <row r="548" spans="1:4" ht="22.5" x14ac:dyDescent="0.45">
      <c r="A548" s="35" t="s">
        <v>45</v>
      </c>
      <c r="B548" s="181"/>
      <c r="C548" s="182"/>
      <c r="D548" s="183">
        <f>SUM(D544,D533,D513,D502,D443,D390,D357,D45,D317,D265,D157,D480,D204,D102)</f>
        <v>454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0.85984848484848486</v>
      </c>
    </row>
  </sheetData>
  <sheetProtection algorithmName="SHA-512" hashValue="KL148LOfNueEeVGWtnzGXmdHiEdGL0uv+rakZ8L0xfqHq8iWAj2gQcBA3gVHBTmdxSdaDsxbS4RQtox7d/nB8Q==" saltValue="1jK0hl0jKDgAia3y9htyw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31" orientation="portrait" r:id="rId1"/>
  <rowBreaks count="5" manualBreakCount="5">
    <brk id="85" max="6" man="1"/>
    <brk id="159" max="6" man="1"/>
    <brk id="267" max="6" man="1"/>
    <brk id="391" max="6" man="1"/>
    <brk id="5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99"/>
  <sheetViews>
    <sheetView view="pageBreakPreview" topLeftCell="A184" zoomScaleNormal="90" zoomScaleSheetLayoutView="10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5" t="s">
        <v>50</v>
      </c>
      <c r="B6" s="345"/>
      <c r="C6" s="345"/>
      <c r="D6" s="345"/>
      <c r="E6" s="345"/>
      <c r="F6" s="345"/>
      <c r="G6" s="125"/>
    </row>
    <row r="7" spans="1:7" s="12" customFormat="1" ht="21.75" customHeight="1" x14ac:dyDescent="0.45">
      <c r="A7" s="326" t="str">
        <f>'A2 Exploitation'!A8:F8</f>
        <v>Riadh Sousse</v>
      </c>
      <c r="B7" s="326"/>
      <c r="C7" s="326"/>
      <c r="D7" s="326"/>
      <c r="E7" s="326"/>
      <c r="F7" s="326"/>
      <c r="G7" s="125"/>
    </row>
    <row r="8" spans="1:7" s="12" customFormat="1" ht="24" x14ac:dyDescent="0.45">
      <c r="A8" s="14" t="s">
        <v>42</v>
      </c>
      <c r="B8" s="346" t="str">
        <f>'A2 Exploitation'!B9:F9</f>
        <v>M Souheil DRAOUI</v>
      </c>
      <c r="C8" s="346"/>
      <c r="D8" s="346"/>
      <c r="E8" s="346"/>
      <c r="F8" s="346"/>
      <c r="G8" s="125"/>
    </row>
    <row r="9" spans="1:7" s="12" customFormat="1" ht="24" x14ac:dyDescent="0.45">
      <c r="A9" s="15" t="s">
        <v>44</v>
      </c>
      <c r="B9" s="347" t="str">
        <f>'A2 Exploitation'!B10:F10</f>
        <v>Le directeur magasin et le chef rayon</v>
      </c>
      <c r="C9" s="347"/>
      <c r="D9" s="347"/>
      <c r="E9" s="347"/>
      <c r="F9" s="347"/>
      <c r="G9" s="125"/>
    </row>
    <row r="10" spans="1:7" s="12" customFormat="1" ht="24" x14ac:dyDescent="0.45">
      <c r="A10" s="14" t="s">
        <v>43</v>
      </c>
      <c r="B10" s="344">
        <f>'A2 Exploitation'!B11:F11</f>
        <v>43249</v>
      </c>
      <c r="C10" s="344"/>
      <c r="D10" s="344"/>
      <c r="E10" s="344"/>
      <c r="F10" s="344"/>
      <c r="G10" s="125"/>
    </row>
    <row r="11" spans="1:7" s="12" customFormat="1" ht="24" x14ac:dyDescent="0.45">
      <c r="A11" s="14" t="s">
        <v>294</v>
      </c>
      <c r="B11" s="343">
        <f>D199</f>
        <v>0.93229166666666663</v>
      </c>
      <c r="C11" s="343"/>
      <c r="D11" s="343"/>
      <c r="E11" s="343"/>
      <c r="F11" s="343"/>
      <c r="G11" s="125"/>
    </row>
    <row r="12" spans="1:7" s="12" customFormat="1" ht="22.5" x14ac:dyDescent="0.45">
      <c r="A12" s="11"/>
      <c r="D12" s="322"/>
      <c r="E12" s="322"/>
      <c r="F12" s="322"/>
      <c r="G12" s="322"/>
    </row>
    <row r="13" spans="1:7" s="12" customFormat="1" ht="11.25" customHeight="1" x14ac:dyDescent="0.3">
      <c r="A13" s="305" t="s">
        <v>30</v>
      </c>
      <c r="B13" s="306" t="s">
        <v>31</v>
      </c>
      <c r="C13" s="306"/>
      <c r="D13" s="306" t="s">
        <v>46</v>
      </c>
      <c r="E13" s="306" t="s">
        <v>190</v>
      </c>
      <c r="F13" s="306" t="s">
        <v>191</v>
      </c>
      <c r="G13" s="112"/>
    </row>
    <row r="14" spans="1:7" s="12" customFormat="1" ht="12.75" customHeight="1" x14ac:dyDescent="0.3">
      <c r="A14" s="305"/>
      <c r="B14" s="34" t="s">
        <v>34</v>
      </c>
      <c r="C14" s="34" t="s">
        <v>33</v>
      </c>
      <c r="D14" s="306"/>
      <c r="E14" s="306"/>
      <c r="F14" s="306"/>
      <c r="G14" s="127"/>
    </row>
    <row r="15" spans="1:7" x14ac:dyDescent="0.3">
      <c r="A15" s="17"/>
      <c r="B15" s="17"/>
      <c r="C15" s="17"/>
      <c r="D15" s="17"/>
    </row>
    <row r="16" spans="1:7" ht="19.5" x14ac:dyDescent="0.4">
      <c r="A16" s="338" t="s">
        <v>0</v>
      </c>
      <c r="B16" s="339"/>
      <c r="C16" s="339"/>
      <c r="D16" s="339"/>
      <c r="E16" s="339"/>
      <c r="F16" s="339"/>
      <c r="G16" s="126" t="s">
        <v>356</v>
      </c>
    </row>
    <row r="17" spans="1:7" ht="49.5" x14ac:dyDescent="0.3">
      <c r="A17" s="17" t="s">
        <v>269</v>
      </c>
      <c r="B17" s="94">
        <v>1</v>
      </c>
      <c r="C17" s="94"/>
      <c r="D17" s="95" t="s">
        <v>500</v>
      </c>
      <c r="E17" s="94"/>
      <c r="F17" s="94"/>
      <c r="G17" s="126" t="s">
        <v>357</v>
      </c>
    </row>
    <row r="18" spans="1:7" x14ac:dyDescent="0.3">
      <c r="A18" s="20" t="s">
        <v>80</v>
      </c>
      <c r="B18" s="94">
        <v>1</v>
      </c>
      <c r="C18" s="94"/>
      <c r="D18" s="95"/>
      <c r="E18" s="94"/>
      <c r="F18" s="94"/>
    </row>
    <row r="19" spans="1:7" x14ac:dyDescent="0.3">
      <c r="A19" s="17" t="s">
        <v>81</v>
      </c>
      <c r="B19" s="94">
        <v>2</v>
      </c>
      <c r="C19" s="94"/>
      <c r="D19" s="95"/>
      <c r="E19" s="95"/>
      <c r="F19" s="94"/>
    </row>
    <row r="20" spans="1:7" x14ac:dyDescent="0.3">
      <c r="A20" s="17" t="s">
        <v>151</v>
      </c>
      <c r="B20" s="94">
        <v>1</v>
      </c>
      <c r="C20" s="94"/>
      <c r="D20" s="95" t="s">
        <v>475</v>
      </c>
      <c r="E20" s="94"/>
      <c r="F20" s="94"/>
    </row>
    <row r="21" spans="1:7" x14ac:dyDescent="0.3">
      <c r="A21" s="44" t="s">
        <v>210</v>
      </c>
      <c r="B21" s="94">
        <v>2</v>
      </c>
      <c r="C21" s="94"/>
      <c r="D21" s="97"/>
      <c r="E21" s="94"/>
      <c r="F21" s="94"/>
    </row>
    <row r="22" spans="1:7" x14ac:dyDescent="0.3">
      <c r="A22" s="340" t="s">
        <v>36</v>
      </c>
      <c r="B22" s="336"/>
      <c r="C22" s="337"/>
      <c r="D22" s="250">
        <f>SUM(B17:C21)</f>
        <v>7</v>
      </c>
    </row>
    <row r="23" spans="1:7" x14ac:dyDescent="0.3">
      <c r="A23" s="331" t="s">
        <v>295</v>
      </c>
      <c r="B23" s="332"/>
      <c r="C23" s="333"/>
      <c r="D23" s="33">
        <f>D22/(COUNT(B17:C21)*2)</f>
        <v>0.7</v>
      </c>
    </row>
    <row r="24" spans="1:7" s="22" customFormat="1" x14ac:dyDescent="0.3">
      <c r="A24" s="26"/>
      <c r="B24" s="27"/>
      <c r="C24" s="27"/>
      <c r="D24" s="28"/>
      <c r="G24" s="126"/>
    </row>
    <row r="25" spans="1:7" ht="19.5" x14ac:dyDescent="0.4">
      <c r="A25" s="329" t="s">
        <v>4</v>
      </c>
      <c r="B25" s="330"/>
      <c r="C25" s="330"/>
      <c r="D25" s="330"/>
      <c r="E25" s="330"/>
      <c r="F25" s="330"/>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1" t="s">
        <v>36</v>
      </c>
      <c r="B33" s="332"/>
      <c r="C33" s="333"/>
      <c r="D33" s="248">
        <f>SUM(B26:C32)</f>
        <v>14</v>
      </c>
    </row>
    <row r="34" spans="1:7" x14ac:dyDescent="0.3">
      <c r="A34" s="331" t="s">
        <v>295</v>
      </c>
      <c r="B34" s="332"/>
      <c r="C34" s="333"/>
      <c r="D34" s="33">
        <f>D33/(COUNT(B26:C32)*2)</f>
        <v>1</v>
      </c>
    </row>
    <row r="35" spans="1:7" s="22" customFormat="1" x14ac:dyDescent="0.3">
      <c r="A35" s="26"/>
      <c r="B35" s="27"/>
      <c r="C35" s="27"/>
      <c r="D35" s="28"/>
      <c r="G35" s="126"/>
    </row>
    <row r="36" spans="1:7" s="22" customFormat="1" ht="19.5" x14ac:dyDescent="0.4">
      <c r="A36" s="329" t="s">
        <v>219</v>
      </c>
      <c r="B36" s="330"/>
      <c r="C36" s="330"/>
      <c r="D36" s="330"/>
      <c r="E36" s="330"/>
      <c r="F36" s="330"/>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1" t="s">
        <v>36</v>
      </c>
      <c r="B42" s="332"/>
      <c r="C42" s="333"/>
      <c r="D42" s="248">
        <f>SUM(B37:C41)</f>
        <v>10</v>
      </c>
      <c r="E42" s="13"/>
      <c r="F42" s="13"/>
      <c r="G42" s="126"/>
    </row>
    <row r="43" spans="1:7" s="22" customFormat="1" x14ac:dyDescent="0.3">
      <c r="A43" s="331" t="s">
        <v>295</v>
      </c>
      <c r="B43" s="332"/>
      <c r="C43" s="333"/>
      <c r="D43" s="33">
        <f>D42/(COUNT(B37:C41)*2)</f>
        <v>1</v>
      </c>
      <c r="E43" s="13"/>
      <c r="F43" s="13"/>
      <c r="G43" s="126"/>
    </row>
    <row r="44" spans="1:7" s="22" customFormat="1" x14ac:dyDescent="0.3">
      <c r="A44" s="47"/>
      <c r="B44" s="48"/>
      <c r="C44" s="48"/>
      <c r="D44" s="49"/>
      <c r="G44" s="126"/>
    </row>
    <row r="45" spans="1:7" ht="19.5" x14ac:dyDescent="0.4">
      <c r="A45" s="341" t="s">
        <v>21</v>
      </c>
      <c r="B45" s="342"/>
      <c r="C45" s="342"/>
      <c r="D45" s="342"/>
      <c r="E45" s="342"/>
      <c r="F45" s="342"/>
    </row>
    <row r="46" spans="1:7" x14ac:dyDescent="0.3">
      <c r="A46" s="17" t="s">
        <v>270</v>
      </c>
      <c r="B46" s="94">
        <v>2</v>
      </c>
      <c r="C46" s="94"/>
      <c r="D46" s="98"/>
      <c r="E46" s="94"/>
      <c r="F46" s="94"/>
    </row>
    <row r="47" spans="1:7" ht="33" x14ac:dyDescent="0.3">
      <c r="A47" s="17" t="s">
        <v>83</v>
      </c>
      <c r="B47" s="94">
        <v>1</v>
      </c>
      <c r="C47" s="94"/>
      <c r="D47" s="113" t="s">
        <v>492</v>
      </c>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4.5" customHeight="1" x14ac:dyDescent="0.3">
      <c r="A50" s="17" t="s">
        <v>84</v>
      </c>
      <c r="B50" s="94">
        <v>1</v>
      </c>
      <c r="C50" s="94"/>
      <c r="D50" s="113" t="s">
        <v>476</v>
      </c>
      <c r="E50" s="94"/>
      <c r="F50" s="94"/>
    </row>
    <row r="51" spans="1:7" ht="18" x14ac:dyDescent="0.35">
      <c r="A51" s="40" t="s">
        <v>296</v>
      </c>
      <c r="B51" s="94" t="s">
        <v>32</v>
      </c>
      <c r="C51" s="120" t="str">
        <f>IF(B51=0, -5, "0")</f>
        <v>0</v>
      </c>
      <c r="D51" s="98"/>
      <c r="E51" s="94"/>
      <c r="F51" s="94"/>
    </row>
    <row r="52" spans="1:7" x14ac:dyDescent="0.3">
      <c r="A52" s="331" t="s">
        <v>36</v>
      </c>
      <c r="B52" s="332"/>
      <c r="C52" s="333"/>
      <c r="D52" s="248">
        <f>SUM(B46:C51)</f>
        <v>8</v>
      </c>
    </row>
    <row r="53" spans="1:7" x14ac:dyDescent="0.3">
      <c r="A53" s="331" t="s">
        <v>295</v>
      </c>
      <c r="B53" s="332"/>
      <c r="C53" s="333"/>
      <c r="D53" s="33">
        <f>D52/(COUNT(B46:C51)*2)</f>
        <v>0.8</v>
      </c>
    </row>
    <row r="54" spans="1:7" s="22" customFormat="1" x14ac:dyDescent="0.3">
      <c r="A54" s="26"/>
      <c r="B54" s="27"/>
      <c r="C54" s="27"/>
      <c r="D54" s="28"/>
      <c r="G54" s="126"/>
    </row>
    <row r="55" spans="1:7" ht="19.5" x14ac:dyDescent="0.4">
      <c r="A55" s="329" t="s">
        <v>8</v>
      </c>
      <c r="B55" s="330"/>
      <c r="C55" s="330"/>
      <c r="D55" s="330"/>
      <c r="E55" s="330"/>
      <c r="F55" s="33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83.25" x14ac:dyDescent="0.35">
      <c r="A60" s="43" t="s">
        <v>221</v>
      </c>
      <c r="B60" s="94">
        <v>1</v>
      </c>
      <c r="C60" s="120" t="str">
        <f>IF(B60=0, -5, "0")</f>
        <v>0</v>
      </c>
      <c r="D60" s="95" t="s">
        <v>477</v>
      </c>
      <c r="E60" s="95"/>
      <c r="F60" s="94"/>
    </row>
    <row r="61" spans="1:7" ht="33.75" x14ac:dyDescent="0.35">
      <c r="A61" s="40" t="s">
        <v>297</v>
      </c>
      <c r="B61" s="94">
        <v>1</v>
      </c>
      <c r="C61" s="120" t="str">
        <f>IF(B61=0, -5, "0")</f>
        <v>0</v>
      </c>
      <c r="D61" s="95" t="s">
        <v>478</v>
      </c>
      <c r="E61" s="94"/>
      <c r="F61" s="94"/>
    </row>
    <row r="62" spans="1:7" x14ac:dyDescent="0.3">
      <c r="A62" s="17" t="s">
        <v>293</v>
      </c>
      <c r="B62" s="94">
        <v>2</v>
      </c>
      <c r="C62" s="94"/>
      <c r="D62" s="98"/>
      <c r="E62" s="94"/>
      <c r="F62" s="94"/>
    </row>
    <row r="63" spans="1:7" x14ac:dyDescent="0.3">
      <c r="A63" s="331" t="s">
        <v>36</v>
      </c>
      <c r="B63" s="332"/>
      <c r="C63" s="333"/>
      <c r="D63" s="248">
        <f>SUM(B56:C62)</f>
        <v>12</v>
      </c>
    </row>
    <row r="64" spans="1:7" x14ac:dyDescent="0.3">
      <c r="A64" s="331" t="s">
        <v>295</v>
      </c>
      <c r="B64" s="332"/>
      <c r="C64" s="333"/>
      <c r="D64" s="33">
        <f>D63/(COUNT(B56:C62)*2)</f>
        <v>0.8571428571428571</v>
      </c>
    </row>
    <row r="65" spans="1:7" s="22" customFormat="1" x14ac:dyDescent="0.3">
      <c r="A65" s="26"/>
      <c r="B65" s="27"/>
      <c r="C65" s="27"/>
      <c r="D65" s="28"/>
      <c r="G65" s="126"/>
    </row>
    <row r="66" spans="1:7" ht="19.5" x14ac:dyDescent="0.4">
      <c r="A66" s="329" t="s">
        <v>130</v>
      </c>
      <c r="B66" s="330"/>
      <c r="C66" s="330"/>
      <c r="D66" s="330"/>
      <c r="E66" s="330"/>
      <c r="F66" s="330"/>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1" t="s">
        <v>36</v>
      </c>
      <c r="B84" s="332"/>
      <c r="C84" s="333"/>
      <c r="D84" s="248">
        <f>SUM(B67:C83)</f>
        <v>22</v>
      </c>
    </row>
    <row r="85" spans="1:7" x14ac:dyDescent="0.3">
      <c r="A85" s="331" t="s">
        <v>295</v>
      </c>
      <c r="B85" s="332"/>
      <c r="C85" s="333"/>
      <c r="D85" s="33">
        <f>D84/(COUNT(B67:C83)*2)</f>
        <v>1</v>
      </c>
    </row>
    <row r="86" spans="1:7" s="22" customFormat="1" x14ac:dyDescent="0.3">
      <c r="A86" s="26"/>
      <c r="B86" s="27"/>
      <c r="C86" s="27"/>
      <c r="D86" s="28"/>
      <c r="G86" s="126"/>
    </row>
    <row r="87" spans="1:7" ht="19.5" x14ac:dyDescent="0.4">
      <c r="A87" s="329" t="s">
        <v>211</v>
      </c>
      <c r="B87" s="330"/>
      <c r="C87" s="330"/>
      <c r="D87" s="330"/>
      <c r="E87" s="330"/>
      <c r="F87" s="33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479</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1" t="s">
        <v>36</v>
      </c>
      <c r="B102" s="332"/>
      <c r="C102" s="333"/>
      <c r="D102" s="248">
        <f>SUM(B88:C101)</f>
        <v>27</v>
      </c>
    </row>
    <row r="103" spans="1:7" x14ac:dyDescent="0.3">
      <c r="A103" s="331" t="s">
        <v>295</v>
      </c>
      <c r="B103" s="332"/>
      <c r="C103" s="333"/>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9" t="s">
        <v>212</v>
      </c>
      <c r="B106" s="330"/>
      <c r="C106" s="330"/>
      <c r="D106" s="330"/>
      <c r="E106" s="330"/>
      <c r="F106" s="330"/>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1" t="s">
        <v>36</v>
      </c>
      <c r="B118" s="332"/>
      <c r="C118" s="333"/>
      <c r="D118" s="248">
        <f>SUM(B107:C117)</f>
        <v>22</v>
      </c>
      <c r="E118" s="13"/>
      <c r="F118" s="13"/>
      <c r="G118" s="126"/>
    </row>
    <row r="119" spans="1:7" s="22" customFormat="1" x14ac:dyDescent="0.3">
      <c r="A119" s="331" t="s">
        <v>295</v>
      </c>
      <c r="B119" s="332"/>
      <c r="C119" s="333"/>
      <c r="D119" s="33">
        <f>D118/(COUNT(B107:C117)*2)</f>
        <v>1</v>
      </c>
      <c r="E119" s="13"/>
      <c r="F119" s="13"/>
      <c r="G119" s="126"/>
    </row>
    <row r="120" spans="1:7" s="22" customFormat="1" x14ac:dyDescent="0.3">
      <c r="A120" s="26"/>
      <c r="B120" s="27"/>
      <c r="C120" s="27"/>
      <c r="D120" s="28"/>
      <c r="G120" s="126"/>
    </row>
    <row r="121" spans="1:7" ht="19.5" x14ac:dyDescent="0.4">
      <c r="A121" s="329" t="s">
        <v>185</v>
      </c>
      <c r="B121" s="330"/>
      <c r="C121" s="330"/>
      <c r="D121" s="330"/>
      <c r="E121" s="330"/>
      <c r="F121" s="330"/>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t="s">
        <v>32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ht="49.5" x14ac:dyDescent="0.3">
      <c r="A129" s="20" t="s">
        <v>166</v>
      </c>
      <c r="B129" s="111">
        <v>1</v>
      </c>
      <c r="C129" s="121"/>
      <c r="D129" s="95" t="s">
        <v>480</v>
      </c>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1" t="s">
        <v>36</v>
      </c>
      <c r="B133" s="332"/>
      <c r="C133" s="333"/>
      <c r="D133" s="248">
        <f>SUM(B122:C132)</f>
        <v>17</v>
      </c>
    </row>
    <row r="134" spans="1:7" x14ac:dyDescent="0.3">
      <c r="A134" s="331" t="s">
        <v>295</v>
      </c>
      <c r="B134" s="332"/>
      <c r="C134" s="333"/>
      <c r="D134" s="32">
        <f>D133/(COUNT(B122:C132)*2)</f>
        <v>0.94444444444444442</v>
      </c>
    </row>
    <row r="135" spans="1:7" s="22" customFormat="1" x14ac:dyDescent="0.3">
      <c r="A135" s="26"/>
      <c r="B135" s="27"/>
      <c r="C135" s="27"/>
      <c r="D135" s="31"/>
      <c r="G135" s="126"/>
    </row>
    <row r="136" spans="1:7" ht="19.5" x14ac:dyDescent="0.4">
      <c r="A136" s="329" t="s">
        <v>71</v>
      </c>
      <c r="B136" s="330"/>
      <c r="C136" s="330"/>
      <c r="D136" s="330"/>
      <c r="E136" s="330"/>
      <c r="F136" s="330"/>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1" t="s">
        <v>36</v>
      </c>
      <c r="B149" s="332"/>
      <c r="C149" s="333"/>
      <c r="D149" s="248">
        <f>SUM(B137:C148)</f>
        <v>0</v>
      </c>
    </row>
    <row r="150" spans="1:7" x14ac:dyDescent="0.3">
      <c r="A150" s="331" t="s">
        <v>295</v>
      </c>
      <c r="B150" s="332"/>
      <c r="C150" s="333"/>
      <c r="D150" s="33" t="e">
        <f>D149/(COUNT(B137:C148)*2)</f>
        <v>#DIV/0!</v>
      </c>
    </row>
    <row r="151" spans="1:7" s="22" customFormat="1" x14ac:dyDescent="0.3">
      <c r="A151" s="26"/>
      <c r="B151" s="27"/>
      <c r="C151" s="27"/>
      <c r="D151" s="28"/>
      <c r="G151" s="126"/>
    </row>
    <row r="152" spans="1:7" ht="19.5" x14ac:dyDescent="0.4">
      <c r="A152" s="329" t="s">
        <v>217</v>
      </c>
      <c r="B152" s="330"/>
      <c r="C152" s="330"/>
      <c r="D152" s="330"/>
      <c r="E152" s="330"/>
      <c r="F152" s="330"/>
    </row>
    <row r="153" spans="1:7" x14ac:dyDescent="0.3">
      <c r="A153" s="50" t="s">
        <v>279</v>
      </c>
      <c r="B153" s="94">
        <v>1</v>
      </c>
      <c r="C153" s="94"/>
      <c r="D153" s="95" t="s">
        <v>481</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ht="49.5" x14ac:dyDescent="0.3">
      <c r="A160" s="75" t="s">
        <v>164</v>
      </c>
      <c r="B160" s="94">
        <v>1</v>
      </c>
      <c r="C160" s="94"/>
      <c r="D160" s="95" t="s">
        <v>482</v>
      </c>
      <c r="E160" s="94"/>
      <c r="F160" s="94"/>
    </row>
    <row r="161" spans="1:7" x14ac:dyDescent="0.3">
      <c r="A161" s="331" t="s">
        <v>36</v>
      </c>
      <c r="B161" s="336"/>
      <c r="C161" s="337"/>
      <c r="D161" s="250">
        <f>SUM(B153:C160)</f>
        <v>14</v>
      </c>
    </row>
    <row r="162" spans="1:7" x14ac:dyDescent="0.3">
      <c r="A162" s="331" t="s">
        <v>295</v>
      </c>
      <c r="B162" s="332"/>
      <c r="C162" s="333"/>
      <c r="D162" s="33">
        <f>D161/(COUNT(B153:C160)*2)</f>
        <v>0.875</v>
      </c>
    </row>
    <row r="163" spans="1:7" s="22" customFormat="1" x14ac:dyDescent="0.3">
      <c r="A163" s="26"/>
      <c r="B163" s="27"/>
      <c r="C163" s="29"/>
      <c r="D163" s="30"/>
      <c r="G163" s="126"/>
    </row>
    <row r="164" spans="1:7" ht="19.5" x14ac:dyDescent="0.4">
      <c r="A164" s="329" t="s">
        <v>77</v>
      </c>
      <c r="B164" s="330"/>
      <c r="C164" s="330"/>
      <c r="D164" s="330"/>
      <c r="E164" s="330"/>
      <c r="F164" s="330"/>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1" t="s">
        <v>36</v>
      </c>
      <c r="B169" s="332"/>
      <c r="C169" s="333"/>
      <c r="D169" s="248">
        <f>SUM(B165:C168)</f>
        <v>8</v>
      </c>
    </row>
    <row r="170" spans="1:7" x14ac:dyDescent="0.3">
      <c r="A170" s="331" t="s">
        <v>295</v>
      </c>
      <c r="B170" s="332"/>
      <c r="C170" s="333"/>
      <c r="D170" s="33">
        <f>D169/(COUNT(B165:C168)*2)</f>
        <v>1</v>
      </c>
    </row>
    <row r="171" spans="1:7" s="22" customFormat="1" x14ac:dyDescent="0.3">
      <c r="A171" s="26"/>
      <c r="B171" s="27"/>
      <c r="C171" s="27"/>
      <c r="D171" s="28"/>
      <c r="G171" s="126"/>
    </row>
    <row r="172" spans="1:7" ht="19.5" x14ac:dyDescent="0.4">
      <c r="A172" s="334" t="s">
        <v>17</v>
      </c>
      <c r="B172" s="335"/>
      <c r="C172" s="335"/>
      <c r="D172" s="335"/>
      <c r="E172" s="335"/>
      <c r="F172" s="335"/>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1" t="s">
        <v>36</v>
      </c>
      <c r="B177" s="332"/>
      <c r="C177" s="333"/>
      <c r="D177" s="248">
        <f>SUM(B173:C176)</f>
        <v>8</v>
      </c>
    </row>
    <row r="178" spans="1:7" x14ac:dyDescent="0.3">
      <c r="A178" s="331" t="s">
        <v>295</v>
      </c>
      <c r="B178" s="332"/>
      <c r="C178" s="333"/>
      <c r="D178" s="33">
        <f>D177/(COUNT(B173:C176)*2)</f>
        <v>1</v>
      </c>
    </row>
    <row r="179" spans="1:7" s="22" customFormat="1" x14ac:dyDescent="0.3">
      <c r="A179" s="26"/>
      <c r="B179" s="27"/>
      <c r="C179" s="27"/>
      <c r="D179" s="28"/>
      <c r="G179" s="126"/>
    </row>
    <row r="180" spans="1:7" ht="19.5" x14ac:dyDescent="0.4">
      <c r="A180" s="329" t="s">
        <v>78</v>
      </c>
      <c r="B180" s="330"/>
      <c r="C180" s="330"/>
      <c r="D180" s="330"/>
      <c r="E180" s="330"/>
      <c r="F180" s="330"/>
    </row>
    <row r="181" spans="1:7" x14ac:dyDescent="0.3">
      <c r="A181" s="44" t="s">
        <v>315</v>
      </c>
      <c r="B181" s="94">
        <v>1</v>
      </c>
      <c r="C181" s="94"/>
      <c r="D181" s="95" t="s">
        <v>484</v>
      </c>
      <c r="E181" s="95"/>
      <c r="F181" s="94"/>
    </row>
    <row r="182" spans="1:7" x14ac:dyDescent="0.3">
      <c r="A182" s="52" t="s">
        <v>220</v>
      </c>
      <c r="B182" s="94">
        <v>2</v>
      </c>
      <c r="C182" s="94"/>
      <c r="D182" s="95"/>
      <c r="E182" s="69"/>
      <c r="F182" s="94"/>
    </row>
    <row r="183" spans="1:7" ht="33" x14ac:dyDescent="0.3">
      <c r="A183" s="17" t="s">
        <v>88</v>
      </c>
      <c r="B183" s="94">
        <v>1</v>
      </c>
      <c r="C183" s="94"/>
      <c r="D183" s="95" t="s">
        <v>483</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1" t="s">
        <v>36</v>
      </c>
      <c r="B186" s="332"/>
      <c r="C186" s="333"/>
      <c r="D186" s="248">
        <f>SUM(B181:C185)</f>
        <v>8</v>
      </c>
    </row>
    <row r="187" spans="1:7" x14ac:dyDescent="0.3">
      <c r="A187" s="331" t="s">
        <v>295</v>
      </c>
      <c r="B187" s="332"/>
      <c r="C187" s="333"/>
      <c r="D187" s="33">
        <f>D186/(COUNT(B181:C185)*2)</f>
        <v>0.8</v>
      </c>
    </row>
    <row r="188" spans="1:7" s="22" customFormat="1" x14ac:dyDescent="0.3">
      <c r="A188" s="26"/>
      <c r="B188" s="27"/>
      <c r="C188" s="27"/>
      <c r="D188" s="28"/>
      <c r="G188" s="126"/>
    </row>
    <row r="189" spans="1:7" ht="19.5" x14ac:dyDescent="0.4">
      <c r="A189" s="329" t="s">
        <v>216</v>
      </c>
      <c r="B189" s="330"/>
      <c r="C189" s="330"/>
      <c r="D189" s="330"/>
      <c r="E189" s="330"/>
      <c r="F189" s="330"/>
    </row>
    <row r="190" spans="1:7" x14ac:dyDescent="0.3">
      <c r="A190" s="44" t="s">
        <v>371</v>
      </c>
      <c r="B190" s="94" t="s">
        <v>32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1" t="s">
        <v>36</v>
      </c>
      <c r="B194" s="332"/>
      <c r="C194" s="333"/>
      <c r="D194" s="54">
        <f>SUM(B190:C193)</f>
        <v>2</v>
      </c>
    </row>
    <row r="195" spans="1:6" x14ac:dyDescent="0.3">
      <c r="A195" s="331" t="s">
        <v>295</v>
      </c>
      <c r="B195" s="332"/>
      <c r="C195" s="333"/>
      <c r="D195" s="33">
        <f>D194/(COUNT(B190:C193)*2)</f>
        <v>1</v>
      </c>
    </row>
    <row r="197" spans="1:6" ht="18" x14ac:dyDescent="0.35">
      <c r="A197" s="64" t="s">
        <v>246</v>
      </c>
      <c r="B197" s="63"/>
      <c r="C197" s="63"/>
      <c r="D197" s="349">
        <f>E197/F197</f>
        <v>0.66666666666666663</v>
      </c>
      <c r="E197" s="350">
        <f>COUNTIF('A1 Technique'!F17:F193,"ok")</f>
        <v>10</v>
      </c>
      <c r="F197" s="350">
        <f>COUNTA('A1 Technique'!F17:F193)</f>
        <v>15</v>
      </c>
    </row>
    <row r="198" spans="1:6" ht="22.5" x14ac:dyDescent="0.3">
      <c r="A198" s="35" t="s">
        <v>322</v>
      </c>
      <c r="B198" s="36"/>
      <c r="C198" s="37"/>
      <c r="D198" s="38">
        <f>SUM(D194,D186,D177,D169,D161,D63,D52,D33,D22,D118,D149,D133,D102,D84,D42)</f>
        <v>179</v>
      </c>
    </row>
    <row r="199" spans="1:6" ht="22.5" x14ac:dyDescent="0.3">
      <c r="A199" s="35" t="s">
        <v>323</v>
      </c>
      <c r="B199" s="36"/>
      <c r="C199" s="37"/>
      <c r="D199" s="39">
        <f>D198/(COUNT(B190:C193,B181:C185,B173:C176,B165:C168,B153:C160,B56:C62,B46:C51,B26:C32,B17:C21,B107:C117,B137:C148,B122:C132,B88:C101,B67:C83,B37:C41)*2)</f>
        <v>0.93229166666666663</v>
      </c>
    </row>
  </sheetData>
  <sheetProtection algorithmName="SHA-512" hashValue="/yYxVfBMlVYL8fW1/cLASDBohZKAb8gVBsh8wDGTh8ZQ2FfO8Cr1EnNsBl/CcqJo3UHLgms19JFYLYrduNW8sw==" saltValue="V9F9iMox9G0f0c+FWRRUR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46" orientation="portrait" r:id="rId1"/>
  <rowBreaks count="2" manualBreakCount="2">
    <brk id="72" max="5" man="1"/>
    <brk id="150"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549"/>
  <sheetViews>
    <sheetView view="pageBreakPreview" topLeftCell="A469" zoomScale="60" workbookViewId="0">
      <selection activeCell="B46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5" t="s">
        <v>179</v>
      </c>
      <c r="B7" s="325"/>
      <c r="C7" s="325"/>
      <c r="D7" s="325"/>
      <c r="E7" s="325"/>
      <c r="F7" s="325"/>
      <c r="G7" s="125"/>
    </row>
    <row r="8" spans="1:7" ht="29.25" x14ac:dyDescent="0.45">
      <c r="A8" s="326" t="str">
        <f>'Page de garde'!D18</f>
        <v>Riadh Sousse</v>
      </c>
      <c r="B8" s="326"/>
      <c r="C8" s="326"/>
      <c r="D8" s="326"/>
      <c r="E8" s="326"/>
      <c r="F8" s="326"/>
      <c r="G8" s="125"/>
    </row>
    <row r="9" spans="1:7" ht="24" x14ac:dyDescent="0.45">
      <c r="A9" s="14" t="s">
        <v>42</v>
      </c>
      <c r="B9" s="327"/>
      <c r="C9" s="327"/>
      <c r="D9" s="327"/>
      <c r="E9" s="327"/>
      <c r="F9" s="327"/>
      <c r="G9" s="125"/>
    </row>
    <row r="10" spans="1:7" ht="24" x14ac:dyDescent="0.45">
      <c r="A10" s="15" t="s">
        <v>44</v>
      </c>
      <c r="B10" s="328"/>
      <c r="C10" s="328"/>
      <c r="D10" s="328"/>
      <c r="E10" s="328"/>
      <c r="F10" s="328"/>
      <c r="G10" s="125"/>
    </row>
    <row r="11" spans="1:7" ht="24" x14ac:dyDescent="0.45">
      <c r="A11" s="14" t="s">
        <v>43</v>
      </c>
      <c r="B11" s="323"/>
      <c r="C11" s="323"/>
      <c r="D11" s="323"/>
      <c r="E11" s="323"/>
      <c r="F11" s="323"/>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5" t="s">
        <v>30</v>
      </c>
      <c r="B17" s="306" t="s">
        <v>31</v>
      </c>
      <c r="C17" s="306"/>
      <c r="D17" s="306" t="s">
        <v>46</v>
      </c>
      <c r="E17" s="307" t="s">
        <v>310</v>
      </c>
      <c r="F17" s="307" t="s">
        <v>358</v>
      </c>
    </row>
    <row r="18" spans="1:8" ht="16.5" customHeight="1" x14ac:dyDescent="0.3">
      <c r="A18" s="305"/>
      <c r="B18" s="41" t="s">
        <v>34</v>
      </c>
      <c r="C18" s="41" t="s">
        <v>33</v>
      </c>
      <c r="D18" s="306"/>
      <c r="E18" s="307"/>
      <c r="F18" s="30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5" t="s">
        <v>379</v>
      </c>
      <c r="B38" s="316"/>
      <c r="C38" s="316"/>
      <c r="D38" s="316"/>
      <c r="E38" s="316"/>
      <c r="F38" s="31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05" t="s">
        <v>30</v>
      </c>
      <c r="B50" s="306" t="s">
        <v>31</v>
      </c>
      <c r="C50" s="306"/>
      <c r="D50" s="306" t="s">
        <v>46</v>
      </c>
      <c r="E50" s="307" t="s">
        <v>310</v>
      </c>
      <c r="F50" s="307" t="s">
        <v>360</v>
      </c>
      <c r="G50" s="127"/>
    </row>
    <row r="51" spans="1:7" x14ac:dyDescent="0.3">
      <c r="A51" s="305"/>
      <c r="B51" s="41" t="s">
        <v>34</v>
      </c>
      <c r="C51" s="41" t="s">
        <v>33</v>
      </c>
      <c r="D51" s="306"/>
      <c r="E51" s="307"/>
      <c r="F51" s="30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5" t="s">
        <v>379</v>
      </c>
      <c r="B94" s="316"/>
      <c r="C94" s="316"/>
      <c r="D94" s="316"/>
      <c r="E94" s="316"/>
      <c r="F94" s="31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05" t="s">
        <v>30</v>
      </c>
      <c r="B107" s="306" t="s">
        <v>31</v>
      </c>
      <c r="C107" s="306"/>
      <c r="D107" s="306" t="s">
        <v>46</v>
      </c>
      <c r="E107" s="307" t="s">
        <v>310</v>
      </c>
      <c r="F107" s="307" t="s">
        <v>360</v>
      </c>
    </row>
    <row r="108" spans="1:7" x14ac:dyDescent="0.3">
      <c r="A108" s="305"/>
      <c r="B108" s="41" t="s">
        <v>34</v>
      </c>
      <c r="C108" s="41" t="s">
        <v>33</v>
      </c>
      <c r="D108" s="306"/>
      <c r="E108" s="307"/>
      <c r="F108" s="30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05" t="s">
        <v>30</v>
      </c>
      <c r="B162" s="306" t="s">
        <v>31</v>
      </c>
      <c r="C162" s="306"/>
      <c r="D162" s="306" t="s">
        <v>46</v>
      </c>
      <c r="E162" s="307" t="s">
        <v>310</v>
      </c>
      <c r="F162" s="307" t="s">
        <v>360</v>
      </c>
      <c r="G162" s="127"/>
    </row>
    <row r="163" spans="1:7" x14ac:dyDescent="0.3">
      <c r="A163" s="305"/>
      <c r="B163" s="41" t="s">
        <v>34</v>
      </c>
      <c r="C163" s="41" t="s">
        <v>33</v>
      </c>
      <c r="D163" s="306"/>
      <c r="E163" s="307"/>
      <c r="F163" s="30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1" t="s">
        <v>379</v>
      </c>
      <c r="B195" s="311"/>
      <c r="C195" s="311"/>
      <c r="D195" s="311"/>
      <c r="E195" s="311"/>
      <c r="F195" s="31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05" t="s">
        <v>30</v>
      </c>
      <c r="B209" s="306" t="s">
        <v>31</v>
      </c>
      <c r="C209" s="306"/>
      <c r="D209" s="306" t="s">
        <v>46</v>
      </c>
      <c r="E209" s="307" t="s">
        <v>310</v>
      </c>
      <c r="F209" s="307" t="s">
        <v>360</v>
      </c>
      <c r="G209" s="127"/>
    </row>
    <row r="210" spans="1:7" x14ac:dyDescent="0.3">
      <c r="A210" s="305"/>
      <c r="B210" s="41" t="s">
        <v>34</v>
      </c>
      <c r="C210" s="41" t="s">
        <v>33</v>
      </c>
      <c r="D210" s="306"/>
      <c r="E210" s="307"/>
      <c r="F210" s="30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1" t="s">
        <v>379</v>
      </c>
      <c r="B256" s="311"/>
      <c r="C256" s="311"/>
      <c r="D256" s="311"/>
      <c r="E256" s="311"/>
      <c r="F256" s="31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05" t="s">
        <v>30</v>
      </c>
      <c r="B270" s="306" t="s">
        <v>31</v>
      </c>
      <c r="C270" s="306"/>
      <c r="D270" s="306" t="s">
        <v>46</v>
      </c>
      <c r="E270" s="307" t="s">
        <v>310</v>
      </c>
      <c r="F270" s="307" t="s">
        <v>360</v>
      </c>
      <c r="G270" s="214"/>
    </row>
    <row r="271" spans="1:7" s="16" customFormat="1" x14ac:dyDescent="0.3">
      <c r="A271" s="305"/>
      <c r="B271" s="41" t="s">
        <v>34</v>
      </c>
      <c r="C271" s="41" t="s">
        <v>33</v>
      </c>
      <c r="D271" s="306"/>
      <c r="E271" s="307"/>
      <c r="F271" s="30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2" t="s">
        <v>396</v>
      </c>
      <c r="B308" s="313"/>
      <c r="C308" s="313"/>
      <c r="D308" s="313"/>
      <c r="E308" s="313"/>
      <c r="F308" s="31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05" t="s">
        <v>30</v>
      </c>
      <c r="B322" s="306" t="s">
        <v>31</v>
      </c>
      <c r="C322" s="306"/>
      <c r="D322" s="306" t="s">
        <v>46</v>
      </c>
      <c r="E322" s="307" t="s">
        <v>310</v>
      </c>
      <c r="F322" s="307" t="s">
        <v>360</v>
      </c>
      <c r="G322" s="127"/>
    </row>
    <row r="323" spans="1:7" x14ac:dyDescent="0.3">
      <c r="A323" s="305"/>
      <c r="B323" s="41" t="s">
        <v>34</v>
      </c>
      <c r="C323" s="41" t="s">
        <v>33</v>
      </c>
      <c r="D323" s="306"/>
      <c r="E323" s="307"/>
      <c r="F323" s="30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2" t="s">
        <v>379</v>
      </c>
      <c r="B349" s="313"/>
      <c r="C349" s="313"/>
      <c r="D349" s="313"/>
      <c r="E349" s="313"/>
      <c r="F349" s="31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05" t="s">
        <v>30</v>
      </c>
      <c r="B362" s="306" t="s">
        <v>31</v>
      </c>
      <c r="C362" s="306"/>
      <c r="D362" s="306" t="s">
        <v>46</v>
      </c>
      <c r="E362" s="307" t="s">
        <v>310</v>
      </c>
      <c r="F362" s="307" t="s">
        <v>360</v>
      </c>
      <c r="G362" s="127"/>
    </row>
    <row r="363" spans="1:7" x14ac:dyDescent="0.3">
      <c r="A363" s="305"/>
      <c r="B363" s="41" t="s">
        <v>34</v>
      </c>
      <c r="C363" s="41" t="s">
        <v>33</v>
      </c>
      <c r="D363" s="306"/>
      <c r="E363" s="307"/>
      <c r="F363" s="30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1" t="s">
        <v>379</v>
      </c>
      <c r="B383" s="311"/>
      <c r="C383" s="311"/>
      <c r="D383" s="311"/>
      <c r="E383" s="311"/>
      <c r="F383" s="31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05" t="s">
        <v>30</v>
      </c>
      <c r="B395" s="306" t="s">
        <v>31</v>
      </c>
      <c r="C395" s="306"/>
      <c r="D395" s="306" t="s">
        <v>46</v>
      </c>
      <c r="E395" s="307" t="s">
        <v>310</v>
      </c>
      <c r="F395" s="307" t="s">
        <v>360</v>
      </c>
      <c r="G395" s="127"/>
    </row>
    <row r="396" spans="1:7" x14ac:dyDescent="0.3">
      <c r="A396" s="305"/>
      <c r="B396" s="41" t="s">
        <v>34</v>
      </c>
      <c r="C396" s="41" t="s">
        <v>33</v>
      </c>
      <c r="D396" s="306"/>
      <c r="E396" s="307"/>
      <c r="F396" s="30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1" t="s">
        <v>379</v>
      </c>
      <c r="B435" s="311"/>
      <c r="C435" s="311"/>
      <c r="D435" s="311"/>
      <c r="E435" s="311"/>
      <c r="F435" s="31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05" t="s">
        <v>30</v>
      </c>
      <c r="B448" s="306" t="s">
        <v>31</v>
      </c>
      <c r="C448" s="306"/>
      <c r="D448" s="306" t="s">
        <v>46</v>
      </c>
      <c r="E448" s="307" t="s">
        <v>310</v>
      </c>
      <c r="F448" s="307" t="s">
        <v>360</v>
      </c>
      <c r="G448" s="127"/>
    </row>
    <row r="449" spans="1:6" x14ac:dyDescent="0.3">
      <c r="A449" s="305"/>
      <c r="B449" s="41" t="s">
        <v>34</v>
      </c>
      <c r="C449" s="41" t="s">
        <v>33</v>
      </c>
      <c r="D449" s="306"/>
      <c r="E449" s="307"/>
      <c r="F449" s="30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8" t="s">
        <v>379</v>
      </c>
      <c r="B471" s="309"/>
      <c r="C471" s="309"/>
      <c r="D471" s="309"/>
      <c r="E471" s="309"/>
      <c r="F471" s="30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54"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0" t="s">
        <v>367</v>
      </c>
      <c r="B483" s="310"/>
      <c r="C483" s="310"/>
      <c r="D483" s="310"/>
      <c r="E483" s="185"/>
      <c r="F483" s="201"/>
    </row>
    <row r="484" spans="1:7" x14ac:dyDescent="0.3">
      <c r="A484" s="74">
        <f>B11</f>
        <v>0</v>
      </c>
      <c r="B484" s="124"/>
      <c r="C484" s="135"/>
      <c r="D484" s="124"/>
    </row>
    <row r="485" spans="1:7" x14ac:dyDescent="0.3">
      <c r="A485" s="305" t="s">
        <v>30</v>
      </c>
      <c r="B485" s="306" t="s">
        <v>31</v>
      </c>
      <c r="C485" s="306"/>
      <c r="D485" s="306" t="s">
        <v>46</v>
      </c>
      <c r="E485" s="307" t="s">
        <v>310</v>
      </c>
      <c r="F485" s="307" t="s">
        <v>360</v>
      </c>
      <c r="G485" s="127"/>
    </row>
    <row r="486" spans="1:7" x14ac:dyDescent="0.3">
      <c r="A486" s="305"/>
      <c r="B486" s="41" t="s">
        <v>34</v>
      </c>
      <c r="C486" s="41" t="s">
        <v>33</v>
      </c>
      <c r="D486" s="306"/>
      <c r="E486" s="307"/>
      <c r="F486" s="30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05" t="s">
        <v>30</v>
      </c>
      <c r="B507" s="306" t="s">
        <v>31</v>
      </c>
      <c r="C507" s="306"/>
      <c r="D507" s="306" t="s">
        <v>46</v>
      </c>
      <c r="E507" s="307" t="s">
        <v>310</v>
      </c>
      <c r="F507" s="307" t="s">
        <v>360</v>
      </c>
      <c r="G507" s="127"/>
    </row>
    <row r="508" spans="1:7" x14ac:dyDescent="0.3">
      <c r="A508" s="305"/>
      <c r="B508" s="41" t="s">
        <v>34</v>
      </c>
      <c r="C508" s="41" t="s">
        <v>33</v>
      </c>
      <c r="D508" s="306"/>
      <c r="E508" s="307"/>
      <c r="F508" s="30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05" t="s">
        <v>30</v>
      </c>
      <c r="B518" s="306" t="s">
        <v>31</v>
      </c>
      <c r="C518" s="306"/>
      <c r="D518" s="306" t="s">
        <v>46</v>
      </c>
      <c r="E518" s="307" t="s">
        <v>310</v>
      </c>
      <c r="F518" s="307" t="s">
        <v>360</v>
      </c>
      <c r="G518" s="127"/>
    </row>
    <row r="519" spans="1:7" x14ac:dyDescent="0.3">
      <c r="A519" s="305"/>
      <c r="B519" s="41" t="s">
        <v>34</v>
      </c>
      <c r="C519" s="41" t="s">
        <v>33</v>
      </c>
      <c r="D519" s="306"/>
      <c r="E519" s="307"/>
      <c r="F519" s="30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5">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05" t="s">
        <v>30</v>
      </c>
      <c r="B538" s="306" t="s">
        <v>31</v>
      </c>
      <c r="C538" s="306"/>
      <c r="D538" s="306" t="s">
        <v>46</v>
      </c>
      <c r="E538" s="307" t="s">
        <v>310</v>
      </c>
      <c r="F538" s="307" t="s">
        <v>360</v>
      </c>
      <c r="G538" s="127"/>
    </row>
    <row r="539" spans="1:7" x14ac:dyDescent="0.3">
      <c r="A539" s="305"/>
      <c r="B539" s="41" t="s">
        <v>34</v>
      </c>
      <c r="C539" s="41" t="s">
        <v>33</v>
      </c>
      <c r="D539" s="306"/>
      <c r="E539" s="307"/>
      <c r="F539" s="30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MxsxVpFWlsNA6nFGBK4L4U5c9kUzYSP3/YQTeruBaEtFcAscWgEDiG8A3XVvuwcUnuuoninlW+tcMHj1pmjq+g==" saltValue="ncUu+U3MwzCf3oqI90FJF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8EF87BD3-C094-4C52-8C35-099350B654B3}">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17D835B0-0B19-4552-8162-3BBC4DCED6E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55210348-2AD8-4B3D-BC09-CB1EC0FB727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topLeftCell="A169" zoomScale="60" zoomScaleNormal="90" workbookViewId="0">
      <selection activeCell="E183" sqref="E18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5" t="s">
        <v>50</v>
      </c>
      <c r="B6" s="345"/>
      <c r="C6" s="345"/>
      <c r="D6" s="345"/>
      <c r="E6" s="345"/>
      <c r="F6" s="345"/>
      <c r="G6" s="125"/>
    </row>
    <row r="7" spans="1:7" s="12" customFormat="1" ht="21.75" customHeight="1" x14ac:dyDescent="0.45">
      <c r="A7" s="326" t="str">
        <f>'A3 Exploitation'!A8:F8</f>
        <v>Riadh Sousse</v>
      </c>
      <c r="B7" s="326"/>
      <c r="C7" s="326"/>
      <c r="D7" s="326"/>
      <c r="E7" s="326"/>
      <c r="F7" s="326"/>
      <c r="G7" s="125"/>
    </row>
    <row r="8" spans="1:7" s="12" customFormat="1" ht="24" x14ac:dyDescent="0.45">
      <c r="A8" s="14" t="s">
        <v>42</v>
      </c>
      <c r="B8" s="346">
        <f>'A3 Exploitation'!B9:F9</f>
        <v>0</v>
      </c>
      <c r="C8" s="346"/>
      <c r="D8" s="346"/>
      <c r="E8" s="346"/>
      <c r="F8" s="346"/>
      <c r="G8" s="125"/>
    </row>
    <row r="9" spans="1:7" s="12" customFormat="1" ht="24" x14ac:dyDescent="0.45">
      <c r="A9" s="15" t="s">
        <v>44</v>
      </c>
      <c r="B9" s="347">
        <f>'A3 Exploitation'!B10:F10</f>
        <v>0</v>
      </c>
      <c r="C9" s="347"/>
      <c r="D9" s="347"/>
      <c r="E9" s="347"/>
      <c r="F9" s="347"/>
      <c r="G9" s="125"/>
    </row>
    <row r="10" spans="1:7" s="12" customFormat="1" ht="24" x14ac:dyDescent="0.45">
      <c r="A10" s="14" t="s">
        <v>43</v>
      </c>
      <c r="B10" s="344">
        <f>'A3 Exploitation'!B11:F11</f>
        <v>0</v>
      </c>
      <c r="C10" s="344"/>
      <c r="D10" s="344"/>
      <c r="E10" s="344"/>
      <c r="F10" s="344"/>
      <c r="G10" s="125"/>
    </row>
    <row r="11" spans="1:7" s="12" customFormat="1" ht="24" x14ac:dyDescent="0.4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05" t="s">
        <v>30</v>
      </c>
      <c r="B13" s="306" t="s">
        <v>31</v>
      </c>
      <c r="C13" s="306"/>
      <c r="D13" s="306" t="s">
        <v>46</v>
      </c>
      <c r="E13" s="306" t="s">
        <v>190</v>
      </c>
      <c r="F13" s="306" t="s">
        <v>191</v>
      </c>
      <c r="G13" s="112"/>
    </row>
    <row r="14" spans="1:7" s="12" customFormat="1" ht="12.75" customHeight="1" x14ac:dyDescent="0.3">
      <c r="A14" s="305"/>
      <c r="B14" s="34" t="s">
        <v>34</v>
      </c>
      <c r="C14" s="34" t="s">
        <v>33</v>
      </c>
      <c r="D14" s="306"/>
      <c r="E14" s="306"/>
      <c r="F14" s="306"/>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36"/>
      <c r="C22" s="337"/>
      <c r="D22" s="92">
        <f>SUM(B17:C21)</f>
        <v>0</v>
      </c>
    </row>
    <row r="23" spans="1:7" x14ac:dyDescent="0.3">
      <c r="A23" s="331" t="s">
        <v>295</v>
      </c>
      <c r="B23" s="332"/>
      <c r="C23" s="333"/>
      <c r="D23" s="33">
        <f>D22/(COUNT(B17:C21)*2)</f>
        <v>0</v>
      </c>
    </row>
    <row r="24" spans="1:7" s="22" customFormat="1" x14ac:dyDescent="0.3">
      <c r="A24" s="26"/>
      <c r="B24" s="27"/>
      <c r="C24" s="27"/>
      <c r="D24" s="28"/>
      <c r="G24" s="126"/>
    </row>
    <row r="25" spans="1:7" ht="19.5" x14ac:dyDescent="0.4">
      <c r="A25" s="329" t="s">
        <v>4</v>
      </c>
      <c r="B25" s="330"/>
      <c r="C25" s="330"/>
      <c r="D25" s="330"/>
      <c r="E25" s="330"/>
      <c r="F25" s="33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1" t="s">
        <v>36</v>
      </c>
      <c r="B33" s="332"/>
      <c r="C33" s="333"/>
      <c r="D33" s="91">
        <f>SUM(B26:C32)</f>
        <v>0</v>
      </c>
    </row>
    <row r="34" spans="1:7" x14ac:dyDescent="0.3">
      <c r="A34" s="331" t="s">
        <v>295</v>
      </c>
      <c r="B34" s="332"/>
      <c r="C34" s="333"/>
      <c r="D34" s="33">
        <f>D33/(COUNT(B26:C32)*2)</f>
        <v>0</v>
      </c>
    </row>
    <row r="35" spans="1:7" s="22" customFormat="1" x14ac:dyDescent="0.3">
      <c r="A35" s="26"/>
      <c r="B35" s="27"/>
      <c r="C35" s="27"/>
      <c r="D35" s="28"/>
      <c r="G35" s="126"/>
    </row>
    <row r="36" spans="1:7" s="22" customFormat="1" ht="19.5" x14ac:dyDescent="0.4">
      <c r="A36" s="329" t="s">
        <v>219</v>
      </c>
      <c r="B36" s="330"/>
      <c r="C36" s="330"/>
      <c r="D36" s="330"/>
      <c r="E36" s="330"/>
      <c r="F36" s="33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1" t="s">
        <v>36</v>
      </c>
      <c r="B42" s="332"/>
      <c r="C42" s="333"/>
      <c r="D42" s="91">
        <f>SUM(B37:C41)</f>
        <v>0</v>
      </c>
      <c r="E42" s="13"/>
      <c r="F42" s="13"/>
      <c r="G42" s="126"/>
    </row>
    <row r="43" spans="1:7" s="22" customFormat="1" x14ac:dyDescent="0.3">
      <c r="A43" s="331" t="s">
        <v>295</v>
      </c>
      <c r="B43" s="332"/>
      <c r="C43" s="333"/>
      <c r="D43" s="33">
        <f>D42/(COUNT(B37:C41)*2)</f>
        <v>0</v>
      </c>
      <c r="E43" s="13"/>
      <c r="F43" s="13"/>
      <c r="G43" s="126"/>
    </row>
    <row r="44" spans="1:7" s="22" customFormat="1" x14ac:dyDescent="0.3">
      <c r="A44" s="47"/>
      <c r="B44" s="48"/>
      <c r="C44" s="48"/>
      <c r="D44" s="49"/>
      <c r="G44" s="126"/>
    </row>
    <row r="45" spans="1:7" ht="19.5" x14ac:dyDescent="0.4">
      <c r="A45" s="341" t="s">
        <v>21</v>
      </c>
      <c r="B45" s="342"/>
      <c r="C45" s="342"/>
      <c r="D45" s="342"/>
      <c r="E45" s="342"/>
      <c r="F45" s="34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1" t="s">
        <v>36</v>
      </c>
      <c r="B52" s="332"/>
      <c r="C52" s="333"/>
      <c r="D52" s="91">
        <f>SUM(B46:C51)</f>
        <v>0</v>
      </c>
    </row>
    <row r="53" spans="1:7" x14ac:dyDescent="0.3">
      <c r="A53" s="331" t="s">
        <v>295</v>
      </c>
      <c r="B53" s="332"/>
      <c r="C53" s="333"/>
      <c r="D53" s="33">
        <f>D52/(COUNT(B46:C51)*2)</f>
        <v>0</v>
      </c>
    </row>
    <row r="54" spans="1:7" s="22" customFormat="1" x14ac:dyDescent="0.3">
      <c r="A54" s="26"/>
      <c r="B54" s="27"/>
      <c r="C54" s="27"/>
      <c r="D54" s="28"/>
      <c r="G54" s="126"/>
    </row>
    <row r="55" spans="1:7" ht="19.5" x14ac:dyDescent="0.4">
      <c r="A55" s="329" t="s">
        <v>8</v>
      </c>
      <c r="B55" s="330"/>
      <c r="C55" s="330"/>
      <c r="D55" s="330"/>
      <c r="E55" s="330"/>
      <c r="F55" s="33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1" t="s">
        <v>36</v>
      </c>
      <c r="B63" s="332"/>
      <c r="C63" s="333"/>
      <c r="D63" s="91">
        <f>SUM(B56:C62)</f>
        <v>0</v>
      </c>
    </row>
    <row r="64" spans="1:7" x14ac:dyDescent="0.3">
      <c r="A64" s="331" t="s">
        <v>295</v>
      </c>
      <c r="B64" s="332"/>
      <c r="C64" s="333"/>
      <c r="D64" s="33">
        <f>D63/(COUNT(B56:C62)*2)</f>
        <v>0</v>
      </c>
    </row>
    <row r="65" spans="1:7" s="22" customFormat="1" x14ac:dyDescent="0.3">
      <c r="A65" s="26"/>
      <c r="B65" s="27"/>
      <c r="C65" s="27"/>
      <c r="D65" s="28"/>
      <c r="G65" s="126"/>
    </row>
    <row r="66" spans="1:7" ht="19.5" x14ac:dyDescent="0.4">
      <c r="A66" s="329" t="s">
        <v>130</v>
      </c>
      <c r="B66" s="330"/>
      <c r="C66" s="330"/>
      <c r="D66" s="330"/>
      <c r="E66" s="330"/>
      <c r="F66" s="33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1" t="s">
        <v>36</v>
      </c>
      <c r="B84" s="332"/>
      <c r="C84" s="333"/>
      <c r="D84" s="91">
        <f>SUM(B67:C83)</f>
        <v>0</v>
      </c>
    </row>
    <row r="85" spans="1:7" x14ac:dyDescent="0.3">
      <c r="A85" s="331" t="s">
        <v>295</v>
      </c>
      <c r="B85" s="332"/>
      <c r="C85" s="333"/>
      <c r="D85" s="33">
        <f>D84/(COUNT(B67:C83)*2)</f>
        <v>0</v>
      </c>
    </row>
    <row r="86" spans="1:7" s="22" customFormat="1" x14ac:dyDescent="0.3">
      <c r="A86" s="26"/>
      <c r="B86" s="27"/>
      <c r="C86" s="27"/>
      <c r="D86" s="28"/>
      <c r="G86" s="126"/>
    </row>
    <row r="87" spans="1:7" ht="19.5" x14ac:dyDescent="0.4">
      <c r="A87" s="329" t="s">
        <v>211</v>
      </c>
      <c r="B87" s="330"/>
      <c r="C87" s="330"/>
      <c r="D87" s="330"/>
      <c r="E87" s="330"/>
      <c r="F87" s="33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1" t="s">
        <v>36</v>
      </c>
      <c r="B102" s="332"/>
      <c r="C102" s="333"/>
      <c r="D102" s="91">
        <f>SUM(B88:C101)</f>
        <v>0</v>
      </c>
    </row>
    <row r="103" spans="1:7" x14ac:dyDescent="0.3">
      <c r="A103" s="331" t="s">
        <v>295</v>
      </c>
      <c r="B103" s="332"/>
      <c r="C103" s="33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9" t="s">
        <v>212</v>
      </c>
      <c r="B106" s="330"/>
      <c r="C106" s="330"/>
      <c r="D106" s="330"/>
      <c r="E106" s="330"/>
      <c r="F106" s="33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1" t="s">
        <v>36</v>
      </c>
      <c r="B118" s="332"/>
      <c r="C118" s="333"/>
      <c r="D118" s="91">
        <f>SUM(B107:C117)</f>
        <v>0</v>
      </c>
      <c r="E118" s="13"/>
      <c r="F118" s="13"/>
      <c r="G118" s="126"/>
    </row>
    <row r="119" spans="1:7" s="22" customFormat="1" x14ac:dyDescent="0.3">
      <c r="A119" s="331" t="s">
        <v>295</v>
      </c>
      <c r="B119" s="332"/>
      <c r="C119" s="333"/>
      <c r="D119" s="33">
        <f>D118/(COUNT(B107:C117)*2)</f>
        <v>0</v>
      </c>
      <c r="E119" s="13"/>
      <c r="F119" s="13"/>
      <c r="G119" s="126"/>
    </row>
    <row r="120" spans="1:7" s="22" customFormat="1" x14ac:dyDescent="0.3">
      <c r="A120" s="26"/>
      <c r="B120" s="27"/>
      <c r="C120" s="27"/>
      <c r="D120" s="28"/>
      <c r="G120" s="126"/>
    </row>
    <row r="121" spans="1:7" ht="19.5" x14ac:dyDescent="0.4">
      <c r="A121" s="329" t="s">
        <v>185</v>
      </c>
      <c r="B121" s="330"/>
      <c r="C121" s="330"/>
      <c r="D121" s="330"/>
      <c r="E121" s="330"/>
      <c r="F121" s="33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1" t="s">
        <v>36</v>
      </c>
      <c r="B133" s="332"/>
      <c r="C133" s="333"/>
      <c r="D133" s="91">
        <f>SUM(B122:C132)</f>
        <v>0</v>
      </c>
    </row>
    <row r="134" spans="1:7" x14ac:dyDescent="0.3">
      <c r="A134" s="331" t="s">
        <v>295</v>
      </c>
      <c r="B134" s="332"/>
      <c r="C134" s="333"/>
      <c r="D134" s="32">
        <f>D133/(COUNT(B122:C132)*2)</f>
        <v>0</v>
      </c>
    </row>
    <row r="135" spans="1:7" s="22" customFormat="1" x14ac:dyDescent="0.3">
      <c r="A135" s="26"/>
      <c r="B135" s="27"/>
      <c r="C135" s="27"/>
      <c r="D135" s="31"/>
      <c r="G135" s="126"/>
    </row>
    <row r="136" spans="1:7" ht="19.5" x14ac:dyDescent="0.4">
      <c r="A136" s="329" t="s">
        <v>71</v>
      </c>
      <c r="B136" s="330"/>
      <c r="C136" s="330"/>
      <c r="D136" s="330"/>
      <c r="E136" s="330"/>
      <c r="F136" s="33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1" t="s">
        <v>36</v>
      </c>
      <c r="B149" s="332"/>
      <c r="C149" s="333"/>
      <c r="D149" s="91">
        <f>SUM(B137:C148)</f>
        <v>0</v>
      </c>
    </row>
    <row r="150" spans="1:7" x14ac:dyDescent="0.3">
      <c r="A150" s="331" t="s">
        <v>295</v>
      </c>
      <c r="B150" s="332"/>
      <c r="C150" s="333"/>
      <c r="D150" s="33">
        <f>D149/(COUNT(B137:C148)*2)</f>
        <v>0</v>
      </c>
    </row>
    <row r="151" spans="1:7" s="22" customFormat="1" x14ac:dyDescent="0.3">
      <c r="A151" s="26"/>
      <c r="B151" s="27"/>
      <c r="C151" s="27"/>
      <c r="D151" s="28"/>
      <c r="G151" s="126"/>
    </row>
    <row r="152" spans="1:7" ht="19.5" x14ac:dyDescent="0.4">
      <c r="A152" s="329" t="s">
        <v>217</v>
      </c>
      <c r="B152" s="330"/>
      <c r="C152" s="330"/>
      <c r="D152" s="330"/>
      <c r="E152" s="330"/>
      <c r="F152" s="33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1" t="s">
        <v>36</v>
      </c>
      <c r="B161" s="336"/>
      <c r="C161" s="337"/>
      <c r="D161" s="92">
        <f>SUM(B153:C160)</f>
        <v>0</v>
      </c>
    </row>
    <row r="162" spans="1:7" x14ac:dyDescent="0.3">
      <c r="A162" s="331" t="s">
        <v>295</v>
      </c>
      <c r="B162" s="332"/>
      <c r="C162" s="333"/>
      <c r="D162" s="33">
        <f>D161/(COUNT(B153:C160)*2)</f>
        <v>0</v>
      </c>
    </row>
    <row r="163" spans="1:7" s="22" customFormat="1" x14ac:dyDescent="0.3">
      <c r="A163" s="26"/>
      <c r="B163" s="27"/>
      <c r="C163" s="29"/>
      <c r="D163" s="30"/>
      <c r="G163" s="126"/>
    </row>
    <row r="164" spans="1:7" ht="19.5" x14ac:dyDescent="0.4">
      <c r="A164" s="329" t="s">
        <v>77</v>
      </c>
      <c r="B164" s="330"/>
      <c r="C164" s="330"/>
      <c r="D164" s="330"/>
      <c r="E164" s="330"/>
      <c r="F164" s="33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1" t="s">
        <v>36</v>
      </c>
      <c r="B169" s="332"/>
      <c r="C169" s="333"/>
      <c r="D169" s="91">
        <f>SUM(B165:C168)</f>
        <v>0</v>
      </c>
    </row>
    <row r="170" spans="1:7" x14ac:dyDescent="0.3">
      <c r="A170" s="331" t="s">
        <v>295</v>
      </c>
      <c r="B170" s="332"/>
      <c r="C170" s="333"/>
      <c r="D170" s="33">
        <f>D169/(COUNT(B165:C168)*2)</f>
        <v>0</v>
      </c>
    </row>
    <row r="171" spans="1:7" s="22" customFormat="1" x14ac:dyDescent="0.3">
      <c r="A171" s="26"/>
      <c r="B171" s="27"/>
      <c r="C171" s="27"/>
      <c r="D171" s="28"/>
      <c r="G171" s="126"/>
    </row>
    <row r="172" spans="1:7" ht="19.5" x14ac:dyDescent="0.4">
      <c r="A172" s="334" t="s">
        <v>17</v>
      </c>
      <c r="B172" s="335"/>
      <c r="C172" s="335"/>
      <c r="D172" s="335"/>
      <c r="E172" s="335"/>
      <c r="F172" s="33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1" t="s">
        <v>36</v>
      </c>
      <c r="B177" s="332"/>
      <c r="C177" s="333"/>
      <c r="D177" s="91">
        <f>SUM(B173:C176)</f>
        <v>0</v>
      </c>
    </row>
    <row r="178" spans="1:7" x14ac:dyDescent="0.3">
      <c r="A178" s="331" t="s">
        <v>295</v>
      </c>
      <c r="B178" s="332"/>
      <c r="C178" s="333"/>
      <c r="D178" s="33">
        <f>D177/(COUNT(B173:C176)*2)</f>
        <v>0</v>
      </c>
    </row>
    <row r="179" spans="1:7" s="22" customFormat="1" x14ac:dyDescent="0.3">
      <c r="A179" s="26"/>
      <c r="B179" s="27"/>
      <c r="C179" s="27"/>
      <c r="D179" s="28"/>
      <c r="G179" s="126"/>
    </row>
    <row r="180" spans="1:7" ht="19.5" x14ac:dyDescent="0.4">
      <c r="A180" s="329" t="s">
        <v>78</v>
      </c>
      <c r="B180" s="330"/>
      <c r="C180" s="330"/>
      <c r="D180" s="330"/>
      <c r="E180" s="330"/>
      <c r="F180" s="33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1" t="s">
        <v>36</v>
      </c>
      <c r="B186" s="332"/>
      <c r="C186" s="333"/>
      <c r="D186" s="91">
        <f>SUM(B181:C185)</f>
        <v>0</v>
      </c>
    </row>
    <row r="187" spans="1:7" x14ac:dyDescent="0.3">
      <c r="A187" s="331" t="s">
        <v>295</v>
      </c>
      <c r="B187" s="332"/>
      <c r="C187" s="333"/>
      <c r="D187" s="33">
        <f>D186/(COUNT(B181:C185)*2)</f>
        <v>0</v>
      </c>
    </row>
    <row r="188" spans="1:7" s="22" customFormat="1" x14ac:dyDescent="0.3">
      <c r="A188" s="26"/>
      <c r="B188" s="27"/>
      <c r="C188" s="27"/>
      <c r="D188" s="28"/>
      <c r="G188" s="126"/>
    </row>
    <row r="189" spans="1:7" ht="19.5" x14ac:dyDescent="0.4">
      <c r="A189" s="329" t="s">
        <v>216</v>
      </c>
      <c r="B189" s="330"/>
      <c r="C189" s="330"/>
      <c r="D189" s="330"/>
      <c r="E189" s="330"/>
      <c r="F189" s="33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1" t="s">
        <v>36</v>
      </c>
      <c r="B194" s="332"/>
      <c r="C194" s="333"/>
      <c r="D194" s="54">
        <f>SUM(B190:C193)</f>
        <v>0</v>
      </c>
    </row>
    <row r="195" spans="1:6" x14ac:dyDescent="0.3">
      <c r="A195" s="331" t="s">
        <v>295</v>
      </c>
      <c r="B195" s="332"/>
      <c r="C195" s="333"/>
      <c r="D195" s="33">
        <f>D194/(COUNT(B190:C193)*2)</f>
        <v>0</v>
      </c>
    </row>
    <row r="197" spans="1:6" ht="18" x14ac:dyDescent="0.35">
      <c r="A197" s="64" t="s">
        <v>246</v>
      </c>
      <c r="B197" s="63"/>
      <c r="C197" s="63"/>
      <c r="D197" s="349" t="e">
        <f>E197/F197</f>
        <v>#DIV/0!</v>
      </c>
      <c r="E197" s="350">
        <f>COUNTIF('A2 Technique'!F17:F193,"ok")</f>
        <v>0</v>
      </c>
      <c r="F197" s="350">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B549"/>
  <sheetViews>
    <sheetView view="pageBreakPreview" topLeftCell="A474" zoomScale="70" zoomScaleSheetLayoutView="70" workbookViewId="0">
      <selection activeCell="B47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4"/>
      <c r="E1" s="324"/>
      <c r="F1" s="324"/>
      <c r="G1" s="324"/>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5" t="s">
        <v>179</v>
      </c>
      <c r="B7" s="325"/>
      <c r="C7" s="325"/>
      <c r="D7" s="325"/>
      <c r="E7" s="325"/>
      <c r="F7" s="325"/>
      <c r="G7" s="125"/>
    </row>
    <row r="8" spans="1:7" ht="29.25" x14ac:dyDescent="0.45">
      <c r="A8" s="326" t="str">
        <f>'Page de garde'!D18</f>
        <v>Riadh Sousse</v>
      </c>
      <c r="B8" s="326"/>
      <c r="C8" s="326"/>
      <c r="D8" s="326"/>
      <c r="E8" s="326"/>
      <c r="F8" s="326"/>
      <c r="G8" s="125"/>
    </row>
    <row r="9" spans="1:7" ht="24" x14ac:dyDescent="0.45">
      <c r="A9" s="14" t="s">
        <v>42</v>
      </c>
      <c r="B9" s="327"/>
      <c r="C9" s="327"/>
      <c r="D9" s="327"/>
      <c r="E9" s="327"/>
      <c r="F9" s="327"/>
      <c r="G9" s="125"/>
    </row>
    <row r="10" spans="1:7" ht="24" x14ac:dyDescent="0.45">
      <c r="A10" s="15" t="s">
        <v>44</v>
      </c>
      <c r="B10" s="328"/>
      <c r="C10" s="328"/>
      <c r="D10" s="328"/>
      <c r="E10" s="328"/>
      <c r="F10" s="328"/>
      <c r="G10" s="125"/>
    </row>
    <row r="11" spans="1:7" ht="24" x14ac:dyDescent="0.45">
      <c r="A11" s="14" t="s">
        <v>43</v>
      </c>
      <c r="B11" s="323"/>
      <c r="C11" s="323"/>
      <c r="D11" s="323"/>
      <c r="E11" s="323"/>
      <c r="F11" s="323"/>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5" t="s">
        <v>30</v>
      </c>
      <c r="B17" s="306" t="s">
        <v>31</v>
      </c>
      <c r="C17" s="306"/>
      <c r="D17" s="306" t="s">
        <v>46</v>
      </c>
      <c r="E17" s="307" t="s">
        <v>310</v>
      </c>
      <c r="F17" s="307" t="s">
        <v>358</v>
      </c>
    </row>
    <row r="18" spans="1:8" ht="16.5" customHeight="1" x14ac:dyDescent="0.3">
      <c r="A18" s="305"/>
      <c r="B18" s="41" t="s">
        <v>34</v>
      </c>
      <c r="C18" s="41" t="s">
        <v>33</v>
      </c>
      <c r="D18" s="306"/>
      <c r="E18" s="307"/>
      <c r="F18" s="30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5" t="s">
        <v>379</v>
      </c>
      <c r="B38" s="316"/>
      <c r="C38" s="316"/>
      <c r="D38" s="316"/>
      <c r="E38" s="316"/>
      <c r="F38" s="317"/>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5" t="s">
        <v>30</v>
      </c>
      <c r="B50" s="306" t="s">
        <v>31</v>
      </c>
      <c r="C50" s="306"/>
      <c r="D50" s="306" t="s">
        <v>46</v>
      </c>
      <c r="E50" s="307" t="s">
        <v>310</v>
      </c>
      <c r="F50" s="307" t="s">
        <v>360</v>
      </c>
      <c r="G50" s="127"/>
    </row>
    <row r="51" spans="1:7" ht="16.5" customHeight="1" x14ac:dyDescent="0.3">
      <c r="A51" s="305"/>
      <c r="B51" s="41" t="s">
        <v>34</v>
      </c>
      <c r="C51" s="41" t="s">
        <v>33</v>
      </c>
      <c r="D51" s="306"/>
      <c r="E51" s="307"/>
      <c r="F51" s="30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5" t="s">
        <v>379</v>
      </c>
      <c r="B94" s="316"/>
      <c r="C94" s="316"/>
      <c r="D94" s="316"/>
      <c r="E94" s="316"/>
      <c r="F94" s="317"/>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5" t="s">
        <v>30</v>
      </c>
      <c r="B107" s="306" t="s">
        <v>31</v>
      </c>
      <c r="C107" s="306"/>
      <c r="D107" s="306" t="s">
        <v>46</v>
      </c>
      <c r="E107" s="307" t="s">
        <v>310</v>
      </c>
      <c r="F107" s="307" t="s">
        <v>360</v>
      </c>
    </row>
    <row r="108" spans="1:7" ht="16.5" customHeight="1" x14ac:dyDescent="0.3">
      <c r="A108" s="305"/>
      <c r="B108" s="41" t="s">
        <v>34</v>
      </c>
      <c r="C108" s="41" t="s">
        <v>33</v>
      </c>
      <c r="D108" s="306"/>
      <c r="E108" s="307"/>
      <c r="F108" s="30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8" t="s">
        <v>379</v>
      </c>
      <c r="B148" s="319"/>
      <c r="C148" s="319"/>
      <c r="D148" s="320"/>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5" t="s">
        <v>30</v>
      </c>
      <c r="B162" s="306" t="s">
        <v>31</v>
      </c>
      <c r="C162" s="306"/>
      <c r="D162" s="306" t="s">
        <v>46</v>
      </c>
      <c r="E162" s="307" t="s">
        <v>310</v>
      </c>
      <c r="F162" s="307" t="s">
        <v>360</v>
      </c>
      <c r="G162" s="127"/>
    </row>
    <row r="163" spans="1:7" ht="16.5" customHeight="1" x14ac:dyDescent="0.3">
      <c r="A163" s="305"/>
      <c r="B163" s="41" t="s">
        <v>34</v>
      </c>
      <c r="C163" s="41" t="s">
        <v>33</v>
      </c>
      <c r="D163" s="306"/>
      <c r="E163" s="307"/>
      <c r="F163" s="30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1" t="s">
        <v>379</v>
      </c>
      <c r="B195" s="311"/>
      <c r="C195" s="311"/>
      <c r="D195" s="311"/>
      <c r="E195" s="311"/>
      <c r="F195" s="311"/>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5" t="s">
        <v>30</v>
      </c>
      <c r="B209" s="306" t="s">
        <v>31</v>
      </c>
      <c r="C209" s="306"/>
      <c r="D209" s="306" t="s">
        <v>46</v>
      </c>
      <c r="E209" s="307" t="s">
        <v>310</v>
      </c>
      <c r="F209" s="307" t="s">
        <v>360</v>
      </c>
      <c r="G209" s="127"/>
    </row>
    <row r="210" spans="1:7" ht="16.5" customHeight="1" x14ac:dyDescent="0.3">
      <c r="A210" s="305"/>
      <c r="B210" s="41" t="s">
        <v>34</v>
      </c>
      <c r="C210" s="41" t="s">
        <v>33</v>
      </c>
      <c r="D210" s="306"/>
      <c r="E210" s="307"/>
      <c r="F210" s="30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1" t="s">
        <v>379</v>
      </c>
      <c r="B256" s="311"/>
      <c r="C256" s="311"/>
      <c r="D256" s="311"/>
      <c r="E256" s="311"/>
      <c r="F256" s="311"/>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5" t="s">
        <v>30</v>
      </c>
      <c r="B270" s="306" t="s">
        <v>31</v>
      </c>
      <c r="C270" s="306"/>
      <c r="D270" s="306" t="s">
        <v>46</v>
      </c>
      <c r="E270" s="307" t="s">
        <v>310</v>
      </c>
      <c r="F270" s="307" t="s">
        <v>360</v>
      </c>
      <c r="G270" s="214"/>
    </row>
    <row r="271" spans="1:7" s="16" customFormat="1" ht="16.5" customHeight="1" x14ac:dyDescent="0.3">
      <c r="A271" s="305"/>
      <c r="B271" s="41" t="s">
        <v>34</v>
      </c>
      <c r="C271" s="41" t="s">
        <v>33</v>
      </c>
      <c r="D271" s="306"/>
      <c r="E271" s="307"/>
      <c r="F271" s="30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2" t="s">
        <v>396</v>
      </c>
      <c r="B308" s="313"/>
      <c r="C308" s="313"/>
      <c r="D308" s="313"/>
      <c r="E308" s="313"/>
      <c r="F308" s="314"/>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5" t="s">
        <v>30</v>
      </c>
      <c r="B322" s="306" t="s">
        <v>31</v>
      </c>
      <c r="C322" s="306"/>
      <c r="D322" s="306" t="s">
        <v>46</v>
      </c>
      <c r="E322" s="307" t="s">
        <v>310</v>
      </c>
      <c r="F322" s="307" t="s">
        <v>360</v>
      </c>
      <c r="G322" s="127"/>
    </row>
    <row r="323" spans="1:7" ht="16.5" customHeight="1" x14ac:dyDescent="0.3">
      <c r="A323" s="305"/>
      <c r="B323" s="41" t="s">
        <v>34</v>
      </c>
      <c r="C323" s="41" t="s">
        <v>33</v>
      </c>
      <c r="D323" s="306"/>
      <c r="E323" s="307"/>
      <c r="F323" s="30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2" t="s">
        <v>379</v>
      </c>
      <c r="B349" s="313"/>
      <c r="C349" s="313"/>
      <c r="D349" s="313"/>
      <c r="E349" s="313"/>
      <c r="F349" s="313"/>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5" t="s">
        <v>30</v>
      </c>
      <c r="B362" s="306" t="s">
        <v>31</v>
      </c>
      <c r="C362" s="306"/>
      <c r="D362" s="306" t="s">
        <v>46</v>
      </c>
      <c r="E362" s="307" t="s">
        <v>310</v>
      </c>
      <c r="F362" s="307" t="s">
        <v>360</v>
      </c>
      <c r="G362" s="127"/>
    </row>
    <row r="363" spans="1:7" ht="16.5" customHeight="1" x14ac:dyDescent="0.3">
      <c r="A363" s="305"/>
      <c r="B363" s="41" t="s">
        <v>34</v>
      </c>
      <c r="C363" s="41" t="s">
        <v>33</v>
      </c>
      <c r="D363" s="306"/>
      <c r="E363" s="307"/>
      <c r="F363" s="30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1" t="s">
        <v>379</v>
      </c>
      <c r="B383" s="311"/>
      <c r="C383" s="311"/>
      <c r="D383" s="311"/>
      <c r="E383" s="311"/>
      <c r="F383" s="311"/>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5" t="s">
        <v>30</v>
      </c>
      <c r="B395" s="306" t="s">
        <v>31</v>
      </c>
      <c r="C395" s="306"/>
      <c r="D395" s="306" t="s">
        <v>46</v>
      </c>
      <c r="E395" s="307" t="s">
        <v>310</v>
      </c>
      <c r="F395" s="307" t="s">
        <v>360</v>
      </c>
      <c r="G395" s="127"/>
    </row>
    <row r="396" spans="1:7" ht="16.5" customHeight="1" x14ac:dyDescent="0.3">
      <c r="A396" s="305"/>
      <c r="B396" s="41" t="s">
        <v>34</v>
      </c>
      <c r="C396" s="41" t="s">
        <v>33</v>
      </c>
      <c r="D396" s="306"/>
      <c r="E396" s="307"/>
      <c r="F396" s="30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1" t="s">
        <v>379</v>
      </c>
      <c r="B435" s="311"/>
      <c r="C435" s="311"/>
      <c r="D435" s="311"/>
      <c r="E435" s="311"/>
      <c r="F435" s="311"/>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5" t="s">
        <v>30</v>
      </c>
      <c r="B448" s="306" t="s">
        <v>31</v>
      </c>
      <c r="C448" s="306"/>
      <c r="D448" s="306" t="s">
        <v>46</v>
      </c>
      <c r="E448" s="307" t="s">
        <v>310</v>
      </c>
      <c r="F448" s="307" t="s">
        <v>360</v>
      </c>
      <c r="G448" s="127"/>
    </row>
    <row r="449" spans="1:6" ht="16.5" customHeight="1" x14ac:dyDescent="0.3">
      <c r="A449" s="305"/>
      <c r="B449" s="41" t="s">
        <v>34</v>
      </c>
      <c r="C449" s="41" t="s">
        <v>33</v>
      </c>
      <c r="D449" s="306"/>
      <c r="E449" s="307"/>
      <c r="F449" s="30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08" t="s">
        <v>379</v>
      </c>
      <c r="B471" s="309"/>
      <c r="C471" s="309"/>
      <c r="D471" s="309"/>
      <c r="E471" s="309"/>
      <c r="F471" s="30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54"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0" t="s">
        <v>367</v>
      </c>
      <c r="B483" s="310"/>
      <c r="C483" s="310"/>
      <c r="D483" s="310"/>
      <c r="E483" s="185"/>
      <c r="F483" s="201"/>
    </row>
    <row r="484" spans="1:7" x14ac:dyDescent="0.3">
      <c r="A484" s="74">
        <f>B11</f>
        <v>0</v>
      </c>
      <c r="B484" s="124"/>
      <c r="C484" s="135"/>
      <c r="D484" s="124"/>
    </row>
    <row r="485" spans="1:7" ht="16.5" customHeight="1" x14ac:dyDescent="0.3">
      <c r="A485" s="305" t="s">
        <v>30</v>
      </c>
      <c r="B485" s="306" t="s">
        <v>31</v>
      </c>
      <c r="C485" s="306"/>
      <c r="D485" s="306" t="s">
        <v>46</v>
      </c>
      <c r="E485" s="307" t="s">
        <v>310</v>
      </c>
      <c r="F485" s="307" t="s">
        <v>360</v>
      </c>
      <c r="G485" s="127"/>
    </row>
    <row r="486" spans="1:7" ht="16.5" customHeight="1" x14ac:dyDescent="0.3">
      <c r="A486" s="305"/>
      <c r="B486" s="41" t="s">
        <v>34</v>
      </c>
      <c r="C486" s="41" t="s">
        <v>33</v>
      </c>
      <c r="D486" s="306"/>
      <c r="E486" s="307"/>
      <c r="F486" s="30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5" t="s">
        <v>30</v>
      </c>
      <c r="B507" s="306" t="s">
        <v>31</v>
      </c>
      <c r="C507" s="306"/>
      <c r="D507" s="306" t="s">
        <v>46</v>
      </c>
      <c r="E507" s="307" t="s">
        <v>310</v>
      </c>
      <c r="F507" s="307" t="s">
        <v>360</v>
      </c>
      <c r="G507" s="127"/>
    </row>
    <row r="508" spans="1:7" ht="16.5" customHeight="1" x14ac:dyDescent="0.3">
      <c r="A508" s="305"/>
      <c r="B508" s="41" t="s">
        <v>34</v>
      </c>
      <c r="C508" s="41" t="s">
        <v>33</v>
      </c>
      <c r="D508" s="306"/>
      <c r="E508" s="307"/>
      <c r="F508" s="30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5" t="s">
        <v>30</v>
      </c>
      <c r="B518" s="306" t="s">
        <v>31</v>
      </c>
      <c r="C518" s="306"/>
      <c r="D518" s="306" t="s">
        <v>46</v>
      </c>
      <c r="E518" s="307" t="s">
        <v>310</v>
      </c>
      <c r="F518" s="307" t="s">
        <v>360</v>
      </c>
      <c r="G518" s="127"/>
    </row>
    <row r="519" spans="1:7" ht="16.5" customHeight="1" x14ac:dyDescent="0.3">
      <c r="A519" s="305"/>
      <c r="B519" s="41" t="s">
        <v>34</v>
      </c>
      <c r="C519" s="41" t="s">
        <v>33</v>
      </c>
      <c r="D519" s="306"/>
      <c r="E519" s="307"/>
      <c r="F519" s="30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5">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5" t="s">
        <v>30</v>
      </c>
      <c r="B538" s="306" t="s">
        <v>31</v>
      </c>
      <c r="C538" s="306"/>
      <c r="D538" s="306" t="s">
        <v>46</v>
      </c>
      <c r="E538" s="307" t="s">
        <v>310</v>
      </c>
      <c r="F538" s="307" t="s">
        <v>360</v>
      </c>
      <c r="G538" s="127"/>
    </row>
    <row r="539" spans="1:7" ht="16.5" customHeight="1" x14ac:dyDescent="0.3">
      <c r="A539" s="305"/>
      <c r="B539" s="41" t="s">
        <v>34</v>
      </c>
      <c r="C539" s="41" t="s">
        <v>33</v>
      </c>
      <c r="D539" s="306"/>
      <c r="E539" s="307"/>
      <c r="F539" s="30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RdVabD0M1iszE7hbvOtv8xvL1K0D25ykweIzfKn/FgdESrKWU0MIA8torw6ZJ6SDNmg5jivIO6gnPNvT64ySEg==" saltValue="nW+QV0FP/0J36BCfPnKhR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2B9E22EB-7F28-4214-8F92-EDF46A0A9824}">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972B4558-F53F-4AA5-8189-A65F2BBFFAC6}">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DAE8038-5A19-4503-A02D-C581B2D5021E}"/>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4"/>
      <c r="E1" s="324"/>
      <c r="F1" s="324"/>
      <c r="G1" s="324"/>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5" t="s">
        <v>50</v>
      </c>
      <c r="B6" s="345"/>
      <c r="C6" s="345"/>
      <c r="D6" s="345"/>
      <c r="E6" s="345"/>
      <c r="F6" s="345"/>
      <c r="G6" s="125"/>
    </row>
    <row r="7" spans="1:7" s="12" customFormat="1" ht="21.75" customHeight="1" x14ac:dyDescent="0.45">
      <c r="A7" s="326" t="e">
        <f>#REF!</f>
        <v>#REF!</v>
      </c>
      <c r="B7" s="326"/>
      <c r="C7" s="326"/>
      <c r="D7" s="326"/>
      <c r="E7" s="326"/>
      <c r="F7" s="326"/>
      <c r="G7" s="125"/>
    </row>
    <row r="8" spans="1:7" s="12" customFormat="1" ht="24" x14ac:dyDescent="0.45">
      <c r="A8" s="14" t="s">
        <v>42</v>
      </c>
      <c r="B8" s="346">
        <f>'A4 Exploitation'!B9:F9</f>
        <v>0</v>
      </c>
      <c r="C8" s="346"/>
      <c r="D8" s="346"/>
      <c r="E8" s="346"/>
      <c r="F8" s="346"/>
      <c r="G8" s="125"/>
    </row>
    <row r="9" spans="1:7" s="12" customFormat="1" ht="24" x14ac:dyDescent="0.45">
      <c r="A9" s="15" t="s">
        <v>44</v>
      </c>
      <c r="B9" s="347">
        <f>'A4 Exploitation'!B10:F10</f>
        <v>0</v>
      </c>
      <c r="C9" s="347"/>
      <c r="D9" s="347"/>
      <c r="E9" s="347"/>
      <c r="F9" s="347"/>
      <c r="G9" s="125"/>
    </row>
    <row r="10" spans="1:7" s="12" customFormat="1" ht="24" x14ac:dyDescent="0.45">
      <c r="A10" s="14" t="s">
        <v>43</v>
      </c>
      <c r="B10" s="344">
        <f>'A4 Exploitation'!A8:F8</f>
        <v>0</v>
      </c>
      <c r="C10" s="344"/>
      <c r="D10" s="344"/>
      <c r="E10" s="344"/>
      <c r="F10" s="344"/>
      <c r="G10" s="125"/>
    </row>
    <row r="11" spans="1:7" s="12" customFormat="1" ht="24" x14ac:dyDescent="0.4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05" t="s">
        <v>30</v>
      </c>
      <c r="B13" s="306" t="s">
        <v>31</v>
      </c>
      <c r="C13" s="306"/>
      <c r="D13" s="306" t="s">
        <v>46</v>
      </c>
      <c r="E13" s="306" t="s">
        <v>190</v>
      </c>
      <c r="F13" s="306" t="s">
        <v>191</v>
      </c>
      <c r="G13" s="112"/>
    </row>
    <row r="14" spans="1:7" s="12" customFormat="1" ht="12.75" customHeight="1" x14ac:dyDescent="0.3">
      <c r="A14" s="305"/>
      <c r="B14" s="34" t="s">
        <v>34</v>
      </c>
      <c r="C14" s="34" t="s">
        <v>33</v>
      </c>
      <c r="D14" s="306"/>
      <c r="E14" s="306"/>
      <c r="F14" s="306"/>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36"/>
      <c r="C22" s="337"/>
      <c r="D22" s="245">
        <f>SUM(B17:C21)</f>
        <v>0</v>
      </c>
    </row>
    <row r="23" spans="1:7" x14ac:dyDescent="0.3">
      <c r="A23" s="331" t="s">
        <v>295</v>
      </c>
      <c r="B23" s="332"/>
      <c r="C23" s="333"/>
      <c r="D23" s="33">
        <f>D22/(COUNT(B17:C21)*2)</f>
        <v>0</v>
      </c>
    </row>
    <row r="24" spans="1:7" s="22" customFormat="1" x14ac:dyDescent="0.3">
      <c r="A24" s="26"/>
      <c r="B24" s="27"/>
      <c r="C24" s="27"/>
      <c r="D24" s="28"/>
      <c r="G24" s="126"/>
    </row>
    <row r="25" spans="1:7" ht="19.5" x14ac:dyDescent="0.4">
      <c r="A25" s="329" t="s">
        <v>4</v>
      </c>
      <c r="B25" s="330"/>
      <c r="C25" s="330"/>
      <c r="D25" s="330"/>
      <c r="E25" s="330"/>
      <c r="F25" s="33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1" t="s">
        <v>36</v>
      </c>
      <c r="B33" s="332"/>
      <c r="C33" s="333"/>
      <c r="D33" s="244">
        <f>SUM(B26:C32)</f>
        <v>0</v>
      </c>
    </row>
    <row r="34" spans="1:7" x14ac:dyDescent="0.3">
      <c r="A34" s="331" t="s">
        <v>295</v>
      </c>
      <c r="B34" s="332"/>
      <c r="C34" s="333"/>
      <c r="D34" s="33">
        <f>D33/(COUNT(B26:C32)*2)</f>
        <v>0</v>
      </c>
    </row>
    <row r="35" spans="1:7" s="22" customFormat="1" x14ac:dyDescent="0.3">
      <c r="A35" s="26"/>
      <c r="B35" s="27"/>
      <c r="C35" s="27"/>
      <c r="D35" s="28"/>
      <c r="G35" s="126"/>
    </row>
    <row r="36" spans="1:7" s="22" customFormat="1" ht="19.5" x14ac:dyDescent="0.4">
      <c r="A36" s="329" t="s">
        <v>219</v>
      </c>
      <c r="B36" s="330"/>
      <c r="C36" s="330"/>
      <c r="D36" s="330"/>
      <c r="E36" s="330"/>
      <c r="F36" s="33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1" t="s">
        <v>36</v>
      </c>
      <c r="B42" s="332"/>
      <c r="C42" s="333"/>
      <c r="D42" s="244">
        <f>SUM(B37:C41)</f>
        <v>0</v>
      </c>
      <c r="E42" s="13"/>
      <c r="F42" s="13"/>
      <c r="G42" s="126"/>
    </row>
    <row r="43" spans="1:7" s="22" customFormat="1" x14ac:dyDescent="0.3">
      <c r="A43" s="331" t="s">
        <v>295</v>
      </c>
      <c r="B43" s="332"/>
      <c r="C43" s="333"/>
      <c r="D43" s="33">
        <f>D42/(COUNT(B37:C41)*2)</f>
        <v>0</v>
      </c>
      <c r="E43" s="13"/>
      <c r="F43" s="13"/>
      <c r="G43" s="126"/>
    </row>
    <row r="44" spans="1:7" s="22" customFormat="1" x14ac:dyDescent="0.3">
      <c r="A44" s="47"/>
      <c r="B44" s="48"/>
      <c r="C44" s="48"/>
      <c r="D44" s="49"/>
      <c r="G44" s="126"/>
    </row>
    <row r="45" spans="1:7" ht="19.5" x14ac:dyDescent="0.4">
      <c r="A45" s="341" t="s">
        <v>21</v>
      </c>
      <c r="B45" s="342"/>
      <c r="C45" s="342"/>
      <c r="D45" s="342"/>
      <c r="E45" s="342"/>
      <c r="F45" s="34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1" t="s">
        <v>36</v>
      </c>
      <c r="B52" s="332"/>
      <c r="C52" s="333"/>
      <c r="D52" s="244">
        <f>SUM(B46:C51)</f>
        <v>0</v>
      </c>
    </row>
    <row r="53" spans="1:7" x14ac:dyDescent="0.3">
      <c r="A53" s="331" t="s">
        <v>295</v>
      </c>
      <c r="B53" s="332"/>
      <c r="C53" s="333"/>
      <c r="D53" s="33">
        <f>D52/(COUNT(B46:C51)*2)</f>
        <v>0</v>
      </c>
    </row>
    <row r="54" spans="1:7" s="22" customFormat="1" x14ac:dyDescent="0.3">
      <c r="A54" s="26"/>
      <c r="B54" s="27"/>
      <c r="C54" s="27"/>
      <c r="D54" s="28"/>
      <c r="G54" s="126"/>
    </row>
    <row r="55" spans="1:7" ht="19.5" x14ac:dyDescent="0.4">
      <c r="A55" s="329" t="s">
        <v>8</v>
      </c>
      <c r="B55" s="330"/>
      <c r="C55" s="330"/>
      <c r="D55" s="330"/>
      <c r="E55" s="330"/>
      <c r="F55" s="33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1" t="s">
        <v>36</v>
      </c>
      <c r="B63" s="332"/>
      <c r="C63" s="333"/>
      <c r="D63" s="244">
        <f>SUM(B56:C62)</f>
        <v>0</v>
      </c>
    </row>
    <row r="64" spans="1:7" x14ac:dyDescent="0.3">
      <c r="A64" s="331" t="s">
        <v>295</v>
      </c>
      <c r="B64" s="332"/>
      <c r="C64" s="333"/>
      <c r="D64" s="33">
        <f>D63/(COUNT(B56:C62)*2)</f>
        <v>0</v>
      </c>
    </row>
    <row r="65" spans="1:7" s="22" customFormat="1" x14ac:dyDescent="0.3">
      <c r="A65" s="26"/>
      <c r="B65" s="27"/>
      <c r="C65" s="27"/>
      <c r="D65" s="28"/>
      <c r="G65" s="126"/>
    </row>
    <row r="66" spans="1:7" ht="19.5" x14ac:dyDescent="0.4">
      <c r="A66" s="329" t="s">
        <v>130</v>
      </c>
      <c r="B66" s="330"/>
      <c r="C66" s="330"/>
      <c r="D66" s="330"/>
      <c r="E66" s="330"/>
      <c r="F66" s="33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1" t="s">
        <v>36</v>
      </c>
      <c r="B84" s="332"/>
      <c r="C84" s="333"/>
      <c r="D84" s="244">
        <f>SUM(B67:C83)</f>
        <v>0</v>
      </c>
    </row>
    <row r="85" spans="1:7" x14ac:dyDescent="0.3">
      <c r="A85" s="331" t="s">
        <v>295</v>
      </c>
      <c r="B85" s="332"/>
      <c r="C85" s="333"/>
      <c r="D85" s="33">
        <f>D84/(COUNT(B67:C83)*2)</f>
        <v>0</v>
      </c>
    </row>
    <row r="86" spans="1:7" s="22" customFormat="1" x14ac:dyDescent="0.3">
      <c r="A86" s="26"/>
      <c r="B86" s="27"/>
      <c r="C86" s="27"/>
      <c r="D86" s="28"/>
      <c r="G86" s="126"/>
    </row>
    <row r="87" spans="1:7" ht="19.5" x14ac:dyDescent="0.4">
      <c r="A87" s="329" t="s">
        <v>211</v>
      </c>
      <c r="B87" s="330"/>
      <c r="C87" s="330"/>
      <c r="D87" s="330"/>
      <c r="E87" s="330"/>
      <c r="F87" s="33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1" t="s">
        <v>36</v>
      </c>
      <c r="B102" s="332"/>
      <c r="C102" s="333"/>
      <c r="D102" s="244">
        <f>SUM(B88:C101)</f>
        <v>0</v>
      </c>
    </row>
    <row r="103" spans="1:7" x14ac:dyDescent="0.3">
      <c r="A103" s="331" t="s">
        <v>295</v>
      </c>
      <c r="B103" s="332"/>
      <c r="C103" s="33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29" t="s">
        <v>212</v>
      </c>
      <c r="B106" s="330"/>
      <c r="C106" s="330"/>
      <c r="D106" s="330"/>
      <c r="E106" s="330"/>
      <c r="F106" s="33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1" t="s">
        <v>36</v>
      </c>
      <c r="B118" s="332"/>
      <c r="C118" s="333"/>
      <c r="D118" s="244">
        <f>SUM(B107:C117)</f>
        <v>0</v>
      </c>
      <c r="E118" s="13"/>
      <c r="F118" s="13"/>
      <c r="G118" s="126"/>
    </row>
    <row r="119" spans="1:7" s="22" customFormat="1" x14ac:dyDescent="0.3">
      <c r="A119" s="331" t="s">
        <v>295</v>
      </c>
      <c r="B119" s="332"/>
      <c r="C119" s="333"/>
      <c r="D119" s="33">
        <f>D118/(COUNT(B107:C117)*2)</f>
        <v>0</v>
      </c>
      <c r="E119" s="13"/>
      <c r="F119" s="13"/>
      <c r="G119" s="126"/>
    </row>
    <row r="120" spans="1:7" s="22" customFormat="1" x14ac:dyDescent="0.3">
      <c r="A120" s="26"/>
      <c r="B120" s="27"/>
      <c r="C120" s="27"/>
      <c r="D120" s="28"/>
      <c r="G120" s="126"/>
    </row>
    <row r="121" spans="1:7" ht="19.5" x14ac:dyDescent="0.4">
      <c r="A121" s="329" t="s">
        <v>185</v>
      </c>
      <c r="B121" s="330"/>
      <c r="C121" s="330"/>
      <c r="D121" s="330"/>
      <c r="E121" s="330"/>
      <c r="F121" s="33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1" t="s">
        <v>36</v>
      </c>
      <c r="B133" s="332"/>
      <c r="C133" s="333"/>
      <c r="D133" s="244">
        <f>SUM(B122:C132)</f>
        <v>0</v>
      </c>
    </row>
    <row r="134" spans="1:7" x14ac:dyDescent="0.3">
      <c r="A134" s="331" t="s">
        <v>295</v>
      </c>
      <c r="B134" s="332"/>
      <c r="C134" s="333"/>
      <c r="D134" s="32">
        <f>D133/(COUNT(B122:C132)*2)</f>
        <v>0</v>
      </c>
    </row>
    <row r="135" spans="1:7" s="22" customFormat="1" x14ac:dyDescent="0.3">
      <c r="A135" s="26"/>
      <c r="B135" s="27"/>
      <c r="C135" s="27"/>
      <c r="D135" s="31"/>
      <c r="G135" s="126"/>
    </row>
    <row r="136" spans="1:7" ht="19.5" x14ac:dyDescent="0.4">
      <c r="A136" s="329" t="s">
        <v>71</v>
      </c>
      <c r="B136" s="330"/>
      <c r="C136" s="330"/>
      <c r="D136" s="330"/>
      <c r="E136" s="330"/>
      <c r="F136" s="33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1" t="s">
        <v>36</v>
      </c>
      <c r="B149" s="332"/>
      <c r="C149" s="333"/>
      <c r="D149" s="244">
        <f>SUM(B137:C148)</f>
        <v>0</v>
      </c>
    </row>
    <row r="150" spans="1:7" x14ac:dyDescent="0.3">
      <c r="A150" s="331" t="s">
        <v>295</v>
      </c>
      <c r="B150" s="332"/>
      <c r="C150" s="333"/>
      <c r="D150" s="33">
        <f>D149/(COUNT(B137:C148)*2)</f>
        <v>0</v>
      </c>
    </row>
    <row r="151" spans="1:7" s="22" customFormat="1" x14ac:dyDescent="0.3">
      <c r="A151" s="26"/>
      <c r="B151" s="27"/>
      <c r="C151" s="27"/>
      <c r="D151" s="28"/>
      <c r="G151" s="126"/>
    </row>
    <row r="152" spans="1:7" ht="19.5" x14ac:dyDescent="0.4">
      <c r="A152" s="329" t="s">
        <v>217</v>
      </c>
      <c r="B152" s="330"/>
      <c r="C152" s="330"/>
      <c r="D152" s="330"/>
      <c r="E152" s="330"/>
      <c r="F152" s="33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1" t="s">
        <v>36</v>
      </c>
      <c r="B161" s="336"/>
      <c r="C161" s="337"/>
      <c r="D161" s="245">
        <f>SUM(B153:C160)</f>
        <v>0</v>
      </c>
    </row>
    <row r="162" spans="1:7" x14ac:dyDescent="0.3">
      <c r="A162" s="331" t="s">
        <v>295</v>
      </c>
      <c r="B162" s="332"/>
      <c r="C162" s="333"/>
      <c r="D162" s="33">
        <f>D161/(COUNT(B153:C160)*2)</f>
        <v>0</v>
      </c>
    </row>
    <row r="163" spans="1:7" s="22" customFormat="1" x14ac:dyDescent="0.3">
      <c r="A163" s="26"/>
      <c r="B163" s="27"/>
      <c r="C163" s="29"/>
      <c r="D163" s="30"/>
      <c r="G163" s="126"/>
    </row>
    <row r="164" spans="1:7" ht="19.5" x14ac:dyDescent="0.4">
      <c r="A164" s="329" t="s">
        <v>77</v>
      </c>
      <c r="B164" s="330"/>
      <c r="C164" s="330"/>
      <c r="D164" s="330"/>
      <c r="E164" s="330"/>
      <c r="F164" s="33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1" t="s">
        <v>36</v>
      </c>
      <c r="B169" s="332"/>
      <c r="C169" s="333"/>
      <c r="D169" s="244">
        <f>SUM(B165:C168)</f>
        <v>0</v>
      </c>
    </row>
    <row r="170" spans="1:7" x14ac:dyDescent="0.3">
      <c r="A170" s="331" t="s">
        <v>295</v>
      </c>
      <c r="B170" s="332"/>
      <c r="C170" s="333"/>
      <c r="D170" s="33">
        <f>D169/(COUNT(B165:C168)*2)</f>
        <v>0</v>
      </c>
    </row>
    <row r="171" spans="1:7" s="22" customFormat="1" x14ac:dyDescent="0.3">
      <c r="A171" s="26"/>
      <c r="B171" s="27"/>
      <c r="C171" s="27"/>
      <c r="D171" s="28"/>
      <c r="G171" s="126"/>
    </row>
    <row r="172" spans="1:7" ht="19.5" x14ac:dyDescent="0.4">
      <c r="A172" s="334" t="s">
        <v>17</v>
      </c>
      <c r="B172" s="335"/>
      <c r="C172" s="335"/>
      <c r="D172" s="335"/>
      <c r="E172" s="335"/>
      <c r="F172" s="33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1" t="s">
        <v>36</v>
      </c>
      <c r="B177" s="332"/>
      <c r="C177" s="333"/>
      <c r="D177" s="244">
        <f>SUM(B173:C176)</f>
        <v>0</v>
      </c>
    </row>
    <row r="178" spans="1:7" x14ac:dyDescent="0.3">
      <c r="A178" s="331" t="s">
        <v>295</v>
      </c>
      <c r="B178" s="332"/>
      <c r="C178" s="333"/>
      <c r="D178" s="33">
        <f>D177/(COUNT(B173:C176)*2)</f>
        <v>0</v>
      </c>
    </row>
    <row r="179" spans="1:7" s="22" customFormat="1" x14ac:dyDescent="0.3">
      <c r="A179" s="26"/>
      <c r="B179" s="27"/>
      <c r="C179" s="27"/>
      <c r="D179" s="28"/>
      <c r="G179" s="126"/>
    </row>
    <row r="180" spans="1:7" ht="19.5" x14ac:dyDescent="0.4">
      <c r="A180" s="329" t="s">
        <v>78</v>
      </c>
      <c r="B180" s="330"/>
      <c r="C180" s="330"/>
      <c r="D180" s="330"/>
      <c r="E180" s="330"/>
      <c r="F180" s="33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1" t="s">
        <v>36</v>
      </c>
      <c r="B186" s="332"/>
      <c r="C186" s="333"/>
      <c r="D186" s="244">
        <f>SUM(B181:C185)</f>
        <v>0</v>
      </c>
    </row>
    <row r="187" spans="1:7" x14ac:dyDescent="0.3">
      <c r="A187" s="331" t="s">
        <v>295</v>
      </c>
      <c r="B187" s="332"/>
      <c r="C187" s="333"/>
      <c r="D187" s="33">
        <f>D186/(COUNT(B181:C185)*2)</f>
        <v>0</v>
      </c>
    </row>
    <row r="188" spans="1:7" s="22" customFormat="1" x14ac:dyDescent="0.3">
      <c r="A188" s="26"/>
      <c r="B188" s="27"/>
      <c r="C188" s="27"/>
      <c r="D188" s="28"/>
      <c r="G188" s="126"/>
    </row>
    <row r="189" spans="1:7" ht="19.5" x14ac:dyDescent="0.4">
      <c r="A189" s="329" t="s">
        <v>216</v>
      </c>
      <c r="B189" s="330"/>
      <c r="C189" s="330"/>
      <c r="D189" s="330"/>
      <c r="E189" s="330"/>
      <c r="F189" s="33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1" t="s">
        <v>36</v>
      </c>
      <c r="B194" s="332"/>
      <c r="C194" s="333"/>
      <c r="D194" s="54">
        <f>SUM(B190:C193)</f>
        <v>0</v>
      </c>
    </row>
    <row r="195" spans="1:6" x14ac:dyDescent="0.3">
      <c r="A195" s="331" t="s">
        <v>295</v>
      </c>
      <c r="B195" s="332"/>
      <c r="C195" s="333"/>
      <c r="D195" s="33">
        <f>D194/(COUNT(B190:C193)*2)</f>
        <v>0</v>
      </c>
    </row>
    <row r="196" spans="1:6" x14ac:dyDescent="0.3">
      <c r="E196" s="351"/>
      <c r="F196" s="351"/>
    </row>
    <row r="197" spans="1:6" ht="18" x14ac:dyDescent="0.35">
      <c r="A197" s="64" t="s">
        <v>246</v>
      </c>
      <c r="B197" s="63"/>
      <c r="C197" s="63"/>
      <c r="D197" s="352" t="e">
        <f>E197/F197</f>
        <v>#DIV/0!</v>
      </c>
      <c r="E197" s="350">
        <f>COUNTIF('A3 Technique'!F17:F193,"ok")</f>
        <v>0</v>
      </c>
      <c r="F197" s="350">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2018-06-02T09:24:08Z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