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Sousse Jawhara\2019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68" i="36" l="1"/>
  <c r="B605" i="36"/>
  <c r="B565" i="36"/>
  <c r="B471" i="36"/>
  <c r="B366" i="36"/>
  <c r="B244" i="36"/>
  <c r="B43" i="36"/>
  <c r="B185" i="36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D668" i="42" s="1"/>
  <c r="B668" i="42" s="1"/>
  <c r="D669" i="42" s="1"/>
  <c r="D670" i="42" s="1"/>
  <c r="E668" i="42"/>
  <c r="F605" i="42"/>
  <c r="E605" i="42"/>
  <c r="F565" i="42"/>
  <c r="D565" i="42" s="1"/>
  <c r="B565" i="42" s="1"/>
  <c r="E565" i="42"/>
  <c r="F525" i="42"/>
  <c r="E525" i="42"/>
  <c r="F471" i="42"/>
  <c r="E471" i="42"/>
  <c r="F424" i="42"/>
  <c r="E424" i="42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D471" i="40" s="1"/>
  <c r="B471" i="40" s="1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D605" i="36"/>
  <c r="D565" i="36"/>
  <c r="D525" i="36"/>
  <c r="B525" i="36" s="1"/>
  <c r="D471" i="36"/>
  <c r="D424" i="36"/>
  <c r="B424" i="36" s="1"/>
  <c r="D366" i="36"/>
  <c r="D299" i="36"/>
  <c r="D244" i="36"/>
  <c r="D185" i="36"/>
  <c r="D129" i="36"/>
  <c r="B129" i="36" s="1"/>
  <c r="D43" i="36"/>
  <c r="D203" i="38" l="1"/>
  <c r="D204" i="38" s="1"/>
  <c r="D161" i="39"/>
  <c r="D162" i="39" s="1"/>
  <c r="D227" i="40"/>
  <c r="D228" i="40" s="1"/>
  <c r="D366" i="40"/>
  <c r="B366" i="40" s="1"/>
  <c r="D367" i="40" s="1"/>
  <c r="D525" i="42"/>
  <c r="B525" i="42" s="1"/>
  <c r="D627" i="42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567" i="42" s="1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672" i="42"/>
  <c r="D673" i="42" s="1"/>
  <c r="B154" i="29" s="1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588" i="38"/>
  <c r="D589" i="38" s="1"/>
  <c r="D370" i="40" l="1"/>
  <c r="D371" i="40" s="1"/>
  <c r="B99" i="29" s="1"/>
  <c r="D368" i="40"/>
  <c r="D198" i="39"/>
  <c r="D199" i="39" s="1"/>
  <c r="B11" i="39" s="1"/>
  <c r="D198" i="43"/>
  <c r="D199" i="43" s="1"/>
  <c r="B182" i="29" s="1"/>
  <c r="D248" i="38"/>
  <c r="D249" i="38" s="1"/>
  <c r="B80" i="29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D606" i="38"/>
  <c r="D607" i="38" s="1"/>
  <c r="D672" i="38"/>
  <c r="D673" i="38" s="1"/>
  <c r="B152" i="29" s="1"/>
  <c r="D723" i="38"/>
  <c r="D130" i="38"/>
  <c r="D131" i="38" s="1"/>
  <c r="B62" i="29" s="1"/>
  <c r="B129" i="38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3" l="1"/>
  <c r="B180" i="29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<sst xmlns="http://schemas.openxmlformats.org/spreadsheetml/2006/main" count="5554" uniqueCount="505">
  <si>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</si>
  <si>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</si>
  <si>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</si>
  <si>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</si>
  <si>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</si>
  <si>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</si>
  <si>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</si>
  <si>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</si>
  <si>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</si>
  <si>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</si>
  <si>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</si>
  <si>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</si>
  <si>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</si>
  <si>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</si>
  <si>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</si>
  <si>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</si>
  <si>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</si>
  <si>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</si>
  <si>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</si>
  <si>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</si>
  <si>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</si>
  <si>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</si>
  <si>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</si>
  <si>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</si>
  <si>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</si>
  <si>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</si>
  <si>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</si>
  <si>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</si>
  <si>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</si>
  <si>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</si>
  <si>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</si>
  <si>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</si>
  <si>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</si>
  <si>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</si>
  <si>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</si>
  <si>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</si>
  <si>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</si>
  <si>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</si>
  <si>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</si>
  <si>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</si>
  <si>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</si>
  <si>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</si>
  <si>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</si>
  <si>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</si>
  <si>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</si>
  <si>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</si>
  <si>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</si>
  <si>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</si>
  <si>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</si>
  <si>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</si>
  <si>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</si>
  <si>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</si>
  <si>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</si>
  <si>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</si>
  <si>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</si>
  <si>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</si>
  <si>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</si>
  <si>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</si>
  <si>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</si>
  <si>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</si>
  <si>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</si>
  <si>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</si>
  <si>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</si>
  <si>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</si>
  <si>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</si>
  <si>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</si>
  <si>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</si>
  <si>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</si>
  <si>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</si>
  <si>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</si>
  <si>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</si>
  <si>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</si>
  <si>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</si>
  <si>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</si>
  <si>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</si>
  <si>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</si>
  <si>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</si>
  <si>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</si>
  <si>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</si>
  <si>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</si>
  <si>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</si>
  <si>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</si>
  <si>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</si>
  <si>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</si>
  <si>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</si>
  <si>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</si>
  <si>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</si>
  <si>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</si>
  <si>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</si>
  <si>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</si>
  <si>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</si>
  <si>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</si>
  <si>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</si>
  <si>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</si>
  <si>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</si>
  <si>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</si>
  <si>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</si>
  <si>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</si>
  <si>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</si>
  <si>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</si>
  <si>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</si>
  <si>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</si>
  <si>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</si>
  <si>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</si>
  <si>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</si>
  <si>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</si>
  <si>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</si>
  <si>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</si>
  <si>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</si>
  <si>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</si>
  <si>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</si>
  <si>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</si>
  <si>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</si>
  <si>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</si>
  <si>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</si>
  <si>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</si>
  <si>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</si>
  <si>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</si>
  <si>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</si>
  <si>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</si>
  <si>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</si>
  <si>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</si>
  <si>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</si>
  <si>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</si>
  <si>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</si>
  <si>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</si>
  <si>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</si>
  <si>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</si>
  <si>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</si>
  <si>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</si>
  <si>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</si>
  <si>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</si>
  <si>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</si>
  <si>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</si>
  <si>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</si>
  <si>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</si>
  <si>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</si>
  <si>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</si>
  <si>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</si>
  <si>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</si>
  <si>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</si>
  <si>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</si>
  <si>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</si>
  <si>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</si>
  <si>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</si>
  <si>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</si>
  <si>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</si>
  <si>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</si>
  <si>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</si>
  <si>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</si>
  <si>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</si>
  <si>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</si>
  <si>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</si>
  <si>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</si>
  <si>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</si>
  <si>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</si>
  <si>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</si>
  <si>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</si>
  <si>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</si>
  <si>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</si>
  <si>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</si>
  <si>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</si>
  <si>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</si>
  <si>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</si>
  <si>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</si>
  <si>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</si>
  <si>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</si>
  <si>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</si>
  <si>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</si>
  <si>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</si>
  <si>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</si>
  <si>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</si>
  <si>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</si>
  <si>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</si>
  <si>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</si>
  <si>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</si>
  <si>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</si>
  <si>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</si>
  <si>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</si>
  <si>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</si>
  <si>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</si>
  <si>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</si>
  <si>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</si>
  <si>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</si>
  <si>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</si>
  <si>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</si>
  <si>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</si>
  <si>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</si>
  <si>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</si>
  <si>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</si>
  <si>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</si>
  <si>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</si>
  <si>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</si>
  <si>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</si>
  <si>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</si>
  <si>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</si>
  <si>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</si>
  <si>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</si>
  <si>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</si>
  <si>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</si>
  <si>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</si>
  <si>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</si>
  <si>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</si>
  <si>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</si>
  <si>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</si>
  <si>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</si>
  <si>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</si>
  <si>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</si>
  <si>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</si>
  <si>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</si>
  <si>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</si>
  <si>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</si>
  <si>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</si>
  <si>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</si>
  <si>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</si>
  <si>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</si>
  <si>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</si>
  <si>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</si>
  <si>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</si>
  <si>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</si>
  <si>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</si>
  <si>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</si>
  <si>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</si>
  <si>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</si>
  <si>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</si>
  <si>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</si>
  <si>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</si>
  <si>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</si>
  <si>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</si>
  <si>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</si>
  <si>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</si>
  <si>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</si>
  <si>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</si>
  <si>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</si>
  <si>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</si>
  <si>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</si>
  <si>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</si>
  <si>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</si>
  <si>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</si>
  <si>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</si>
  <si>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</si>
  <si>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</si>
  <si>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</si>
  <si>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</si>
  <si>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</si>
  <si>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</si>
  <si>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</si>
  <si>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</si>
  <si>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</si>
  <si>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</si>
  <si>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</si>
  <si>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</si>
  <si>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</si>
  <si>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</si>
  <si>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</si>
  <si>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</si>
  <si>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</si>
  <si>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</si>
  <si>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</si>
  <si>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</si>
  <si>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</si>
  <si>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</si>
  <si>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</si>
  <si>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</si>
  <si>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</si>
  <si>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</si>
  <si>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</si>
  <si>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</si>
  <si>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</si>
  <si>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</si>
  <si>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</si>
  <si>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</si>
  <si>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</si>
  <si>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</si>
  <si>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</si>
  <si>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</si>
  <si>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</si>
  <si>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</si>
  <si>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</si>
  <si>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</si>
  <si>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</si>
  <si>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</si>
  <si>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</si>
  <si>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</si>
  <si>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</si>
  <si>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</si>
  <si>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</si>
  <si>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</si>
  <si>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</si>
  <si>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</si>
  <si>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</si>
  <si>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</si>
  <si>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</si>
  <si>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</si>
  <si>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</si>
  <si>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</si>
  <si>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</si>
  <si>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</si>
  <si>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</si>
  <si>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</si>
  <si>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</si>
  <si>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</si>
  <si>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</si>
  <si>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</si>
  <si>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</si>
  <si>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</si>
  <si>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</si>
  <si>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</si>
  <si>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</si>
  <si>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</si>
  <si>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</si>
  <si>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</si>
  <si>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</si>
  <si>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</si>
  <si>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</si>
  <si>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</si>
  <si>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</si>
  <si>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</si>
  <si>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</si>
  <si>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</si>
  <si>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</si>
  <si>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</si>
  <si>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</si>
  <si>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</si>
  <si>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</si>
  <si>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</si>
  <si>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</si>
  <si>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</si>
  <si>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</si>
  <si>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</si>
  <si>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</si>
  <si>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</si>
  <si>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</si>
  <si>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</si>
  <si>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</si>
  <si>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</si>
  <si>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</si>
  <si>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</si>
  <si>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</si>
  <si>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</si>
  <si>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</si>
  <si>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</si>
  <si>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</si>
  <si>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</si>
  <si>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</si>
  <si>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</si>
  <si>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</si>
  <si>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</si>
  <si>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</si>
  <si>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</si>
  <si>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</si>
  <si>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</si>
  <si>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</si>
  <si>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</si>
  <si>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</si>
  <si>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</si>
  <si>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</si>
  <si>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</si>
  <si>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</si>
  <si>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</si>
  <si>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</si>
  <si>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</si>
  <si>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</si>
  <si>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</si>
  <si>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</si>
  <si>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</si>
  <si>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</si>
  <si>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</si>
  <si>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</si>
  <si>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</si>
  <si>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</si>
  <si>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</si>
  <si>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</si>
  <si>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</si>
  <si>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</si>
  <si>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</si>
  <si>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</si>
  <si>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</si>
  <si>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</si>
  <si>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</si>
  <si>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</si>
  <si>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</si>
  <si>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</si>
  <si>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</si>
  <si>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</si>
  <si>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</si>
  <si>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</si>
  <si>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</si>
  <si>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</si>
  <si>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</si>
  <si>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</si>
  <si>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</si>
  <si>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</si>
  <si>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</si>
  <si>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</si>
  <si>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</si>
  <si>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</si>
  <si>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</si>
  <si>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</si>
  <si>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</si>
  <si>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</si>
  <si>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</si>
  <si>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</si>
  <si>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</si>
  <si>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</si>
  <si>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</si>
  <si>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</si>
  <si>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</si>
  <si>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</si>
  <si>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</si>
  <si>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</si>
  <si>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</si>
  <si>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</si>
  <si>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</si>
  <si>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</si>
  <si>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</si>
  <si>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</si>
  <si>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</si>
  <si>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</si>
  <si>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</si>
  <si>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</si>
  <si>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</si>
  <si>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</si>
  <si>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</si>
  <si>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</si>
  <si>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</si>
  <si>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</si>
  <si>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</si>
  <si>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</si>
  <si>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</si>
  <si>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</si>
  <si>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</si>
  <si>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</si>
  <si>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</si>
  <si>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</si>
  <si>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</si>
  <si>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</si>
  <si>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</si>
  <si>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</si>
  <si>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</si>
  <si>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</si>
  <si>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</si>
  <si>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</si>
  <si>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</si>
  <si>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</si>
  <si>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</si>
  <si>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</si>
  <si>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</si>
  <si>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</si>
  <si>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</si>
  <si>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</si>
  <si>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</si>
  <si>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</si>
  <si>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</si>
  <si>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</si>
  <si>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</si>
  <si>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</si>
  <si>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</si>
  <si>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</si>
  <si>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</si>
  <si>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</si>
  <si>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</si>
  <si>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</si>
  <si>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</si>
  <si>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</si>
  <si>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</si>
  <si>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</si>
  <si>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</si>
  <si>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</si>
  <si>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</si>
  <si>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</si>
  <si>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</si>
  <si>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</si>
  <si>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</si>
  <si>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</si>
  <si>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</si>
  <si>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</si>
  <si>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</si>
  <si>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planifier la formation
 en 2019</t>
  </si>
  <si>
    <t>Jawhara</t>
  </si>
  <si>
    <t>Evitant les risques de contamination croisée</t>
  </si>
  <si>
    <t>Identification des 
produits</t>
  </si>
  <si>
    <t>Présence de sachets d'escalopes et de poulets sans identification</t>
  </si>
  <si>
    <t>Le personnel du PFT n'était pas formé</t>
  </si>
  <si>
    <t>Renforcer l'étanchéité</t>
  </si>
  <si>
    <t>Présence de rouille</t>
  </si>
  <si>
    <t xml:space="preserve">La plonge du rayon volaillerie est bouchée </t>
  </si>
  <si>
    <t>Débouchage nécessaire</t>
  </si>
  <si>
    <t>En raison de la disponibilité que d'une seule chambre froide négative, les cartons de tous les produits du magasin y étaient stockés</t>
  </si>
  <si>
    <t>Un membre du personne portait des jeans rapiécés</t>
  </si>
  <si>
    <t>Respecter la charte vestimentaire</t>
  </si>
  <si>
    <t>L'exposition du riz était sans balisage le jour de l'audit</t>
  </si>
  <si>
    <t>Baliser tous les produits exposés</t>
  </si>
  <si>
    <t>Assurer la traçabilité de tous les produits
 des produits</t>
  </si>
  <si>
    <t>La viande hachée exposée le jour même n'est pas tracée. Aucune donnée sur les matières premières</t>
  </si>
  <si>
    <t>Une seule personne assurait la gestion de tous les rayons PFT</t>
  </si>
  <si>
    <t>Le chef rayonétait en tenue civile</t>
  </si>
  <si>
    <t>Respecter la charte</t>
  </si>
  <si>
    <t>Absence de papier</t>
  </si>
  <si>
    <t>Mettre le papier à disposition</t>
  </si>
  <si>
    <t>La porte n'était pas étanche</t>
  </si>
  <si>
    <t>Les espaces ne sont pas colmatés</t>
  </si>
  <si>
    <t>Colmater les vides pour prévenir les nuisibles.</t>
  </si>
  <si>
    <t>Absence de distributeur</t>
  </si>
  <si>
    <t>Mettre un distributeur papier à disposition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</si>
</sst>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6" fillId="0" borderId="1" xfId="0" applyNumberFormat="1" applyFont="1" applyFill="1" applyBorder="1" applyAlignment="1" applyProtection="1">
      <alignment horizont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5" fillId="0" borderId="1" xfId="1" applyNumberFormat="1" applyFont="1" applyFill="1" applyBorder="1" applyAlignment="1" applyProtection="1">
      <alignment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2487936"/>
        <c:axId val="2042497184"/>
      </c:barChart>
      <c:catAx>
        <c:axId val="204248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2497184"/>
        <c:crosses val="autoZero"/>
        <c:auto val="1"/>
        <c:lblAlgn val="ctr"/>
        <c:lblOffset val="100"/>
        <c:noMultiLvlLbl val="0"/>
      </c:catAx>
      <c:valAx>
        <c:axId val="2042497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248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24096"/>
        <c:axId val="2079424640"/>
      </c:barChart>
      <c:catAx>
        <c:axId val="207942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24640"/>
        <c:crosses val="autoZero"/>
        <c:auto val="1"/>
        <c:lblAlgn val="ctr"/>
        <c:lblOffset val="100"/>
        <c:noMultiLvlLbl val="0"/>
      </c:catAx>
      <c:valAx>
        <c:axId val="207942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14864"/>
        <c:axId val="2080311600"/>
      </c:barChart>
      <c:catAx>
        <c:axId val="208031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11600"/>
        <c:crosses val="autoZero"/>
        <c:auto val="1"/>
        <c:lblAlgn val="ctr"/>
        <c:lblOffset val="100"/>
        <c:noMultiLvlLbl val="0"/>
      </c:catAx>
      <c:valAx>
        <c:axId val="208031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1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15408"/>
        <c:axId val="2080310512"/>
      </c:barChart>
      <c:catAx>
        <c:axId val="208031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10512"/>
        <c:crosses val="autoZero"/>
        <c:auto val="1"/>
        <c:lblAlgn val="ctr"/>
        <c:lblOffset val="100"/>
        <c:noMultiLvlLbl val="0"/>
      </c:catAx>
      <c:valAx>
        <c:axId val="208031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1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0.76315789473684215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00176"/>
        <c:axId val="2080303440"/>
      </c:barChart>
      <c:catAx>
        <c:axId val="20803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3440"/>
        <c:crosses val="autoZero"/>
        <c:auto val="1"/>
        <c:lblAlgn val="ctr"/>
        <c:lblOffset val="100"/>
        <c:noMultiLvlLbl val="0"/>
      </c:catAx>
      <c:valAx>
        <c:axId val="208030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00720"/>
        <c:axId val="2080302896"/>
      </c:barChart>
      <c:catAx>
        <c:axId val="208030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2896"/>
        <c:crosses val="autoZero"/>
        <c:auto val="1"/>
        <c:lblAlgn val="ctr"/>
        <c:lblOffset val="100"/>
        <c:noMultiLvlLbl val="0"/>
      </c:catAx>
      <c:valAx>
        <c:axId val="208030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0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0.96638655462184875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14320"/>
        <c:axId val="2080305072"/>
      </c:barChart>
      <c:catAx>
        <c:axId val="208031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5072"/>
        <c:crosses val="autoZero"/>
        <c:auto val="1"/>
        <c:lblAlgn val="ctr"/>
        <c:lblOffset val="100"/>
        <c:noMultiLvlLbl val="0"/>
      </c:catAx>
      <c:valAx>
        <c:axId val="208030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1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0.94613259668508287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0304528"/>
        <c:axId val="2080306160"/>
      </c:barChart>
      <c:catAx>
        <c:axId val="208030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6160"/>
        <c:crosses val="autoZero"/>
        <c:auto val="1"/>
        <c:lblAlgn val="ctr"/>
        <c:lblOffset val="100"/>
        <c:noMultiLvlLbl val="0"/>
      </c:catAx>
      <c:valAx>
        <c:axId val="208030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030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0.95625957565346575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80307792"/>
        <c:axId val="2080308880"/>
        <c:extLst xmlns:c16r2="http://schemas.microsoft.com/office/drawing/2015/06/chart"/>
      </c:barChart>
      <c:catAx>
        <c:axId val="208030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8880"/>
        <c:crosses val="autoZero"/>
        <c:auto val="1"/>
        <c:lblAlgn val="ctr"/>
        <c:lblOffset val="100"/>
        <c:noMultiLvlLbl val="0"/>
      </c:catAx>
      <c:valAx>
        <c:axId val="20803088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030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0.71212121212121215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81354704"/>
        <c:axId val="2081351440"/>
        <c:extLst xmlns:c16r2="http://schemas.microsoft.com/office/drawing/2015/06/chart"/>
      </c:barChart>
      <c:catAx>
        <c:axId val="208135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351440"/>
        <c:crosses val="autoZero"/>
        <c:auto val="1"/>
        <c:lblAlgn val="ctr"/>
        <c:lblOffset val="100"/>
        <c:noMultiLvlLbl val="0"/>
      </c:catAx>
      <c:valAx>
        <c:axId val="208135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135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2488480"/>
        <c:axId val="2042491744"/>
      </c:barChart>
      <c:catAx>
        <c:axId val="204248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2491744"/>
        <c:crosses val="autoZero"/>
        <c:auto val="1"/>
        <c:lblAlgn val="ctr"/>
        <c:lblOffset val="100"/>
        <c:noMultiLvlLbl val="0"/>
      </c:catAx>
      <c:valAx>
        <c:axId val="204249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248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2482496"/>
        <c:axId val="2042483040"/>
      </c:barChart>
      <c:catAx>
        <c:axId val="204248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2483040"/>
        <c:crosses val="autoZero"/>
        <c:auto val="1"/>
        <c:lblAlgn val="ctr"/>
        <c:lblOffset val="100"/>
        <c:noMultiLvlLbl val="0"/>
      </c:catAx>
      <c:valAx>
        <c:axId val="204248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248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0.90243902439024393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16480"/>
        <c:axId val="2079418112"/>
      </c:barChart>
      <c:catAx>
        <c:axId val="207941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18112"/>
        <c:crosses val="autoZero"/>
        <c:auto val="1"/>
        <c:lblAlgn val="ctr"/>
        <c:lblOffset val="100"/>
        <c:noMultiLvlLbl val="0"/>
      </c:catAx>
      <c:valAx>
        <c:axId val="207941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1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17024"/>
        <c:axId val="2079413760"/>
      </c:barChart>
      <c:catAx>
        <c:axId val="20794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13760"/>
        <c:crosses val="autoZero"/>
        <c:auto val="1"/>
        <c:lblAlgn val="ctr"/>
        <c:lblOffset val="100"/>
        <c:noMultiLvlLbl val="0"/>
      </c:catAx>
      <c:valAx>
        <c:axId val="207941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1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26272"/>
        <c:axId val="2079419200"/>
      </c:barChart>
      <c:catAx>
        <c:axId val="207942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19200"/>
        <c:crosses val="autoZero"/>
        <c:auto val="1"/>
        <c:lblAlgn val="ctr"/>
        <c:lblOffset val="100"/>
        <c:noMultiLvlLbl val="0"/>
      </c:catAx>
      <c:valAx>
        <c:axId val="207941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18656"/>
        <c:axId val="2079414304"/>
      </c:barChart>
      <c:catAx>
        <c:axId val="207941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14304"/>
        <c:crosses val="autoZero"/>
        <c:auto val="1"/>
        <c:lblAlgn val="ctr"/>
        <c:lblOffset val="100"/>
        <c:noMultiLvlLbl val="0"/>
      </c:catAx>
      <c:valAx>
        <c:axId val="207941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1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28448"/>
        <c:axId val="2079421376"/>
      </c:barChart>
      <c:catAx>
        <c:axId val="207942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21376"/>
        <c:crosses val="autoZero"/>
        <c:auto val="1"/>
        <c:lblAlgn val="ctr"/>
        <c:lblOffset val="100"/>
        <c:noMultiLvlLbl val="0"/>
      </c:catAx>
      <c:valAx>
        <c:axId val="207942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2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79426816"/>
        <c:axId val="2079423008"/>
      </c:barChart>
      <c:catAx>
        <c:axId val="207942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9423008"/>
        <c:crosses val="autoZero"/>
        <c:auto val="1"/>
        <c:lblAlgn val="ctr"/>
        <c:lblOffset val="100"/>
        <c:noMultiLvlLbl val="0"/>
      </c:catAx>
      <c:valAx>
        <c:axId val="207942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7942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4" zoomScaleSheetLayoutView="100" workbookViewId="0">
      <selection activeCell="D154" sqref="D154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3" t="s">
        <v>277</v>
      </c>
      <c r="B18" s="423"/>
      <c r="C18" s="423"/>
      <c r="D18" s="424" t="s">
        <v>479</v>
      </c>
      <c r="E18" s="424"/>
      <c r="F18" s="424"/>
      <c r="G18" s="424"/>
      <c r="H18" s="424"/>
      <c r="I18" s="424"/>
      <c r="J18" s="424"/>
      <c r="K18" s="424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5" t="s">
        <v>278</v>
      </c>
      <c r="B21" s="425"/>
      <c r="C21" s="425"/>
      <c r="D21" s="425"/>
      <c r="E21" s="425"/>
      <c r="F21" s="425"/>
      <c r="G21" s="425"/>
      <c r="H21" s="425"/>
      <c r="I21" s="425"/>
      <c r="J21" s="425"/>
      <c r="K21" s="425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19" t="s">
        <v>280</v>
      </c>
      <c r="C23" s="419"/>
      <c r="D23" s="49"/>
      <c r="E23" s="49"/>
      <c r="F23" s="49"/>
      <c r="G23" s="49"/>
      <c r="H23" s="49"/>
      <c r="I23" s="49"/>
      <c r="J23" s="48" t="str">
        <f>D18</f>
        <v>Jawhara</v>
      </c>
    </row>
    <row r="24" spans="1:11" ht="33" customHeight="1" x14ac:dyDescent="0.25">
      <c r="A24" s="57" t="s">
        <v>281</v>
      </c>
      <c r="B24" s="418">
        <f>AVERAGE('A1 Exploitation'!D730,'A1 Technique'!D199)</f>
        <v>0.95625957565346575</v>
      </c>
      <c r="C24" s="418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8" t="e">
        <f>AVERAGE('A2 Exploitation'!D730,'A2 Technique'!D199)</f>
        <v>#DIV/0!</v>
      </c>
      <c r="C25" s="418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8" t="e">
        <f>AVERAGE('A3 Exploitation'!D730,'A3 Technique'!D199)</f>
        <v>#DIV/0!</v>
      </c>
      <c r="C26" s="418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8" t="e">
        <f>AVERAGE('A4 Exploitation'!D730,'A4 Technique'!D199)</f>
        <v>#DIV/0!</v>
      </c>
      <c r="C27" s="418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8"/>
      <c r="C28" s="418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8"/>
      <c r="C29" s="418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19" t="s">
        <v>287</v>
      </c>
      <c r="C33" s="419"/>
      <c r="D33" s="49"/>
      <c r="E33" s="49"/>
      <c r="F33" s="49"/>
      <c r="G33" s="49"/>
      <c r="H33" s="49"/>
      <c r="I33" s="49"/>
      <c r="J33" s="48" t="str">
        <f>D18</f>
        <v>Jawhara</v>
      </c>
    </row>
    <row r="34" spans="1:10" ht="33" customHeight="1" x14ac:dyDescent="0.25">
      <c r="A34" s="57" t="s">
        <v>281</v>
      </c>
      <c r="B34" s="418">
        <f>'A1 Exploitation'!D730</f>
        <v>0.94613259668508287</v>
      </c>
      <c r="C34" s="418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8" t="e">
        <f>'A2 Exploitation'!D730</f>
        <v>#DIV/0!</v>
      </c>
      <c r="C35" s="418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8" t="e">
        <f>'A3 Exploitation'!D730</f>
        <v>#DIV/0!</v>
      </c>
      <c r="C36" s="418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8" t="e">
        <f>'A4 Exploitation'!D730</f>
        <v>#DIV/0!</v>
      </c>
      <c r="C37" s="418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8"/>
      <c r="C38" s="418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8"/>
      <c r="C39" s="418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2" t="s">
        <v>288</v>
      </c>
      <c r="C42" s="422"/>
      <c r="D42" s="49"/>
      <c r="E42" s="49"/>
      <c r="F42" s="49"/>
      <c r="G42" s="49"/>
      <c r="H42" s="49"/>
      <c r="I42" s="49"/>
      <c r="J42" s="48" t="str">
        <f>D18</f>
        <v>Jawhara</v>
      </c>
    </row>
    <row r="43" spans="1:10" ht="33" customHeight="1" x14ac:dyDescent="0.25">
      <c r="A43" s="57" t="s">
        <v>281</v>
      </c>
      <c r="B43" s="418">
        <f>AVERAGE('A1 Exploitation'!D728, 'A1 Technique'!D197)</f>
        <v>0.71212121212121215</v>
      </c>
      <c r="C43" s="418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8" t="e">
        <f>AVERAGE('A2 Exploitation'!D728, 'A2 Technique'!D197)</f>
        <v>#DIV/0!</v>
      </c>
      <c r="C44" s="418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8" t="e">
        <f>AVERAGE('A3 Exploitation'!D728, 'A3 Technique'!D197)</f>
        <v>#DIV/0!</v>
      </c>
      <c r="C45" s="418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8" t="e">
        <f>AVERAGE('A4 Exploitation'!D728, 'A4 Technique'!D197)</f>
        <v>#DIV/0!</v>
      </c>
      <c r="C46" s="418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8"/>
      <c r="C47" s="418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8"/>
      <c r="C48" s="418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19" t="s">
        <v>289</v>
      </c>
      <c r="C51" s="419"/>
      <c r="D51" s="49"/>
      <c r="E51" s="49"/>
      <c r="F51" s="49"/>
      <c r="G51" s="49"/>
      <c r="H51" s="49"/>
      <c r="I51" s="49"/>
      <c r="J51" s="48" t="str">
        <f>D18</f>
        <v>Jawhara</v>
      </c>
    </row>
    <row r="52" spans="1:10" ht="33" customHeight="1" x14ac:dyDescent="0.25">
      <c r="A52" s="57" t="s">
        <v>281</v>
      </c>
      <c r="B52" s="421">
        <f>'A1 Exploitation'!D48</f>
        <v>1</v>
      </c>
      <c r="C52" s="42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1" t="e">
        <f>'A2 Exploitation'!D48</f>
        <v>#DIV/0!</v>
      </c>
      <c r="C53" s="42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1" t="e">
        <f>'A3 Exploitation'!D48</f>
        <v>#DIV/0!</v>
      </c>
      <c r="C54" s="42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1" t="e">
        <f>'A4 Exploitation'!D48</f>
        <v>#DIV/0!</v>
      </c>
      <c r="C55" s="42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1"/>
      <c r="C56" s="42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1"/>
      <c r="C57" s="42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19" t="s">
        <v>290</v>
      </c>
      <c r="C60" s="419"/>
      <c r="D60" s="49"/>
      <c r="E60" s="49"/>
      <c r="F60" s="49"/>
      <c r="G60" s="49"/>
      <c r="H60" s="49"/>
      <c r="I60" s="49"/>
      <c r="J60" s="48" t="str">
        <f>D18</f>
        <v>Jawhara</v>
      </c>
    </row>
    <row r="61" spans="1:10" ht="33" customHeight="1" x14ac:dyDescent="0.25">
      <c r="A61" s="57" t="s">
        <v>281</v>
      </c>
      <c r="B61" s="418" t="e">
        <f>'A1 Exploitation'!D131</f>
        <v>#DIV/0!</v>
      </c>
      <c r="C61" s="418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8" t="e">
        <f>'A2 Exploitation'!D131</f>
        <v>#DIV/0!</v>
      </c>
      <c r="C62" s="418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8" t="e">
        <f>'A3 Exploitation'!D131</f>
        <v>#DIV/0!</v>
      </c>
      <c r="C63" s="418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8" t="e">
        <f>'A4 Exploitation'!D131</f>
        <v>#DIV/0!</v>
      </c>
      <c r="C64" s="418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8"/>
      <c r="C65" s="418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8"/>
      <c r="C66" s="418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19" t="s">
        <v>464</v>
      </c>
      <c r="C69" s="419"/>
      <c r="D69" s="49"/>
      <c r="E69" s="49"/>
      <c r="F69" s="49"/>
      <c r="G69" s="49"/>
      <c r="H69" s="49"/>
      <c r="I69" s="49"/>
      <c r="J69" s="48" t="str">
        <f>D18</f>
        <v>Jawhara</v>
      </c>
    </row>
    <row r="70" spans="1:10" ht="33" customHeight="1" x14ac:dyDescent="0.25">
      <c r="A70" s="57" t="s">
        <v>281</v>
      </c>
      <c r="B70" s="418">
        <f>'A1 Exploitation'!D187</f>
        <v>1</v>
      </c>
      <c r="C70" s="418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8" t="e">
        <f>'A2 Exploitation'!D187</f>
        <v>#DIV/0!</v>
      </c>
      <c r="C71" s="418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8" t="e">
        <f>'A3 Exploitation'!D187</f>
        <v>#DIV/0!</v>
      </c>
      <c r="C72" s="418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8" t="e">
        <f>'A4 Exploitation'!D187</f>
        <v>#DIV/0!</v>
      </c>
      <c r="C73" s="418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8"/>
      <c r="C74" s="418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8"/>
      <c r="C75" s="418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19" t="s">
        <v>465</v>
      </c>
      <c r="C78" s="419"/>
      <c r="D78" s="49"/>
      <c r="E78" s="49"/>
      <c r="F78" s="49"/>
      <c r="G78" s="49"/>
      <c r="H78" s="49"/>
      <c r="I78" s="49"/>
      <c r="J78" s="48" t="str">
        <f>D18</f>
        <v>Jawhara</v>
      </c>
    </row>
    <row r="79" spans="1:10" ht="33" customHeight="1" x14ac:dyDescent="0.25">
      <c r="A79" s="57" t="s">
        <v>281</v>
      </c>
      <c r="B79" s="418">
        <f>'A1 Exploitation'!D249</f>
        <v>0.90243902439024393</v>
      </c>
      <c r="C79" s="418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8" t="e">
        <f>'A2 Exploitation'!D249</f>
        <v>#DIV/0!</v>
      </c>
      <c r="C80" s="418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8" t="e">
        <f>'A3 Exploitation'!D249</f>
        <v>#DIV/0!</v>
      </c>
      <c r="C81" s="418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8" t="e">
        <f>'A4 Exploitation'!D249</f>
        <v>#DIV/0!</v>
      </c>
      <c r="C82" s="418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8"/>
      <c r="C83" s="418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8"/>
      <c r="C84" s="418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19" t="s">
        <v>466</v>
      </c>
      <c r="C87" s="419"/>
      <c r="D87" s="49"/>
      <c r="E87" s="49"/>
      <c r="F87" s="49"/>
      <c r="G87" s="49"/>
      <c r="H87" s="49"/>
      <c r="I87" s="49"/>
      <c r="J87" s="48" t="str">
        <f>D18</f>
        <v>Jawhara</v>
      </c>
    </row>
    <row r="88" spans="1:10" ht="33" customHeight="1" x14ac:dyDescent="0.25">
      <c r="A88" s="57" t="s">
        <v>281</v>
      </c>
      <c r="B88" s="418">
        <f>'A1 Exploitation'!D304</f>
        <v>1</v>
      </c>
      <c r="C88" s="418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8" t="e">
        <f>'A2 Exploitation'!D304</f>
        <v>#DIV/0!</v>
      </c>
      <c r="C89" s="418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8" t="e">
        <f>'A3 Exploitation'!D304</f>
        <v>#DIV/0!</v>
      </c>
      <c r="C90" s="418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8" t="e">
        <f>'A4 Exploitation'!D304</f>
        <v>#DIV/0!</v>
      </c>
      <c r="C91" s="418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8"/>
      <c r="C92" s="418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8"/>
      <c r="C93" s="418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19" t="s">
        <v>467</v>
      </c>
      <c r="C96" s="419"/>
      <c r="D96" s="49"/>
      <c r="E96" s="49"/>
      <c r="F96" s="49"/>
      <c r="G96" s="49"/>
      <c r="H96" s="49"/>
      <c r="I96" s="49"/>
      <c r="J96" s="48" t="str">
        <f>D18</f>
        <v>Jawhara</v>
      </c>
    </row>
    <row r="97" spans="1:10" ht="33" customHeight="1" x14ac:dyDescent="0.25">
      <c r="A97" s="57" t="s">
        <v>281</v>
      </c>
      <c r="B97" s="418">
        <f>'A1 Exploitation'!D371</f>
        <v>0.875</v>
      </c>
      <c r="C97" s="418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8" t="e">
        <f>'A2 Exploitation'!D371</f>
        <v>#DIV/0!</v>
      </c>
      <c r="C98" s="418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8" t="e">
        <f>'A3 Exploitation'!D371</f>
        <v>#DIV/0!</v>
      </c>
      <c r="C99" s="418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8" t="e">
        <f>'A4 Exploitation'!D371</f>
        <v>#DIV/0!</v>
      </c>
      <c r="C100" s="418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8"/>
      <c r="C101" s="418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8"/>
      <c r="C102" s="418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19" t="s">
        <v>468</v>
      </c>
      <c r="C105" s="419"/>
      <c r="D105" s="49"/>
      <c r="E105" s="49"/>
      <c r="F105" s="49"/>
      <c r="G105" s="49"/>
      <c r="H105" s="49"/>
      <c r="I105" s="49"/>
      <c r="J105" s="48" t="str">
        <f>D18</f>
        <v>Jawhara</v>
      </c>
    </row>
    <row r="106" spans="1:10" ht="33" customHeight="1" x14ac:dyDescent="0.25">
      <c r="A106" s="57" t="s">
        <v>281</v>
      </c>
      <c r="B106" s="418">
        <f>'A1 Exploitation'!D429</f>
        <v>0.96153846153846156</v>
      </c>
      <c r="C106" s="418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8" t="e">
        <f>'A2 Exploitation'!D429</f>
        <v>#DIV/0!</v>
      </c>
      <c r="C107" s="418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8" t="e">
        <f>'A3 Exploitation'!D429</f>
        <v>#DIV/0!</v>
      </c>
      <c r="C108" s="418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8" t="e">
        <f>'A4 Exploitation'!D429</f>
        <v>#DIV/0!</v>
      </c>
      <c r="C109" s="418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8"/>
      <c r="C110" s="418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8"/>
      <c r="C111" s="418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19" t="s">
        <v>469</v>
      </c>
      <c r="C114" s="419"/>
      <c r="D114" s="49"/>
      <c r="E114" s="49"/>
      <c r="F114" s="49"/>
      <c r="G114" s="49"/>
      <c r="H114" s="49"/>
      <c r="I114" s="49"/>
      <c r="J114" s="48" t="str">
        <f>D18</f>
        <v>Jawhara</v>
      </c>
    </row>
    <row r="115" spans="1:10" ht="33" customHeight="1" x14ac:dyDescent="0.25">
      <c r="A115" s="57" t="s">
        <v>281</v>
      </c>
      <c r="B115" s="418">
        <f>'A1 Exploitation'!D476</f>
        <v>1</v>
      </c>
      <c r="C115" s="418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8" t="e">
        <f>'A2 Exploitation'!D476</f>
        <v>#DIV/0!</v>
      </c>
      <c r="C116" s="418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8" t="e">
        <f>'A3 Exploitation'!D476</f>
        <v>#DIV/0!</v>
      </c>
      <c r="C117" s="418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8" t="e">
        <f>'A4 Exploitation'!D476</f>
        <v>#DIV/0!</v>
      </c>
      <c r="C118" s="418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8"/>
      <c r="C119" s="418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8"/>
      <c r="C120" s="418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19" t="s">
        <v>470</v>
      </c>
      <c r="C123" s="419"/>
      <c r="D123" s="49"/>
      <c r="E123" s="49"/>
      <c r="F123" s="49"/>
      <c r="G123" s="49"/>
      <c r="H123" s="49"/>
      <c r="I123" s="49"/>
      <c r="J123" s="48" t="str">
        <f>D18</f>
        <v>Jawhara</v>
      </c>
    </row>
    <row r="124" spans="1:10" ht="33" customHeight="1" x14ac:dyDescent="0.25">
      <c r="A124" s="57" t="s">
        <v>281</v>
      </c>
      <c r="B124" s="418" t="e">
        <f>'A1 Exploitation'!D527</f>
        <v>#DIV/0!</v>
      </c>
      <c r="C124" s="418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8" t="e">
        <f>'A2 Exploitation'!D527</f>
        <v>#DIV/0!</v>
      </c>
      <c r="C125" s="418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8" t="e">
        <f>'A3 Exploitation'!D527</f>
        <v>#DIV/0!</v>
      </c>
      <c r="C126" s="418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8" t="e">
        <f>'A4 Exploitation'!D527</f>
        <v>#DIV/0!</v>
      </c>
      <c r="C127" s="418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8"/>
      <c r="C128" s="418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8"/>
      <c r="C129" s="418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19" t="s">
        <v>471</v>
      </c>
      <c r="C132" s="419"/>
      <c r="D132" s="49"/>
      <c r="E132" s="49"/>
      <c r="F132" s="49"/>
      <c r="G132" s="49"/>
      <c r="H132" s="49"/>
      <c r="I132" s="49"/>
      <c r="J132" s="48" t="str">
        <f>D18</f>
        <v>Jawhara</v>
      </c>
    </row>
    <row r="133" spans="1:10" ht="33" customHeight="1" x14ac:dyDescent="0.25">
      <c r="A133" s="57" t="s">
        <v>281</v>
      </c>
      <c r="B133" s="418">
        <f>'A1 Exploitation'!D570</f>
        <v>1</v>
      </c>
      <c r="C133" s="418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8" t="e">
        <f>'A2 Exploitation'!D570</f>
        <v>#DIV/0!</v>
      </c>
      <c r="C134" s="418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8" t="e">
        <f>'A3 Exploitation'!D570</f>
        <v>#DIV/0!</v>
      </c>
      <c r="C135" s="418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8" t="e">
        <f>'A4 Exploitation'!D570</f>
        <v>#DIV/0!</v>
      </c>
      <c r="C136" s="418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8"/>
      <c r="C137" s="418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8"/>
      <c r="C138" s="418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19" t="s">
        <v>291</v>
      </c>
      <c r="C141" s="419"/>
      <c r="D141" s="49"/>
      <c r="E141" s="49"/>
      <c r="F141" s="49"/>
      <c r="G141" s="49"/>
      <c r="H141" s="49"/>
      <c r="I141" s="49"/>
      <c r="J141" s="48" t="str">
        <f>D18</f>
        <v>Jawhara</v>
      </c>
    </row>
    <row r="142" spans="1:10" ht="33" customHeight="1" x14ac:dyDescent="0.25">
      <c r="A142" s="57" t="s">
        <v>281</v>
      </c>
      <c r="B142" s="418">
        <f>'A1 Exploitation'!D610</f>
        <v>0.875</v>
      </c>
      <c r="C142" s="418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8" t="e">
        <f>'A2 Exploitation'!D610</f>
        <v>#DIV/0!</v>
      </c>
      <c r="C143" s="418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8" t="e">
        <f>'A3 Exploitation'!D610</f>
        <v>#DIV/0!</v>
      </c>
      <c r="C144" s="418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8" t="e">
        <f>'A4 Exploitation'!D610</f>
        <v>#DIV/0!</v>
      </c>
      <c r="C145" s="418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8"/>
      <c r="C146" s="418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8"/>
      <c r="C147" s="418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19" t="s">
        <v>292</v>
      </c>
      <c r="C150" s="419"/>
      <c r="D150" s="49"/>
      <c r="E150" s="49"/>
      <c r="F150" s="49"/>
      <c r="G150" s="49"/>
      <c r="H150" s="49"/>
      <c r="I150" s="49"/>
      <c r="J150" s="48" t="str">
        <f>D18</f>
        <v>Jawhara</v>
      </c>
    </row>
    <row r="151" spans="1:10" ht="33" customHeight="1" x14ac:dyDescent="0.25">
      <c r="A151" s="57" t="s">
        <v>281</v>
      </c>
      <c r="B151" s="418">
        <f>'A1 Exploitation'!D673</f>
        <v>1</v>
      </c>
      <c r="C151" s="418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8" t="e">
        <f>'A2 Exploitation'!D673</f>
        <v>#DIV/0!</v>
      </c>
      <c r="C152" s="418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8" t="e">
        <f>'A3 Exploitation'!D673</f>
        <v>#DIV/0!</v>
      </c>
      <c r="C153" s="418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8" t="e">
        <f>'A4 Exploitation'!D673</f>
        <v>#DIV/0!</v>
      </c>
      <c r="C154" s="418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8"/>
      <c r="C155" s="418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8"/>
      <c r="C156" s="418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0"/>
      <c r="C159" s="420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19" t="s">
        <v>472</v>
      </c>
      <c r="C160" s="419"/>
      <c r="D160" s="49"/>
      <c r="E160" s="49"/>
      <c r="F160" s="49"/>
      <c r="G160" s="49"/>
      <c r="H160" s="49"/>
      <c r="I160" s="49"/>
      <c r="J160" s="48" t="str">
        <f>D18</f>
        <v>Jawhara</v>
      </c>
    </row>
    <row r="161" spans="1:10" ht="33" customHeight="1" x14ac:dyDescent="0.25">
      <c r="A161" s="57" t="s">
        <v>281</v>
      </c>
      <c r="B161" s="418">
        <f>'A1 Exploitation'!D702</f>
        <v>0.76315789473684215</v>
      </c>
      <c r="C161" s="418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8" t="e">
        <f>'A2 Exploitation'!D702</f>
        <v>#DIV/0!</v>
      </c>
      <c r="C162" s="418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8" t="e">
        <f>'A3 Exploitation'!D702</f>
        <v>#DIV/0!</v>
      </c>
      <c r="C163" s="418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8" t="e">
        <f>'A4 Exploitation'!D702</f>
        <v>#DIV/0!</v>
      </c>
      <c r="C164" s="418"/>
    </row>
    <row r="165" spans="1:10" ht="33" customHeight="1" x14ac:dyDescent="0.25">
      <c r="A165" s="56" t="s">
        <v>285</v>
      </c>
      <c r="B165" s="418"/>
      <c r="C165" s="418"/>
    </row>
    <row r="166" spans="1:10" ht="18" x14ac:dyDescent="0.25">
      <c r="A166" s="56" t="s">
        <v>286</v>
      </c>
      <c r="B166" s="418"/>
      <c r="C166" s="418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19" t="s">
        <v>473</v>
      </c>
      <c r="C169" s="419"/>
      <c r="J169" s="48" t="str">
        <f>D18</f>
        <v>Jawhara</v>
      </c>
    </row>
    <row r="170" spans="1:10" ht="33" customHeight="1" x14ac:dyDescent="0.25">
      <c r="A170" s="57" t="s">
        <v>281</v>
      </c>
      <c r="B170" s="418">
        <f>'A1 Exploitation'!D726</f>
        <v>0.875</v>
      </c>
      <c r="C170" s="418"/>
    </row>
    <row r="171" spans="1:10" ht="33" customHeight="1" x14ac:dyDescent="0.25">
      <c r="A171" s="56" t="s">
        <v>282</v>
      </c>
      <c r="B171" s="418" t="e">
        <f>'A2 Exploitation'!D726</f>
        <v>#DIV/0!</v>
      </c>
      <c r="C171" s="418"/>
    </row>
    <row r="172" spans="1:10" ht="33" customHeight="1" x14ac:dyDescent="0.25">
      <c r="A172" s="57" t="s">
        <v>283</v>
      </c>
      <c r="B172" s="418" t="e">
        <f>'A3 Exploitation'!D726</f>
        <v>#DIV/0!</v>
      </c>
      <c r="C172" s="418"/>
    </row>
    <row r="173" spans="1:10" ht="33" customHeight="1" x14ac:dyDescent="0.25">
      <c r="A173" s="57" t="s">
        <v>284</v>
      </c>
      <c r="B173" s="418" t="e">
        <f>'A4 Exploitation'!D726</f>
        <v>#DIV/0!</v>
      </c>
      <c r="C173" s="418"/>
    </row>
    <row r="174" spans="1:10" ht="33" customHeight="1" x14ac:dyDescent="0.25">
      <c r="A174" s="56" t="s">
        <v>285</v>
      </c>
      <c r="B174" s="418"/>
      <c r="C174" s="418"/>
    </row>
    <row r="175" spans="1:10" ht="18" x14ac:dyDescent="0.25">
      <c r="A175" s="56" t="s">
        <v>286</v>
      </c>
      <c r="B175" s="418"/>
      <c r="C175" s="418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19" t="s">
        <v>293</v>
      </c>
      <c r="C178" s="419"/>
      <c r="J178" s="48" t="str">
        <f>D18</f>
        <v>Jawhara</v>
      </c>
    </row>
    <row r="179" spans="1:10" ht="33" customHeight="1" x14ac:dyDescent="0.25">
      <c r="A179" s="57" t="s">
        <v>281</v>
      </c>
      <c r="B179" s="418">
        <f>'A1 Technique'!D199</f>
        <v>0.96638655462184875</v>
      </c>
      <c r="C179" s="418"/>
    </row>
    <row r="180" spans="1:10" ht="33" customHeight="1" x14ac:dyDescent="0.25">
      <c r="A180" s="56" t="s">
        <v>282</v>
      </c>
      <c r="B180" s="418" t="e">
        <f>'A2 Technique'!D199</f>
        <v>#DIV/0!</v>
      </c>
      <c r="C180" s="418"/>
    </row>
    <row r="181" spans="1:10" ht="33" customHeight="1" x14ac:dyDescent="0.25">
      <c r="A181" s="57" t="s">
        <v>283</v>
      </c>
      <c r="B181" s="418" t="e">
        <f>'A3 Technique'!D199</f>
        <v>#DIV/0!</v>
      </c>
      <c r="C181" s="418"/>
    </row>
    <row r="182" spans="1:10" ht="33" customHeight="1" x14ac:dyDescent="0.25">
      <c r="A182" s="57" t="s">
        <v>284</v>
      </c>
      <c r="B182" s="418" t="e">
        <f>'A4 Technique'!D199</f>
        <v>#DIV/0!</v>
      </c>
      <c r="C182" s="418"/>
    </row>
    <row r="183" spans="1:10" ht="33" customHeight="1" x14ac:dyDescent="0.25">
      <c r="A183" s="56" t="s">
        <v>285</v>
      </c>
      <c r="B183" s="418"/>
      <c r="C183" s="418"/>
    </row>
    <row r="184" spans="1:10" ht="18" x14ac:dyDescent="0.25">
      <c r="A184" s="56" t="s">
        <v>286</v>
      </c>
      <c r="B184" s="418"/>
      <c r="C184" s="4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2" zoomScale="62" zoomScaleNormal="100" zoomScaleSheetLayoutView="62" workbookViewId="0">
      <selection activeCell="B721" sqref="B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Jawhara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 t="s">
        <v>476</v>
      </c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 t="s">
        <v>477</v>
      </c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>
        <v>43502</v>
      </c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>
        <f>D730</f>
        <v>0.94613259668508287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43502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s="258" customFormat="1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1"/>
      <c r="B165" s="429"/>
      <c r="C165" s="429"/>
      <c r="D165" s="429"/>
      <c r="E165" s="429"/>
      <c r="F165" s="429"/>
      <c r="G165" s="114"/>
    </row>
    <row r="166" spans="1:7" s="258" customFormat="1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6">
        <f>IF(D185=1, 2, IF(AND(D185&lt;1,D185&gt;0), 1, IF(D185=0,"0","NA")))</f>
        <v>2</v>
      </c>
      <c r="C185" s="121"/>
      <c r="D185" s="417">
        <f>IFERROR(E185/F185,"N.A")</f>
        <v>1</v>
      </c>
      <c r="E185" s="121">
        <v>3</v>
      </c>
      <c r="F185" s="257">
        <v>3</v>
      </c>
      <c r="G185" s="114"/>
    </row>
    <row r="186" spans="1:7" s="258" customFormat="1" ht="22.5" x14ac:dyDescent="0.4">
      <c r="A186" s="292" t="s">
        <v>438</v>
      </c>
      <c r="B186" s="469"/>
      <c r="C186" s="470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43502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84" x14ac:dyDescent="0.4">
      <c r="A195" s="164" t="s">
        <v>49</v>
      </c>
      <c r="B195" s="126">
        <v>2</v>
      </c>
      <c r="C195" s="126"/>
      <c r="D195" s="128" t="s">
        <v>488</v>
      </c>
      <c r="E195" s="128"/>
      <c r="F195" s="128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489</v>
      </c>
      <c r="E220" s="252" t="s">
        <v>490</v>
      </c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36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0.8571428571428571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42" x14ac:dyDescent="0.4">
      <c r="A234" s="203" t="s">
        <v>117</v>
      </c>
      <c r="B234" s="122">
        <v>0</v>
      </c>
      <c r="C234" s="174"/>
      <c r="D234" s="204" t="s">
        <v>491</v>
      </c>
      <c r="E234" s="128" t="s">
        <v>492</v>
      </c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2</v>
      </c>
      <c r="C244" s="166"/>
      <c r="D244" s="411">
        <f>IFERROR(E244/F244,"N.A")</f>
        <v>1</v>
      </c>
      <c r="E244" s="147">
        <v>1</v>
      </c>
      <c r="F244" s="123">
        <v>1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74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0.90243902439024393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43502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f>IFERROR(E299/F299,"N.A")</f>
        <v>0.5</v>
      </c>
      <c r="E299" s="147">
        <v>1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43502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42" x14ac:dyDescent="0.4">
      <c r="A317" s="157" t="s">
        <v>120</v>
      </c>
      <c r="B317" s="122">
        <v>0</v>
      </c>
      <c r="C317" s="122"/>
      <c r="D317" s="158" t="s">
        <v>482</v>
      </c>
      <c r="E317" s="123" t="s">
        <v>481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84" x14ac:dyDescent="0.4">
      <c r="A337" s="168" t="s">
        <v>58</v>
      </c>
      <c r="B337" s="122">
        <v>0</v>
      </c>
      <c r="C337" s="174">
        <f>IF(B337=0, -5, "0")</f>
        <v>-5</v>
      </c>
      <c r="D337" s="213" t="s">
        <v>494</v>
      </c>
      <c r="E337" s="128" t="s">
        <v>493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6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6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6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29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0.76315789473684215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147">
        <v>2</v>
      </c>
      <c r="F366" s="123"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0.875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43502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6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63" x14ac:dyDescent="0.4">
      <c r="A405" s="121" t="s">
        <v>310</v>
      </c>
      <c r="B405" s="126">
        <v>0</v>
      </c>
      <c r="C405" s="174"/>
      <c r="D405" s="196" t="s">
        <v>495</v>
      </c>
      <c r="E405" s="128" t="s">
        <v>480</v>
      </c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6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147">
        <v>2</v>
      </c>
      <c r="F424" s="123">
        <v>3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0.9464285714285714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0.96153846153846156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43502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s="258" customFormat="1" ht="21" customHeight="1" x14ac:dyDescent="0.4">
      <c r="A479" s="234">
        <f>B11</f>
        <v>43502</v>
      </c>
      <c r="G479" s="114"/>
    </row>
    <row r="480" spans="1:7" s="258" customFormat="1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s="258" customFormat="1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s="258" customFormat="1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s="258" customFormat="1" ht="22.5" customHeight="1" x14ac:dyDescent="0.4">
      <c r="A531" s="234">
        <f>B11</f>
        <v>43502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s="258" customFormat="1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4" t="s">
        <v>34</v>
      </c>
      <c r="B542" s="455"/>
      <c r="C542" s="456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4" t="s">
        <v>33</v>
      </c>
      <c r="B543" s="455"/>
      <c r="C543" s="456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8"/>
      <c r="B544" s="428"/>
      <c r="C544" s="428"/>
      <c r="D544" s="428"/>
      <c r="E544" s="428"/>
      <c r="F544" s="42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s="258" customFormat="1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46" t="s">
        <v>34</v>
      </c>
      <c r="B566" s="446"/>
      <c r="C566" s="447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46" t="s">
        <v>33</v>
      </c>
      <c r="B567" s="446"/>
      <c r="C567" s="446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43502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6" t="s">
        <v>34</v>
      </c>
      <c r="B588" s="446"/>
      <c r="C588" s="447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6" t="s">
        <v>33</v>
      </c>
      <c r="B589" s="446"/>
      <c r="C589" s="446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0</v>
      </c>
      <c r="C600" s="142">
        <f>IF(B600=0, -2, "0")</f>
        <v>-2</v>
      </c>
      <c r="D600" s="170" t="s">
        <v>496</v>
      </c>
      <c r="E600" s="127" t="s">
        <v>497</v>
      </c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1</v>
      </c>
      <c r="F605" s="123">
        <v>1</v>
      </c>
      <c r="G605" s="129"/>
    </row>
    <row r="606" spans="1:7" s="258" customFormat="1" ht="21" x14ac:dyDescent="0.4">
      <c r="A606" s="446" t="s">
        <v>34</v>
      </c>
      <c r="B606" s="446"/>
      <c r="C606" s="447"/>
      <c r="D606" s="358">
        <f>SUM(B592:C605)</f>
        <v>24</v>
      </c>
      <c r="E606" s="108"/>
      <c r="F606" s="114"/>
      <c r="G606" s="114"/>
    </row>
    <row r="607" spans="1:7" s="258" customFormat="1" ht="21" x14ac:dyDescent="0.4">
      <c r="A607" s="446" t="s">
        <v>33</v>
      </c>
      <c r="B607" s="446"/>
      <c r="C607" s="446"/>
      <c r="D607" s="388">
        <f>D606/(COUNT(B592:C605)*2)</f>
        <v>0.8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42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>
        <f>D609/(COUNT(B579:C587,B592:C605)*2)</f>
        <v>0.875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43502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58">
        <f>SUM(B618:C626)</f>
        <v>18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>
        <f>D627/(COUNT(B618:C626)*2)</f>
        <v>1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331">
        <v>1</v>
      </c>
      <c r="F668" s="128"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43502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483</v>
      </c>
      <c r="E688" s="128" t="s">
        <v>478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548">
        <v>1</v>
      </c>
      <c r="F700" s="123">
        <v>1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0.76315789473684215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43502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0</v>
      </c>
      <c r="C714" s="126"/>
      <c r="D714" s="121" t="s">
        <v>498</v>
      </c>
      <c r="E714" s="160" t="s">
        <v>499</v>
      </c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 t="str">
        <f>IFERROR(E721/F721,"N.A")</f>
        <v>N.A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0.92424242424242431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685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0.94613259668508287</v>
      </c>
      <c r="E730" s="259"/>
      <c r="F730" s="259"/>
    </row>
  </sheetData>
  <sheetProtection algorithmName="SHA-512" hashValue="mfGPKZavrOcfyX/lt9yKN9vOG3rRSAqTIDnmLmiMeg2AEUKRXt98v5lsbNjavynI0Vm5uLF51w0NVwLeiBTFbg==" saltValue="weww+C5jm/5TAnITQoqi7A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1" sqref="D19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1"/>
      <c r="E1" s="541"/>
      <c r="F1" s="541"/>
      <c r="G1" s="541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" customFormat="1" ht="21.75" customHeight="1" x14ac:dyDescent="0.45">
      <c r="A7" s="543" t="str">
        <f>'Page de garde'!D18</f>
        <v>Jawhara</v>
      </c>
      <c r="B7" s="543"/>
      <c r="C7" s="543"/>
      <c r="D7" s="543"/>
      <c r="E7" s="543"/>
      <c r="F7" s="543"/>
      <c r="G7" s="92"/>
    </row>
    <row r="8" spans="1:7" s="2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" customFormat="1" ht="24" x14ac:dyDescent="0.45">
      <c r="A9" s="5" t="s">
        <v>41</v>
      </c>
      <c r="B9" s="545" t="str">
        <f>'A1 Exploitation'!B10:F10</f>
        <v>Directeur du Magasin</v>
      </c>
      <c r="C9" s="545"/>
      <c r="D9" s="545"/>
      <c r="E9" s="545"/>
      <c r="F9" s="545"/>
      <c r="G9" s="92"/>
    </row>
    <row r="10" spans="1:7" s="2" customFormat="1" ht="24" x14ac:dyDescent="0.45">
      <c r="A10" s="4" t="s">
        <v>40</v>
      </c>
      <c r="B10" s="540">
        <f>'A1 Exploitation'!B11:F11</f>
        <v>43502</v>
      </c>
      <c r="C10" s="540"/>
      <c r="D10" s="540"/>
      <c r="E10" s="540"/>
      <c r="F10" s="540"/>
      <c r="G10" s="92"/>
    </row>
    <row r="11" spans="1:7" s="2" customFormat="1" ht="24" x14ac:dyDescent="0.45">
      <c r="A11" s="4" t="s">
        <v>250</v>
      </c>
      <c r="B11" s="537">
        <f>D199</f>
        <v>0.96638655462184875</v>
      </c>
      <c r="C11" s="537"/>
      <c r="D11" s="537"/>
      <c r="E11" s="537"/>
      <c r="F11" s="537"/>
      <c r="G11" s="92"/>
    </row>
    <row r="12" spans="1:7" s="2" customFormat="1" ht="22.5" x14ac:dyDescent="0.45">
      <c r="A12" s="1"/>
      <c r="D12" s="505"/>
      <c r="E12" s="505"/>
      <c r="F12" s="505"/>
      <c r="G12" s="505"/>
    </row>
    <row r="13" spans="1:7" s="2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62">
        <v>0</v>
      </c>
      <c r="C17" s="62"/>
      <c r="D17" s="84" t="s">
        <v>500</v>
      </c>
      <c r="E17" s="62" t="s">
        <v>484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4" t="s">
        <v>34</v>
      </c>
      <c r="B22" s="530"/>
      <c r="C22" s="531"/>
      <c r="D22" s="99">
        <f>SUM(B17:C21)</f>
        <v>8</v>
      </c>
    </row>
    <row r="23" spans="1:7" x14ac:dyDescent="0.3">
      <c r="A23" s="521" t="s">
        <v>251</v>
      </c>
      <c r="B23" s="522"/>
      <c r="C23" s="523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1" t="s">
        <v>34</v>
      </c>
      <c r="B33" s="522"/>
      <c r="C33" s="523"/>
      <c r="D33" s="97">
        <f>SUM(B26:C32)</f>
        <v>14</v>
      </c>
    </row>
    <row r="34" spans="1:7" x14ac:dyDescent="0.3">
      <c r="A34" s="521" t="s">
        <v>251</v>
      </c>
      <c r="B34" s="522"/>
      <c r="C34" s="523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1" t="s">
        <v>34</v>
      </c>
      <c r="B42" s="522"/>
      <c r="C42" s="523"/>
      <c r="D42" s="97">
        <f>SUM(B37:C41)</f>
        <v>10</v>
      </c>
      <c r="E42" s="3"/>
      <c r="F42" s="3"/>
      <c r="G42" s="93"/>
    </row>
    <row r="43" spans="1:7" s="10" customFormat="1" x14ac:dyDescent="0.3">
      <c r="A43" s="521" t="s">
        <v>251</v>
      </c>
      <c r="B43" s="522"/>
      <c r="C43" s="523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1" t="s">
        <v>34</v>
      </c>
      <c r="B52" s="522"/>
      <c r="C52" s="523"/>
      <c r="D52" s="97">
        <f>SUM(B46:C51)</f>
        <v>12</v>
      </c>
    </row>
    <row r="53" spans="1:7" x14ac:dyDescent="0.3">
      <c r="A53" s="521" t="s">
        <v>251</v>
      </c>
      <c r="B53" s="522"/>
      <c r="C53" s="523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6" t="s">
        <v>485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1" t="s">
        <v>34</v>
      </c>
      <c r="B63" s="522"/>
      <c r="C63" s="523"/>
      <c r="D63" s="97">
        <f>SUM(B56:C62)</f>
        <v>13</v>
      </c>
    </row>
    <row r="64" spans="1:7" x14ac:dyDescent="0.3">
      <c r="A64" s="521" t="s">
        <v>251</v>
      </c>
      <c r="B64" s="522"/>
      <c r="C64" s="523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30" x14ac:dyDescent="0.4">
      <c r="A68" s="7" t="s">
        <v>228</v>
      </c>
      <c r="B68" s="68">
        <v>0</v>
      </c>
      <c r="C68" s="69"/>
      <c r="D68" s="84" t="s">
        <v>501</v>
      </c>
      <c r="E68" s="70" t="s">
        <v>502</v>
      </c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1" t="s">
        <v>34</v>
      </c>
      <c r="B84" s="522"/>
      <c r="C84" s="523"/>
      <c r="D84" s="97">
        <f>SUM(B67:C83)</f>
        <v>32</v>
      </c>
    </row>
    <row r="85" spans="1:7" x14ac:dyDescent="0.3">
      <c r="A85" s="521" t="s">
        <v>251</v>
      </c>
      <c r="B85" s="522"/>
      <c r="C85" s="523"/>
      <c r="D85" s="21">
        <f>D84/(COUNT(B67:C83)*2)</f>
        <v>0.94117647058823528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1" t="s">
        <v>34</v>
      </c>
      <c r="B102" s="522"/>
      <c r="C102" s="523"/>
      <c r="D102" s="97">
        <f>SUM(B88:C101)</f>
        <v>28</v>
      </c>
    </row>
    <row r="103" spans="1:7" x14ac:dyDescent="0.3">
      <c r="A103" s="521" t="s">
        <v>251</v>
      </c>
      <c r="B103" s="522"/>
      <c r="C103" s="523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1" t="s">
        <v>34</v>
      </c>
      <c r="B118" s="522"/>
      <c r="C118" s="523"/>
      <c r="D118" s="97">
        <f>SUM(B107:C117)</f>
        <v>22</v>
      </c>
      <c r="E118" s="3"/>
      <c r="F118" s="3"/>
      <c r="G118" s="93"/>
    </row>
    <row r="119" spans="1:7" s="10" customFormat="1" x14ac:dyDescent="0.3">
      <c r="A119" s="521" t="s">
        <v>251</v>
      </c>
      <c r="B119" s="522"/>
      <c r="C119" s="523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1" t="s">
        <v>34</v>
      </c>
      <c r="B133" s="522"/>
      <c r="C133" s="523"/>
      <c r="D133" s="97">
        <f>SUM(B122:C132)</f>
        <v>22</v>
      </c>
    </row>
    <row r="134" spans="1:7" x14ac:dyDescent="0.3">
      <c r="A134" s="521" t="s">
        <v>251</v>
      </c>
      <c r="B134" s="522"/>
      <c r="C134" s="523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1" t="s">
        <v>34</v>
      </c>
      <c r="B149" s="522"/>
      <c r="C149" s="523"/>
      <c r="D149" s="97">
        <f>SUM(B137:C148)</f>
        <v>24</v>
      </c>
    </row>
    <row r="150" spans="1:7" x14ac:dyDescent="0.3">
      <c r="A150" s="521" t="s">
        <v>251</v>
      </c>
      <c r="B150" s="522"/>
      <c r="C150" s="523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6">
        <v>1</v>
      </c>
      <c r="C156" s="88" t="str">
        <f>IF(B156=0, -5, "0")</f>
        <v>0</v>
      </c>
      <c r="D156" s="63" t="s">
        <v>503</v>
      </c>
      <c r="E156" s="63" t="s">
        <v>504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1" t="s">
        <v>34</v>
      </c>
      <c r="B161" s="530"/>
      <c r="C161" s="531"/>
      <c r="D161" s="99">
        <f>SUM(B153:C160)</f>
        <v>15</v>
      </c>
    </row>
    <row r="162" spans="1:7" x14ac:dyDescent="0.3">
      <c r="A162" s="521" t="s">
        <v>251</v>
      </c>
      <c r="B162" s="522"/>
      <c r="C162" s="523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33" x14ac:dyDescent="0.3">
      <c r="A166" s="7" t="s">
        <v>243</v>
      </c>
      <c r="B166" s="265">
        <v>0</v>
      </c>
      <c r="C166" s="62"/>
      <c r="D166" s="63" t="s">
        <v>486</v>
      </c>
      <c r="E166" s="62" t="s">
        <v>487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1" t="s">
        <v>34</v>
      </c>
      <c r="B169" s="522"/>
      <c r="C169" s="523"/>
      <c r="D169" s="97">
        <f>SUM(B165:C168)</f>
        <v>6</v>
      </c>
    </row>
    <row r="170" spans="1:7" x14ac:dyDescent="0.3">
      <c r="A170" s="521" t="s">
        <v>251</v>
      </c>
      <c r="B170" s="522"/>
      <c r="C170" s="523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1" t="s">
        <v>34</v>
      </c>
      <c r="B177" s="522"/>
      <c r="C177" s="523"/>
      <c r="D177" s="97">
        <f>SUM(B173:C176)</f>
        <v>8</v>
      </c>
    </row>
    <row r="178" spans="1:7" x14ac:dyDescent="0.3">
      <c r="A178" s="521" t="s">
        <v>251</v>
      </c>
      <c r="B178" s="522"/>
      <c r="C178" s="523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1" t="s">
        <v>34</v>
      </c>
      <c r="B186" s="522"/>
      <c r="C186" s="523"/>
      <c r="D186" s="97">
        <f>SUM(B181:C185)</f>
        <v>10</v>
      </c>
    </row>
    <row r="187" spans="1:7" x14ac:dyDescent="0.3">
      <c r="A187" s="521" t="s">
        <v>251</v>
      </c>
      <c r="B187" s="522"/>
      <c r="C187" s="523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1" t="s">
        <v>34</v>
      </c>
      <c r="B194" s="522"/>
      <c r="C194" s="523"/>
      <c r="D194" s="40">
        <f>SUM(B190:C193)</f>
        <v>6</v>
      </c>
    </row>
    <row r="195" spans="1:6" x14ac:dyDescent="0.3">
      <c r="A195" s="521" t="s">
        <v>251</v>
      </c>
      <c r="B195" s="522"/>
      <c r="C195" s="523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0.5</v>
      </c>
      <c r="E197" s="101">
        <v>7</v>
      </c>
      <c r="F197" s="102">
        <v>14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230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0.96638655462184875</v>
      </c>
    </row>
  </sheetData>
  <sheetProtection algorithmName="SHA-512" hashValue="10rJtHR0xUwjwcZ+OSEh//94ivzWvMWPfEA3Syn53hrodIcf5KHCoZQxfe6wQy1byFGfpBIbdxJxfEUynY0o7g==" saltValue="IA0LflsdAfkwiZel5PmCg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13" sqref="A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Jawhara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Jawhara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43502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Jawhara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Jawhara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43502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Jawhara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42" t="s">
        <v>266</v>
      </c>
      <c r="F17" s="442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42"/>
      <c r="F18" s="44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8"/>
      <c r="B49" s="428"/>
      <c r="C49" s="428"/>
      <c r="D49" s="428"/>
      <c r="E49" s="428"/>
      <c r="F49" s="428"/>
      <c r="G49" s="42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42" t="s">
        <v>266</v>
      </c>
      <c r="F52" s="442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42"/>
      <c r="F53" s="44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6"/>
      <c r="B64" s="427"/>
      <c r="C64" s="427"/>
      <c r="D64" s="427"/>
      <c r="E64" s="427"/>
      <c r="F64" s="427"/>
      <c r="G64" s="427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1"/>
      <c r="B103" s="429"/>
      <c r="C103" s="429"/>
      <c r="D103" s="429"/>
      <c r="E103" s="429"/>
      <c r="F103" s="436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7"/>
      <c r="B111" s="438"/>
      <c r="C111" s="438"/>
      <c r="D111" s="438"/>
      <c r="E111" s="438"/>
      <c r="F111" s="439"/>
      <c r="G111" s="129"/>
    </row>
    <row r="112" spans="1:7" s="80" customFormat="1" ht="39.75" customHeight="1" x14ac:dyDescent="0.4">
      <c r="A112" s="515" t="s">
        <v>390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29"/>
      <c r="B120" s="429"/>
      <c r="C120" s="429"/>
      <c r="D120" s="429"/>
      <c r="E120" s="429"/>
      <c r="F120" s="429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0"/>
      <c r="B132" s="430"/>
      <c r="C132" s="430"/>
      <c r="D132" s="430"/>
      <c r="E132" s="430"/>
      <c r="F132" s="430"/>
      <c r="G132" s="114"/>
    </row>
    <row r="133" spans="1:16384" ht="22.5" customHeight="1" x14ac:dyDescent="0.4">
      <c r="A133" s="517" t="s">
        <v>424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42" t="s">
        <v>266</v>
      </c>
      <c r="F135" s="442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42"/>
      <c r="F136" s="44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461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8" t="s">
        <v>350</v>
      </c>
      <c r="B147" s="468"/>
      <c r="C147" s="468"/>
      <c r="D147" s="468"/>
      <c r="E147" s="468"/>
      <c r="F147" s="46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1"/>
      <c r="B165" s="429"/>
      <c r="C165" s="429"/>
      <c r="D165" s="429"/>
      <c r="E165" s="429"/>
      <c r="F165" s="429"/>
      <c r="G165" s="114"/>
    </row>
    <row r="166" spans="1:7" ht="32.25" customHeight="1" x14ac:dyDescent="0.4">
      <c r="A166" s="519" t="s">
        <v>462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2"/>
      <c r="B176" s="433"/>
      <c r="C176" s="433"/>
      <c r="D176" s="433"/>
      <c r="E176" s="433"/>
      <c r="F176" s="433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69"/>
      <c r="C186" s="47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4"/>
      <c r="B188" s="434"/>
      <c r="C188" s="434"/>
      <c r="D188" s="434"/>
      <c r="E188" s="434"/>
      <c r="F188" s="43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42" t="s">
        <v>266</v>
      </c>
      <c r="F191" s="442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42"/>
      <c r="F192" s="44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4" t="s">
        <v>34</v>
      </c>
      <c r="B203" s="455"/>
      <c r="C203" s="45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8"/>
      <c r="B205" s="428"/>
      <c r="C205" s="428"/>
      <c r="D205" s="428"/>
      <c r="E205" s="428"/>
      <c r="F205" s="42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4" t="s">
        <v>34</v>
      </c>
      <c r="B227" s="455"/>
      <c r="C227" s="45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8"/>
      <c r="B229" s="428"/>
      <c r="C229" s="428"/>
      <c r="D229" s="428"/>
      <c r="E229" s="428"/>
      <c r="F229" s="42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4" t="s">
        <v>34</v>
      </c>
      <c r="B245" s="455"/>
      <c r="C245" s="45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8"/>
      <c r="B250" s="428"/>
      <c r="C250" s="428"/>
      <c r="D250" s="428"/>
      <c r="E250" s="428"/>
      <c r="F250" s="42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42" t="s">
        <v>266</v>
      </c>
      <c r="F253" s="442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42"/>
      <c r="F254" s="44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4" t="s">
        <v>34</v>
      </c>
      <c r="B265" s="455"/>
      <c r="C265" s="45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2"/>
      <c r="B290" s="462"/>
      <c r="C290" s="462"/>
      <c r="D290" s="462"/>
      <c r="E290" s="462"/>
      <c r="F290" s="462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42" t="s">
        <v>266</v>
      </c>
      <c r="F308" s="442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42"/>
      <c r="F309" s="44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3"/>
      <c r="B357" s="453"/>
      <c r="C357" s="453"/>
      <c r="D357" s="453"/>
      <c r="E357" s="453"/>
      <c r="F357" s="453"/>
      <c r="G357" s="453"/>
    </row>
    <row r="358" spans="1:7" ht="32.25" customHeight="1" x14ac:dyDescent="0.4">
      <c r="A358" s="498" t="s">
        <v>311</v>
      </c>
      <c r="B358" s="498"/>
      <c r="C358" s="498"/>
      <c r="D358" s="498"/>
      <c r="E358" s="498"/>
      <c r="F358" s="49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42" t="s">
        <v>266</v>
      </c>
      <c r="F375" s="442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42"/>
      <c r="F376" s="44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6"/>
      <c r="B415" s="435"/>
      <c r="C415" s="435"/>
      <c r="D415" s="435"/>
      <c r="E415" s="435"/>
      <c r="F415" s="435"/>
      <c r="G415" s="435"/>
    </row>
    <row r="416" spans="1:7" s="260" customFormat="1" ht="24.75" x14ac:dyDescent="0.4">
      <c r="A416" s="501" t="s">
        <v>320</v>
      </c>
      <c r="B416" s="501"/>
      <c r="C416" s="501"/>
      <c r="D416" s="501"/>
      <c r="E416" s="501"/>
      <c r="F416" s="50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42" t="s">
        <v>266</v>
      </c>
      <c r="F433" s="442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42"/>
      <c r="F434" s="44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1" t="s">
        <v>311</v>
      </c>
      <c r="B464" s="501"/>
      <c r="C464" s="501"/>
      <c r="D464" s="501"/>
      <c r="E464" s="501"/>
      <c r="F464" s="50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2" t="s">
        <v>425</v>
      </c>
      <c r="B478" s="502"/>
      <c r="C478" s="502"/>
      <c r="D478" s="502"/>
      <c r="E478" s="502"/>
      <c r="F478" s="50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2" t="s">
        <v>28</v>
      </c>
      <c r="B480" s="473" t="s">
        <v>29</v>
      </c>
      <c r="C480" s="473"/>
      <c r="D480" s="473" t="s">
        <v>42</v>
      </c>
      <c r="E480" s="474" t="s">
        <v>266</v>
      </c>
      <c r="F480" s="474" t="s">
        <v>302</v>
      </c>
      <c r="G480" s="114"/>
    </row>
    <row r="481" spans="1:7" ht="21" x14ac:dyDescent="0.4">
      <c r="A481" s="472"/>
      <c r="B481" s="320" t="s">
        <v>32</v>
      </c>
      <c r="C481" s="320" t="s">
        <v>31</v>
      </c>
      <c r="D481" s="473"/>
      <c r="E481" s="474"/>
      <c r="F481" s="47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3" t="s">
        <v>52</v>
      </c>
      <c r="B483" s="463"/>
      <c r="C483" s="463"/>
      <c r="D483" s="463"/>
      <c r="E483" s="463"/>
      <c r="F483" s="46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0" t="s">
        <v>463</v>
      </c>
      <c r="B491" s="461"/>
      <c r="C491" s="461"/>
      <c r="D491" s="461"/>
      <c r="E491" s="461"/>
      <c r="F491" s="46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5" t="s">
        <v>23</v>
      </c>
      <c r="B505" s="476"/>
      <c r="C505" s="476"/>
      <c r="D505" s="476"/>
      <c r="E505" s="476"/>
      <c r="F505" s="47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7"/>
      <c r="C518" s="497"/>
      <c r="D518" s="497"/>
      <c r="E518" s="497"/>
      <c r="F518" s="49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3" t="s">
        <v>97</v>
      </c>
      <c r="B530" s="503"/>
      <c r="C530" s="503"/>
      <c r="D530" s="503"/>
      <c r="E530" s="503"/>
      <c r="F530" s="50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8" t="s">
        <v>28</v>
      </c>
      <c r="B532" s="480" t="s">
        <v>29</v>
      </c>
      <c r="C532" s="481"/>
      <c r="D532" s="441" t="s">
        <v>42</v>
      </c>
      <c r="E532" s="442" t="s">
        <v>266</v>
      </c>
      <c r="F532" s="442" t="s">
        <v>302</v>
      </c>
      <c r="G532" s="114"/>
    </row>
    <row r="533" spans="1:7" ht="21" x14ac:dyDescent="0.4">
      <c r="A533" s="479"/>
      <c r="B533" s="315" t="s">
        <v>32</v>
      </c>
      <c r="C533" s="316" t="s">
        <v>31</v>
      </c>
      <c r="D533" s="441"/>
      <c r="E533" s="442"/>
      <c r="F533" s="44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99"/>
      <c r="D535" s="499"/>
      <c r="E535" s="499"/>
      <c r="F535" s="50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4" t="s">
        <v>34</v>
      </c>
      <c r="B542" s="455"/>
      <c r="C542" s="45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4" t="s">
        <v>33</v>
      </c>
      <c r="B543" s="455"/>
      <c r="C543" s="45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8"/>
      <c r="B544" s="428"/>
      <c r="C544" s="428"/>
      <c r="D544" s="428"/>
      <c r="E544" s="428"/>
      <c r="F544" s="42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0"/>
      <c r="B556" s="453"/>
      <c r="C556" s="453"/>
      <c r="D556" s="453"/>
      <c r="E556" s="453"/>
      <c r="F556" s="453"/>
      <c r="G556" s="453"/>
    </row>
    <row r="557" spans="1:7" ht="35.25" customHeight="1" x14ac:dyDescent="0.4">
      <c r="A557" s="371" t="s">
        <v>311</v>
      </c>
      <c r="B557" s="337"/>
      <c r="C557" s="451"/>
      <c r="D557" s="451"/>
      <c r="E557" s="451"/>
      <c r="F557" s="45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6" t="s">
        <v>34</v>
      </c>
      <c r="B566" s="446"/>
      <c r="C566" s="447"/>
      <c r="D566" s="378">
        <f>SUM(B558:C565,B546:C555)</f>
        <v>0</v>
      </c>
      <c r="E566" s="108"/>
      <c r="F566" s="114"/>
      <c r="G566" s="114"/>
    </row>
    <row r="567" spans="1:7" ht="21" x14ac:dyDescent="0.4">
      <c r="A567" s="446" t="s">
        <v>33</v>
      </c>
      <c r="B567" s="446"/>
      <c r="C567" s="44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8"/>
      <c r="B572" s="428"/>
      <c r="C572" s="428"/>
      <c r="D572" s="428"/>
      <c r="E572" s="428"/>
      <c r="F572" s="428"/>
      <c r="G572" s="114"/>
    </row>
    <row r="573" spans="1:7" ht="22.5" x14ac:dyDescent="0.45">
      <c r="A573" s="459" t="s">
        <v>19</v>
      </c>
      <c r="B573" s="459"/>
      <c r="C573" s="459"/>
      <c r="D573" s="459"/>
      <c r="E573" s="459"/>
      <c r="F573" s="45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2" t="s">
        <v>28</v>
      </c>
      <c r="B575" s="473" t="s">
        <v>29</v>
      </c>
      <c r="C575" s="473"/>
      <c r="D575" s="473" t="s">
        <v>42</v>
      </c>
      <c r="E575" s="474" t="s">
        <v>266</v>
      </c>
      <c r="F575" s="474" t="s">
        <v>302</v>
      </c>
      <c r="G575" s="114"/>
    </row>
    <row r="576" spans="1:7" ht="21" x14ac:dyDescent="0.4">
      <c r="A576" s="472"/>
      <c r="B576" s="320" t="s">
        <v>32</v>
      </c>
      <c r="C576" s="320" t="s">
        <v>31</v>
      </c>
      <c r="D576" s="473"/>
      <c r="E576" s="474"/>
      <c r="F576" s="47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6" t="s">
        <v>34</v>
      </c>
      <c r="B588" s="446"/>
      <c r="C588" s="447"/>
      <c r="D588" s="378">
        <f>SUM(B579:C587)</f>
        <v>0</v>
      </c>
      <c r="E588" s="108"/>
      <c r="F588" s="114"/>
      <c r="G588" s="114"/>
    </row>
    <row r="589" spans="1:7" ht="21" x14ac:dyDescent="0.4">
      <c r="A589" s="446" t="s">
        <v>33</v>
      </c>
      <c r="B589" s="446"/>
      <c r="C589" s="44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6" t="s">
        <v>34</v>
      </c>
      <c r="B606" s="446"/>
      <c r="C606" s="447"/>
      <c r="D606" s="378">
        <f>SUM(B592:C605)</f>
        <v>0</v>
      </c>
      <c r="E606" s="108"/>
      <c r="F606" s="114"/>
      <c r="G606" s="114"/>
    </row>
    <row r="607" spans="1:7" ht="21" x14ac:dyDescent="0.4">
      <c r="A607" s="446" t="s">
        <v>33</v>
      </c>
      <c r="B607" s="446"/>
      <c r="C607" s="44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8" t="s">
        <v>170</v>
      </c>
      <c r="B610" s="449"/>
      <c r="C610" s="45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59" t="s">
        <v>8</v>
      </c>
      <c r="B612" s="459"/>
      <c r="C612" s="459"/>
      <c r="D612" s="459"/>
      <c r="E612" s="459"/>
      <c r="F612" s="45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42" t="s">
        <v>266</v>
      </c>
      <c r="F614" s="442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42"/>
      <c r="F615" s="44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7"/>
      <c r="D617" s="457"/>
      <c r="E617" s="457"/>
      <c r="F617" s="45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6" t="s">
        <v>34</v>
      </c>
      <c r="B627" s="446"/>
      <c r="C627" s="446"/>
      <c r="D627" s="378">
        <f>SUM(B618:C626)</f>
        <v>0</v>
      </c>
      <c r="E627" s="483"/>
      <c r="F627" s="462"/>
      <c r="G627" s="129"/>
    </row>
    <row r="628" spans="1:7" ht="21" x14ac:dyDescent="0.4">
      <c r="A628" s="446" t="s">
        <v>33</v>
      </c>
      <c r="B628" s="446"/>
      <c r="C628" s="446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4" t="s">
        <v>34</v>
      </c>
      <c r="B639" s="455"/>
      <c r="C639" s="45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7"/>
      <c r="D642" s="457"/>
      <c r="E642" s="457"/>
      <c r="F642" s="45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4" t="s">
        <v>34</v>
      </c>
      <c r="B650" s="455"/>
      <c r="C650" s="45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1"/>
      <c r="B652" s="471"/>
      <c r="C652" s="471"/>
      <c r="D652" s="471"/>
      <c r="E652" s="471"/>
      <c r="F652" s="471"/>
      <c r="G652" s="471"/>
    </row>
    <row r="653" spans="1:16382" ht="24.75" x14ac:dyDescent="0.4">
      <c r="A653" s="363" t="s">
        <v>26</v>
      </c>
      <c r="B653" s="457"/>
      <c r="C653" s="457"/>
      <c r="D653" s="457"/>
      <c r="E653" s="457"/>
      <c r="F653" s="45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2" t="s">
        <v>311</v>
      </c>
      <c r="B661" s="493"/>
      <c r="C661" s="493"/>
      <c r="D661" s="493"/>
      <c r="E661" s="493"/>
      <c r="F661" s="49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59" t="s">
        <v>356</v>
      </c>
      <c r="B676" s="459"/>
      <c r="C676" s="459"/>
      <c r="D676" s="459"/>
      <c r="E676" s="459"/>
      <c r="F676" s="45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42" t="s">
        <v>266</v>
      </c>
      <c r="F678" s="442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42"/>
      <c r="F679" s="44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5" t="s">
        <v>459</v>
      </c>
      <c r="B704" s="495"/>
      <c r="C704" s="495"/>
      <c r="D704" s="495"/>
      <c r="E704" s="495"/>
      <c r="F704" s="49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6" t="s">
        <v>28</v>
      </c>
      <c r="B706" s="480" t="s">
        <v>29</v>
      </c>
      <c r="C706" s="480"/>
      <c r="D706" s="441" t="s">
        <v>42</v>
      </c>
      <c r="E706" s="442" t="s">
        <v>266</v>
      </c>
      <c r="F706" s="442" t="s">
        <v>302</v>
      </c>
      <c r="G706" s="274"/>
    </row>
    <row r="707" spans="1:7" ht="21" x14ac:dyDescent="0.4">
      <c r="A707" s="467"/>
      <c r="B707" s="383" t="s">
        <v>32</v>
      </c>
      <c r="C707" s="383" t="s">
        <v>31</v>
      </c>
      <c r="D707" s="441"/>
      <c r="E707" s="442"/>
      <c r="F707" s="44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3" t="s">
        <v>306</v>
      </c>
      <c r="B709" s="444"/>
      <c r="C709" s="444"/>
      <c r="D709" s="444"/>
      <c r="E709" s="444"/>
      <c r="F709" s="44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4"/>
      <c r="C715" s="46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4"/>
      <c r="C716" s="46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3" t="s">
        <v>307</v>
      </c>
      <c r="B718" s="444"/>
      <c r="C718" s="444"/>
      <c r="D718" s="444"/>
      <c r="E718" s="444"/>
      <c r="F718" s="44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1"/>
      <c r="E1" s="541"/>
      <c r="F1" s="541"/>
      <c r="G1" s="541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2" t="s">
        <v>46</v>
      </c>
      <c r="B6" s="542"/>
      <c r="C6" s="542"/>
      <c r="D6" s="542"/>
      <c r="E6" s="542"/>
      <c r="F6" s="542"/>
      <c r="G6" s="92"/>
    </row>
    <row r="7" spans="1:7" s="258" customFormat="1" ht="21.75" customHeight="1" x14ac:dyDescent="0.45">
      <c r="A7" s="543" t="str">
        <f>'Page de garde'!D18</f>
        <v>Jawhara</v>
      </c>
      <c r="B7" s="543"/>
      <c r="C7" s="543"/>
      <c r="D7" s="543"/>
      <c r="E7" s="543"/>
      <c r="F7" s="543"/>
      <c r="G7" s="92"/>
    </row>
    <row r="8" spans="1:7" s="258" customFormat="1" ht="24" x14ac:dyDescent="0.45">
      <c r="A8" s="4" t="s">
        <v>39</v>
      </c>
      <c r="B8" s="544" t="str">
        <f>'A1 Exploitation'!B9:F9</f>
        <v>Yassine ELLOUMI</v>
      </c>
      <c r="C8" s="544"/>
      <c r="D8" s="544"/>
      <c r="E8" s="544"/>
      <c r="F8" s="544"/>
      <c r="G8" s="92"/>
    </row>
    <row r="9" spans="1:7" s="258" customFormat="1" ht="24" x14ac:dyDescent="0.45">
      <c r="A9" s="5" t="s">
        <v>41</v>
      </c>
      <c r="B9" s="545" t="str">
        <f>'A1 Exploitation'!B10:F10</f>
        <v>Directeur du Magasin</v>
      </c>
      <c r="C9" s="545"/>
      <c r="D9" s="545"/>
      <c r="E9" s="545"/>
      <c r="F9" s="545"/>
      <c r="G9" s="92"/>
    </row>
    <row r="10" spans="1:7" s="258" customFormat="1" ht="24" x14ac:dyDescent="0.45">
      <c r="A10" s="4" t="s">
        <v>40</v>
      </c>
      <c r="B10" s="540">
        <f>'A1 Exploitation'!B11:F11</f>
        <v>43502</v>
      </c>
      <c r="C10" s="540"/>
      <c r="D10" s="540"/>
      <c r="E10" s="540"/>
      <c r="F10" s="540"/>
      <c r="G10" s="92"/>
    </row>
    <row r="11" spans="1:7" s="258" customFormat="1" ht="24" x14ac:dyDescent="0.45">
      <c r="A11" s="4" t="s">
        <v>250</v>
      </c>
      <c r="B11" s="537" t="e">
        <f>D199</f>
        <v>#DIV/0!</v>
      </c>
      <c r="C11" s="537"/>
      <c r="D11" s="537"/>
      <c r="E11" s="537"/>
      <c r="F11" s="537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38" t="s">
        <v>28</v>
      </c>
      <c r="B13" s="539" t="s">
        <v>29</v>
      </c>
      <c r="C13" s="539"/>
      <c r="D13" s="539" t="s">
        <v>42</v>
      </c>
      <c r="E13" s="539" t="s">
        <v>160</v>
      </c>
      <c r="F13" s="539" t="s">
        <v>161</v>
      </c>
      <c r="G13" s="80"/>
    </row>
    <row r="14" spans="1:7" s="258" customFormat="1" ht="12.75" customHeight="1" x14ac:dyDescent="0.3">
      <c r="A14" s="538"/>
      <c r="B14" s="22" t="s">
        <v>32</v>
      </c>
      <c r="C14" s="22" t="s">
        <v>31</v>
      </c>
      <c r="D14" s="539"/>
      <c r="E14" s="539"/>
      <c r="F14" s="539"/>
      <c r="G14" s="94"/>
    </row>
    <row r="15" spans="1:7" x14ac:dyDescent="0.3">
      <c r="A15" s="528"/>
      <c r="B15" s="529"/>
      <c r="C15" s="529"/>
      <c r="D15" s="529"/>
      <c r="E15" s="529"/>
      <c r="F15" s="529"/>
    </row>
    <row r="16" spans="1:7" ht="19.5" x14ac:dyDescent="0.4">
      <c r="A16" s="532" t="s">
        <v>0</v>
      </c>
      <c r="B16" s="533"/>
      <c r="C16" s="533"/>
      <c r="D16" s="533"/>
      <c r="E16" s="533"/>
      <c r="F16" s="53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4" t="s">
        <v>34</v>
      </c>
      <c r="B22" s="530"/>
      <c r="C22" s="531"/>
      <c r="D22" s="381">
        <f>SUM(B17:C21)</f>
        <v>0</v>
      </c>
    </row>
    <row r="23" spans="1:7" x14ac:dyDescent="0.3">
      <c r="A23" s="521" t="s">
        <v>251</v>
      </c>
      <c r="B23" s="522"/>
      <c r="C23" s="523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6" t="s">
        <v>4</v>
      </c>
      <c r="B25" s="527"/>
      <c r="C25" s="527"/>
      <c r="D25" s="527"/>
      <c r="E25" s="527"/>
      <c r="F25" s="527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1" t="s">
        <v>34</v>
      </c>
      <c r="B33" s="522"/>
      <c r="C33" s="523"/>
      <c r="D33" s="380">
        <f>SUM(B26:C32)</f>
        <v>0</v>
      </c>
    </row>
    <row r="34" spans="1:7" x14ac:dyDescent="0.3">
      <c r="A34" s="521" t="s">
        <v>251</v>
      </c>
      <c r="B34" s="522"/>
      <c r="C34" s="523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6" t="s">
        <v>180</v>
      </c>
      <c r="B36" s="527"/>
      <c r="C36" s="527"/>
      <c r="D36" s="527"/>
      <c r="E36" s="527"/>
      <c r="F36" s="527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1" t="s">
        <v>34</v>
      </c>
      <c r="B42" s="522"/>
      <c r="C42" s="523"/>
      <c r="D42" s="380">
        <f>SUM(B37:C41)</f>
        <v>0</v>
      </c>
      <c r="E42" s="259"/>
      <c r="F42" s="259"/>
      <c r="G42" s="93"/>
    </row>
    <row r="43" spans="1:7" s="10" customFormat="1" x14ac:dyDescent="0.3">
      <c r="A43" s="521" t="s">
        <v>251</v>
      </c>
      <c r="B43" s="522"/>
      <c r="C43" s="523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5" t="s">
        <v>19</v>
      </c>
      <c r="B45" s="536"/>
      <c r="C45" s="536"/>
      <c r="D45" s="536"/>
      <c r="E45" s="536"/>
      <c r="F45" s="53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1" t="s">
        <v>34</v>
      </c>
      <c r="B52" s="522"/>
      <c r="C52" s="523"/>
      <c r="D52" s="380">
        <f>SUM(B46:C51)</f>
        <v>0</v>
      </c>
    </row>
    <row r="53" spans="1:7" x14ac:dyDescent="0.3">
      <c r="A53" s="521" t="s">
        <v>251</v>
      </c>
      <c r="B53" s="522"/>
      <c r="C53" s="523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6" t="s">
        <v>8</v>
      </c>
      <c r="B55" s="527"/>
      <c r="C55" s="527"/>
      <c r="D55" s="527"/>
      <c r="E55" s="527"/>
      <c r="F55" s="527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1" t="s">
        <v>34</v>
      </c>
      <c r="B63" s="522"/>
      <c r="C63" s="523"/>
      <c r="D63" s="380">
        <f>SUM(B56:C62)</f>
        <v>0</v>
      </c>
    </row>
    <row r="64" spans="1:7" x14ac:dyDescent="0.3">
      <c r="A64" s="521" t="s">
        <v>251</v>
      </c>
      <c r="B64" s="522"/>
      <c r="C64" s="523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6" t="s">
        <v>111</v>
      </c>
      <c r="B66" s="527"/>
      <c r="C66" s="527"/>
      <c r="D66" s="527"/>
      <c r="E66" s="527"/>
      <c r="F66" s="527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1" t="s">
        <v>34</v>
      </c>
      <c r="B84" s="522"/>
      <c r="C84" s="523"/>
      <c r="D84" s="380">
        <f>SUM(B67:C83)</f>
        <v>0</v>
      </c>
    </row>
    <row r="85" spans="1:7" x14ac:dyDescent="0.3">
      <c r="A85" s="521" t="s">
        <v>251</v>
      </c>
      <c r="B85" s="522"/>
      <c r="C85" s="523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6" t="s">
        <v>172</v>
      </c>
      <c r="B87" s="527"/>
      <c r="C87" s="527"/>
      <c r="D87" s="527"/>
      <c r="E87" s="527"/>
      <c r="F87" s="527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1" t="s">
        <v>34</v>
      </c>
      <c r="B102" s="522"/>
      <c r="C102" s="523"/>
      <c r="D102" s="380">
        <f>SUM(B88:C101)</f>
        <v>0</v>
      </c>
    </row>
    <row r="103" spans="1:7" x14ac:dyDescent="0.3">
      <c r="A103" s="521" t="s">
        <v>251</v>
      </c>
      <c r="B103" s="522"/>
      <c r="C103" s="523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6" t="s">
        <v>173</v>
      </c>
      <c r="B106" s="527"/>
      <c r="C106" s="527"/>
      <c r="D106" s="527"/>
      <c r="E106" s="527"/>
      <c r="F106" s="527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1" t="s">
        <v>34</v>
      </c>
      <c r="B118" s="522"/>
      <c r="C118" s="523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1" t="s">
        <v>251</v>
      </c>
      <c r="B119" s="522"/>
      <c r="C119" s="523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6" t="s">
        <v>156</v>
      </c>
      <c r="B121" s="527"/>
      <c r="C121" s="527"/>
      <c r="D121" s="527"/>
      <c r="E121" s="527"/>
      <c r="F121" s="527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1" t="s">
        <v>34</v>
      </c>
      <c r="B133" s="522"/>
      <c r="C133" s="523"/>
      <c r="D133" s="380">
        <f>SUM(B122:C132)</f>
        <v>0</v>
      </c>
    </row>
    <row r="134" spans="1:7" x14ac:dyDescent="0.3">
      <c r="A134" s="521" t="s">
        <v>251</v>
      </c>
      <c r="B134" s="522"/>
      <c r="C134" s="523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6" t="s">
        <v>61</v>
      </c>
      <c r="B136" s="527"/>
      <c r="C136" s="527"/>
      <c r="D136" s="527"/>
      <c r="E136" s="527"/>
      <c r="F136" s="527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1" t="s">
        <v>34</v>
      </c>
      <c r="B149" s="522"/>
      <c r="C149" s="523"/>
      <c r="D149" s="380">
        <f>SUM(B137:C148)</f>
        <v>0</v>
      </c>
    </row>
    <row r="150" spans="1:7" x14ac:dyDescent="0.3">
      <c r="A150" s="521" t="s">
        <v>251</v>
      </c>
      <c r="B150" s="522"/>
      <c r="C150" s="523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6" t="s">
        <v>178</v>
      </c>
      <c r="B152" s="527"/>
      <c r="C152" s="527"/>
      <c r="D152" s="527"/>
      <c r="E152" s="527"/>
      <c r="F152" s="527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1" t="s">
        <v>34</v>
      </c>
      <c r="B161" s="530"/>
      <c r="C161" s="531"/>
      <c r="D161" s="381">
        <f>SUM(B153:C160)</f>
        <v>0</v>
      </c>
    </row>
    <row r="162" spans="1:7" x14ac:dyDescent="0.3">
      <c r="A162" s="521" t="s">
        <v>251</v>
      </c>
      <c r="B162" s="522"/>
      <c r="C162" s="523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6" t="s">
        <v>64</v>
      </c>
      <c r="B164" s="527"/>
      <c r="C164" s="527"/>
      <c r="D164" s="527"/>
      <c r="E164" s="527"/>
      <c r="F164" s="527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1" t="s">
        <v>34</v>
      </c>
      <c r="B169" s="522"/>
      <c r="C169" s="523"/>
      <c r="D169" s="380">
        <f>SUM(B165:C168)</f>
        <v>0</v>
      </c>
    </row>
    <row r="170" spans="1:7" x14ac:dyDescent="0.3">
      <c r="A170" s="521" t="s">
        <v>251</v>
      </c>
      <c r="B170" s="522"/>
      <c r="C170" s="523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4" t="s">
        <v>15</v>
      </c>
      <c r="B172" s="525"/>
      <c r="C172" s="525"/>
      <c r="D172" s="525"/>
      <c r="E172" s="525"/>
      <c r="F172" s="52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1" t="s">
        <v>34</v>
      </c>
      <c r="B177" s="522"/>
      <c r="C177" s="523"/>
      <c r="D177" s="380">
        <f>SUM(B173:C176)</f>
        <v>0</v>
      </c>
    </row>
    <row r="178" spans="1:7" x14ac:dyDescent="0.3">
      <c r="A178" s="521" t="s">
        <v>251</v>
      </c>
      <c r="B178" s="522"/>
      <c r="C178" s="523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6" t="s">
        <v>65</v>
      </c>
      <c r="B180" s="527"/>
      <c r="C180" s="527"/>
      <c r="D180" s="527"/>
      <c r="E180" s="527"/>
      <c r="F180" s="527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1" t="s">
        <v>34</v>
      </c>
      <c r="B186" s="522"/>
      <c r="C186" s="523"/>
      <c r="D186" s="380">
        <f>SUM(B181:C185)</f>
        <v>0</v>
      </c>
    </row>
    <row r="187" spans="1:7" x14ac:dyDescent="0.3">
      <c r="A187" s="521" t="s">
        <v>251</v>
      </c>
      <c r="B187" s="522"/>
      <c r="C187" s="523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6" t="s">
        <v>177</v>
      </c>
      <c r="B189" s="527"/>
      <c r="C189" s="527"/>
      <c r="D189" s="527"/>
      <c r="E189" s="527"/>
      <c r="F189" s="527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1" t="s">
        <v>34</v>
      </c>
      <c r="B194" s="522"/>
      <c r="C194" s="523"/>
      <c r="D194" s="40">
        <f>SUM(B190:C193)</f>
        <v>0</v>
      </c>
    </row>
    <row r="195" spans="1:6" x14ac:dyDescent="0.3">
      <c r="A195" s="521" t="s">
        <v>251</v>
      </c>
      <c r="B195" s="522"/>
      <c r="C195" s="523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2019-03-30T08:58:16Z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