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620" tabRatio="916" activeTab="1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2">'A3 Technique'!$A$1:$F$215</definedName>
    <definedName name="_xlnm.Print_Area" localSheetId="3">'A4 Exploitation'!$A$1:$G$719</definedName>
    <definedName name="_xlnm.Print_Area" localSheetId="4">'A4 Technique'!$A$1:$F$215</definedName>
  </definedNames>
  <calcPr calcId="162913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F555" i="48"/>
  <c r="E555" i="48"/>
  <c r="F515" i="48"/>
  <c r="E515" i="48"/>
  <c r="F466" i="48"/>
  <c r="E466" i="48"/>
  <c r="F419" i="48"/>
  <c r="E419" i="48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D704" i="48" s="1"/>
  <c r="D705" i="48" s="1"/>
  <c r="A694" i="48"/>
  <c r="C684" i="48"/>
  <c r="C677" i="48"/>
  <c r="C672" i="48"/>
  <c r="A666" i="48"/>
  <c r="C654" i="48"/>
  <c r="C648" i="48"/>
  <c r="C646" i="48"/>
  <c r="C634" i="48"/>
  <c r="D639" i="48" s="1"/>
  <c r="D640" i="48" s="1"/>
  <c r="C628" i="48"/>
  <c r="C627" i="48"/>
  <c r="C621" i="48"/>
  <c r="D629" i="48" s="1"/>
  <c r="D630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D532" i="48"/>
  <c r="D533" i="48" s="1"/>
  <c r="C530" i="48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C382" i="48"/>
  <c r="C378" i="48"/>
  <c r="D385" i="48" s="1"/>
  <c r="D386" i="48" s="1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D339" i="48" s="1"/>
  <c r="D340" i="48" s="1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D261" i="48" s="1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D199" i="48"/>
  <c r="D200" i="48" s="1"/>
  <c r="C197" i="48"/>
  <c r="C195" i="48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7" i="48"/>
  <c r="D26" i="48"/>
  <c r="A16" i="48"/>
  <c r="A8" i="48"/>
  <c r="D578" i="48" l="1"/>
  <c r="D579" i="48" s="1"/>
  <c r="D616" i="48"/>
  <c r="D419" i="48"/>
  <c r="B419" i="48" s="1"/>
  <c r="D595" i="48"/>
  <c r="B595" i="48" s="1"/>
  <c r="D596" i="48" s="1"/>
  <c r="D599" i="48" s="1"/>
  <c r="D600" i="48" s="1"/>
  <c r="B91" i="29" s="1"/>
  <c r="D223" i="48"/>
  <c r="D224" i="48" s="1"/>
  <c r="D710" i="48"/>
  <c r="B710" i="48" s="1"/>
  <c r="D711" i="48" s="1"/>
  <c r="D689" i="48"/>
  <c r="B689" i="48" s="1"/>
  <c r="D690" i="48" s="1"/>
  <c r="D691" i="48" s="1"/>
  <c r="B102" i="29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617" i="48"/>
  <c r="D420" i="48"/>
  <c r="C124" i="44"/>
  <c r="C96" i="44"/>
  <c r="D661" i="48" l="1"/>
  <c r="D662" i="48" s="1"/>
  <c r="B96" i="29" s="1"/>
  <c r="D597" i="48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D714" i="48"/>
  <c r="D712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D715" i="48"/>
  <c r="B107" i="29" s="1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C148" i="47"/>
  <c r="C146" i="47"/>
  <c r="C144" i="47"/>
  <c r="C143" i="47"/>
  <c r="C132" i="47"/>
  <c r="C131" i="47"/>
  <c r="C128" i="47"/>
  <c r="D134" i="47" s="1"/>
  <c r="D135" i="47" s="1"/>
  <c r="C116" i="47"/>
  <c r="C115" i="47"/>
  <c r="C110" i="47"/>
  <c r="C109" i="47"/>
  <c r="D118" i="47" s="1"/>
  <c r="D119" i="47" s="1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8" i="45" l="1"/>
  <c r="D59" i="45" s="1"/>
  <c r="D79" i="45"/>
  <c r="D80" i="45" s="1"/>
  <c r="D100" i="45"/>
  <c r="D101" i="45" s="1"/>
  <c r="D58" i="47"/>
  <c r="D59" i="47" s="1"/>
  <c r="D385" i="44"/>
  <c r="D386" i="44" s="1"/>
  <c r="D134" i="45"/>
  <c r="D135" i="45" s="1"/>
  <c r="D165" i="47"/>
  <c r="D166" i="47" s="1"/>
  <c r="D182" i="44"/>
  <c r="D183" i="44" s="1"/>
  <c r="B50" i="29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578" i="44"/>
  <c r="D579" i="44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4" i="47"/>
  <c r="D215" i="47" s="1"/>
  <c r="B11" i="47" s="1"/>
  <c r="D211" i="47"/>
  <c r="D211" i="45"/>
  <c r="D658" i="44"/>
  <c r="D659" i="44" s="1"/>
  <c r="D241" i="44"/>
  <c r="D296" i="44"/>
  <c r="D297" i="44" s="1"/>
  <c r="D420" i="44"/>
  <c r="D467" i="44"/>
  <c r="D468" i="44" s="1"/>
  <c r="D596" i="44"/>
  <c r="D690" i="44"/>
  <c r="D691" i="44" s="1"/>
  <c r="B101" i="29" s="1"/>
  <c r="D711" i="44"/>
  <c r="D714" i="44" s="1"/>
  <c r="D556" i="44"/>
  <c r="D557" i="44" s="1"/>
  <c r="D515" i="44"/>
  <c r="B515" i="44" s="1"/>
  <c r="D516" i="44" s="1"/>
  <c r="D517" i="44" s="1"/>
  <c r="B80" i="29" s="1"/>
  <c r="D362" i="44"/>
  <c r="D363" i="44" s="1"/>
  <c r="D127" i="44"/>
  <c r="B127" i="44" s="1"/>
  <c r="D128" i="44" s="1"/>
  <c r="D129" i="44" s="1"/>
  <c r="B45" i="29" s="1"/>
  <c r="D44" i="44"/>
  <c r="D47" i="44" s="1"/>
  <c r="D48" i="44" s="1"/>
  <c r="B40" i="29" s="1"/>
  <c r="D423" i="44" l="1"/>
  <c r="D424" i="44" s="1"/>
  <c r="B70" i="29" s="1"/>
  <c r="D717" i="44"/>
  <c r="B35" i="29" s="1"/>
  <c r="D214" i="45"/>
  <c r="D215" i="45" s="1"/>
  <c r="D599" i="44"/>
  <c r="D600" i="44" s="1"/>
  <c r="B90" i="29" s="1"/>
  <c r="D244" i="44"/>
  <c r="D245" i="44" s="1"/>
  <c r="B55" i="29" s="1"/>
  <c r="D661" i="44"/>
  <c r="D662" i="44" s="1"/>
  <c r="B95" i="29" s="1"/>
  <c r="D299" i="44"/>
  <c r="D300" i="44" s="1"/>
  <c r="B60" i="29" s="1"/>
  <c r="D712" i="44"/>
  <c r="D597" i="44"/>
  <c r="D242" i="44"/>
  <c r="D559" i="44"/>
  <c r="D560" i="44" s="1"/>
  <c r="B85" i="29" s="1"/>
  <c r="D470" i="44"/>
  <c r="D471" i="44" s="1"/>
  <c r="B75" i="29" s="1"/>
  <c r="D421" i="44"/>
  <c r="D365" i="44"/>
  <c r="D366" i="44" s="1"/>
  <c r="B65" i="29" s="1"/>
  <c r="D45" i="44"/>
  <c r="D715" i="44"/>
  <c r="B106" i="29" s="1"/>
  <c r="B11" i="45" l="1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<sst xmlns="http://schemas.openxmlformats.org/spreadsheetml/2006/main" count="2654" uniqueCount="557">
  <si>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</si>
  <si>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</si>
  <si>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</si>
  <si>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</si>
  <si>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</si>
  <si>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</si>
  <si>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</si>
  <si>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</si>
  <si>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</si>
  <si>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</si>
  <si>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</si>
  <si>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</si>
  <si>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</si>
  <si>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</si>
  <si>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</si>
  <si>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</si>
  <si>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</si>
  <si>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</si>
  <si>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</si>
  <si>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</si>
  <si>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</si>
  <si>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</si>
  <si>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</si>
  <si>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</si>
  <si>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</si>
  <si>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</si>
  <si>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</si>
  <si>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</si>
  <si>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</si>
  <si>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</si>
  <si>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</si>
  <si>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</si>
  <si>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</si>
  <si>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</si>
  <si>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</si>
  <si>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</si>
  <si>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</si>
  <si>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</si>
  <si>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</si>
  <si>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</si>
  <si>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</si>
  <si>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</si>
  <si>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</si>
  <si>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</si>
  <si>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</si>
  <si>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</si>
  <si>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</si>
  <si>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</si>
  <si>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</si>
  <si>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</si>
  <si>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</si>
  <si>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</si>
  <si>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</si>
  <si>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</si>
  <si>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</si>
  <si>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</si>
  <si>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</si>
  <si>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</si>
  <si>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</si>
  <si>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</si>
  <si>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</si>
  <si>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</si>
  <si>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</si>
  <si>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</si>
  <si>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</si>
  <si>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</si>
  <si>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</si>
  <si>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</si>
  <si>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</si>
  <si>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</si>
  <si>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</si>
  <si>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</si>
  <si>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</si>
  <si>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</si>
  <si>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</si>
  <si>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</si>
  <si>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</si>
  <si>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</si>
  <si>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</si>
  <si>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</si>
  <si>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</si>
  <si>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</si>
  <si>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</si>
  <si>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</si>
  <si>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</si>
  <si>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</si>
  <si>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</si>
  <si>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</si>
  <si>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</si>
  <si>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</si>
  <si>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</si>
  <si>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</si>
  <si>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</si>
  <si>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</si>
  <si>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</si>
  <si>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</si>
  <si>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</si>
  <si>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</si>
  <si>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</si>
  <si>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</si>
  <si>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</si>
  <si>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</si>
  <si>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</si>
  <si>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</si>
  <si>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</si>
  <si>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</si>
  <si>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</si>
  <si>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</si>
  <si>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</si>
  <si>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</si>
  <si>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</si>
  <si>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</si>
  <si>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</si>
  <si>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</si>
  <si>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</si>
  <si>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</si>
  <si>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</si>
  <si>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</si>
  <si>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</si>
  <si>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</si>
  <si>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</si>
  <si>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</si>
  <si>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</si>
  <si>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</si>
  <si>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</si>
  <si>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</si>
  <si>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</si>
  <si>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</si>
  <si>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</si>
  <si>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</si>
  <si>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</si>
  <si>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</si>
  <si>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</si>
  <si>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</si>
  <si>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</si>
  <si>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</si>
  <si>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</si>
  <si>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</si>
  <si>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</si>
  <si>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</si>
  <si>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</si>
  <si>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</si>
  <si>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</si>
  <si>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</si>
  <si>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</si>
  <si>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</si>
  <si>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</si>
  <si>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</si>
  <si>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</si>
  <si>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</si>
  <si>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</si>
  <si>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</si>
  <si>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</si>
  <si>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</si>
  <si>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</si>
  <si>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</si>
  <si>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</si>
  <si>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</si>
  <si>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</si>
  <si>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</si>
  <si>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</si>
  <si>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</si>
  <si>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</si>
  <si>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</si>
  <si>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</si>
  <si>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</si>
  <si>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</si>
  <si>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</si>
  <si>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</si>
  <si>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</si>
  <si>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</si>
  <si>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</si>
  <si>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</si>
  <si>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</si>
  <si>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</si>
  <si>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</si>
  <si>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</si>
  <si>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</si>
  <si>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</si>
  <si>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</si>
  <si>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</si>
  <si>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</si>
  <si>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</si>
  <si>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</si>
  <si>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</si>
  <si>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</si>
  <si>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</si>
  <si>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</si>
  <si>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</si>
  <si>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</si>
  <si>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</si>
  <si>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</si>
  <si>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</si>
  <si>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</si>
  <si>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</si>
  <si>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</si>
  <si>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</si>
  <si>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</si>
  <si>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</si>
  <si>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</si>
  <si>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</si>
  <si>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</si>
  <si>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</si>
  <si>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</si>
  <si>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</si>
  <si>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</si>
  <si>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</si>
  <si>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</si>
  <si>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</si>
  <si>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</si>
  <si>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</si>
  <si>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</si>
  <si>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</si>
  <si>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</si>
  <si>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</si>
  <si>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</si>
  <si>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</si>
  <si>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</si>
  <si>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</si>
  <si>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</si>
  <si>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</si>
  <si>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</si>
  <si>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</si>
  <si>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</si>
  <si>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</si>
  <si>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</si>
  <si>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</si>
  <si>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</si>
  <si>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</si>
  <si>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</si>
  <si>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</si>
  <si>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</si>
  <si>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</si>
  <si>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</si>
  <si>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</si>
  <si>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</si>
  <si>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</si>
  <si>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</si>
  <si>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</si>
  <si>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</si>
  <si>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</si>
  <si>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</si>
  <si>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</si>
  <si>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</si>
  <si>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</si>
  <si>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</si>
  <si>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</si>
  <si>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</si>
  <si>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</si>
  <si>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</si>
  <si>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</si>
  <si>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</si>
  <si>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</si>
  <si>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</si>
  <si>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</si>
  <si>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</si>
  <si>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</si>
  <si>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</si>
  <si>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</si>
  <si>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</si>
  <si>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</si>
  <si>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</si>
  <si>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</si>
  <si>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</si>
  <si>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</si>
  <si>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</si>
  <si>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</si>
  <si>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</si>
  <si>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</si>
  <si>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</si>
  <si>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</si>
  <si>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</si>
  <si>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</si>
  <si>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</si>
  <si>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</si>
  <si>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</si>
  <si>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</si>
  <si>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</si>
  <si>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</si>
  <si>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</si>
  <si>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</si>
  <si>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</si>
  <si>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</si>
  <si>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</si>
  <si>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</si>
  <si>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</si>
  <si>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</si>
  <si>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</si>
  <si>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</si>
  <si>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</si>
  <si>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</si>
  <si>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</si>
  <si>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</si>
  <si>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</si>
  <si>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</si>
  <si>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</si>
  <si>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</si>
  <si>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</si>
  <si>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</si>
  <si>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</si>
  <si>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</si>
  <si>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</si>
  <si>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</si>
  <si>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</si>
  <si>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</si>
  <si>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</si>
  <si>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</si>
  <si>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</si>
  <si>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</si>
  <si>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</si>
  <si>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</si>
  <si>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</si>
  <si>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</si>
  <si>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</si>
  <si>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</si>
  <si>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</si>
  <si>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</si>
  <si>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</si>
  <si>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</si>
  <si>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</si>
  <si>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</si>
  <si>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</si>
  <si>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</si>
  <si>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</si>
  <si>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</si>
  <si>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</si>
  <si>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</si>
  <si>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</si>
  <si>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</si>
  <si>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</si>
  <si>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</si>
  <si>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</si>
  <si>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</si>
  <si>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</si>
  <si>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</si>
  <si>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</si>
  <si>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</si>
  <si>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</si>
  <si>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</si>
  <si>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</si>
  <si>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</si>
  <si>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</si>
  <si>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</si>
  <si>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</si>
  <si>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</si>
  <si>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</si>
  <si>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</si>
  <si>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</si>
  <si>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</si>
  <si>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</si>
  <si>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</si>
  <si>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</si>
  <si>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</si>
  <si>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</si>
  <si>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</si>
  <si>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</si>
  <si>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</si>
  <si>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</si>
  <si>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</si>
  <si>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</si>
  <si>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</si>
  <si>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</si>
  <si>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</si>
  <si>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</si>
  <si>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</si>
  <si>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</si>
  <si>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</si>
  <si>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</si>
  <si>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</si>
  <si>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</si>
  <si>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</si>
  <si>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</si>
  <si>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</si>
  <si>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</si>
  <si>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</si>
  <si>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</si>
  <si>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</si>
  <si>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</si>
  <si>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</si>
  <si>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</si>
  <si>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</si>
  <si>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</si>
  <si>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</si>
  <si>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</si>
  <si>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</si>
  <si>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</si>
  <si>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</si>
  <si>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</si>
  <si>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</si>
  <si>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</si>
  <si>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</si>
  <si>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</si>
  <si>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</si>
  <si>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</si>
  <si>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</si>
  <si>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</si>
  <si>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</si>
  <si>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</si>
  <si>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</si>
  <si>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</si>
  <si>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</si>
  <si>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</si>
  <si>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</si>
  <si>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</si>
  <si>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</si>
  <si>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</si>
  <si>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</si>
  <si>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</si>
  <si>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</si>
  <si>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</si>
  <si>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</si>
  <si>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</si>
  <si>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</si>
  <si>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</si>
  <si>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</si>
  <si>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</si>
  <si>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</si>
  <si>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</si>
  <si>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</si>
  <si>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</si>
  <si>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</si>
  <si>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</si>
  <si>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</si>
  <si>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</si>
  <si>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</si>
  <si>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</si>
  <si>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</si>
  <si>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</si>
  <si>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</si>
  <si>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</si>
  <si>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</si>
  <si>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</si>
  <si>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</si>
  <si>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</si>
  <si>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</si>
  <si>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</si>
  <si>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</si>
  <si>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</si>
  <si>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</si>
  <si>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</si>
  <si>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</si>
  <si>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</si>
  <si>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</si>
  <si>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</si>
  <si>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</si>
  <si>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</si>
  <si>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</si>
  <si>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</si>
  <si>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</si>
  <si>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</si>
  <si>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</si>
  <si>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</si>
  <si>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</si>
  <si>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</si>
  <si>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</si>
  <si>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</si>
  <si>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</si>
  <si>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</si>
  <si>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</si>
  <si>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</si>
  <si>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</si>
  <si>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</si>
  <si>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</si>
  <si>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</si>
  <si>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</si>
  <si>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CM Sousse Jawhara</t>
  </si>
  <si>
    <t>Dr Raja Bouhalfaya</t>
  </si>
  <si>
    <t>Vérification du thermomètre effectuée le 01/07/2019.</t>
  </si>
  <si>
    <t>Le dernier suivi du contrôle des poids des produits finis disponible le jour de l'audit, date du 19/05/2019.</t>
  </si>
  <si>
    <t>Assurer un contrôle régulier des poids des pains.</t>
  </si>
  <si>
    <t>Vérification du thermomètre effectuée le 02/07/2019.</t>
  </si>
  <si>
    <t>Effectuer le stockage des œufs dans une enceinte froide.</t>
  </si>
  <si>
    <t xml:space="preserve">Vérification des échantillons de pains prélevés:
1/Pain complet: 196g
2/Pain de campagne: 190g
3/Pain aux olives: 174g </t>
  </si>
  <si>
    <t xml:space="preserve">Présence de moisissures au niveau d’une barquette du produit Vol au vent PM, exposé au linéaire.
</t>
  </si>
  <si>
    <t>Renforcer le contrôle des produits exposés.</t>
  </si>
  <si>
    <t>Test de traçabilité effectué pour les deux articles:
1/*2 Forêt noire: test de traçabilité concluant.
2/*2 Tarte citron: Les quantités de pièces à retrouver n'étaient pas concordantes, vu qu'il y'avait deux dates d'ouvertures de cartons différentes: le 27/05 et le 12/06.</t>
  </si>
  <si>
    <t>Manque de propreté de l'égouttoir de la friteuse: accumulation de gras au niveau des grilles.</t>
  </si>
  <si>
    <t>Renforcer les opérations de nettoyage de cet élément.</t>
  </si>
  <si>
    <t xml:space="preserve">Exposition des sandwichs et des articles English pie, à température ambiante.
Les Sandwichs étaient indiqués au niveau de cadencier, correspondant à l’exposition au froid.
(Voir photos).
</t>
  </si>
  <si>
    <t>Ces produits doivent être exposés au froid pour avoir un enregistrement concordant au niveau du cadencier.</t>
  </si>
  <si>
    <t>Identifier les morceaux de fromages entamés par leurs dates d'ouvertures .</t>
  </si>
  <si>
    <t>Les morceaux de fromages blancs entamés, étaient dépourvus de dates d’ouvertures et des mentions du fournisseur. 
Risque de dépassement des durées de vie requises.</t>
  </si>
  <si>
    <t>Le produit Jambon de dinde fumé Chahia, lot 19-175, entamé le 26/06/2019, n'était pas tracé.</t>
  </si>
  <si>
    <t>Utilisation des produits de nettoyage et de désinfection non indiquées au niveau du protocole, vu la non disponibilité de ces produits au niveau du magasin.
(Voir photo).</t>
  </si>
  <si>
    <t xml:space="preserve">Dépassement du délai d’utilisation de la matière première pour les produit stockés: petite viande de dinde et pilon poulet dont la DLC était le 07/07/2019.
Ce délai est DLC Fournisseur-2jours. 
</t>
  </si>
  <si>
    <t xml:space="preserve">Boucherie LS: La température à cœur au niveau d’une barquette de viande hâchée de l’ordre de 8°C.
</t>
  </si>
  <si>
    <t>Boucherie LS: Etiquetage incorrect du produit Merguez de dinde, indication de la mention Trad., or le produit est exposés en LS. 
(Voir photo).</t>
  </si>
  <si>
    <t>Aviser le servie concerné sur cet écart d'étiquetage.</t>
  </si>
  <si>
    <t>Maintenir une température à cœur au niveau de ce produit de l'ordre de 2°C.
Prévoir l'acquisition d'un hâchoir réfrigéré.</t>
  </si>
  <si>
    <t>Assurer le dépoussiérage des produits exposés.</t>
  </si>
  <si>
    <t>Prévoir les formations nécessaires pour le personnel.</t>
  </si>
  <si>
    <t>Le papier essuie-mains n'était pas disponible au niveau des sanitaires des femmes.</t>
  </si>
  <si>
    <t>Prévoir du papier ou un dispositif de séchage pour les mains.</t>
  </si>
  <si>
    <t>Effectuer l'enregistrement de la traçabilité de manière à avoir une concordance entre la quantité réceptionnée et la quantité tracée.</t>
  </si>
  <si>
    <t xml:space="preserve">CF FLEG: Développement de rouille au niveau des jointures murales </t>
  </si>
  <si>
    <t xml:space="preserve">Présence de rouille au niveau des barres métalliques du présentoir des légumes.
</t>
  </si>
  <si>
    <t>Assurer l'entretien des jointures de la CF.</t>
  </si>
  <si>
    <t>Un traitement anti-rouille est à prévoir à ce niveau.</t>
  </si>
  <si>
    <t>Prévoir un traitement anti-rouille à ce niveau.</t>
  </si>
  <si>
    <t>L'un des meubles froids (utilisé pour l'exposition des pots de crèmes fraiches), présentait une température affichée de 11,8°C et vérifiée: 11,6°C.</t>
  </si>
  <si>
    <t>Stockage au froid négatif uniquement.</t>
  </si>
  <si>
    <t>Température affichée: 2°C et vérifiée: 4,4°C.</t>
  </si>
  <si>
    <t>Les jointures du four étaient fortement usées.</t>
  </si>
  <si>
    <t>Le  remplacement de ces jointures est préconisé.</t>
  </si>
  <si>
    <t xml:space="preserve">La vitre protectrice de l'un des meubles était endommagée, présence d’une ouverture à ce niveau.
</t>
  </si>
  <si>
    <t>Assurer la réparation de cette vitre protectrice.</t>
  </si>
  <si>
    <t>Absence de meuble froid d'exposition.
Exposition des plats cuisinés au niveau du meuble froid destiné aux produits charcuterie/fromage.</t>
  </si>
  <si>
    <t>La température à cœur mesuré au niveau du produit salade méchouia: 6,4°C.</t>
  </si>
  <si>
    <t xml:space="preserve">CF Fromages/charcuterie: Développement de rouille au niveau d’une zone du sol.
</t>
  </si>
  <si>
    <t>Prévoir l'entretien nécessaire de cette zone.</t>
  </si>
  <si>
    <t xml:space="preserve">Eclairage non fonctionnel dans la zone de stockage des fromages.
</t>
  </si>
  <si>
    <t>Procéder à la réparation nécessaire de l'éclairage à ce niveau.</t>
  </si>
  <si>
    <t>Températures affichées: 3,4°C, 5,8°C et mesurée: 4,6°C.</t>
  </si>
  <si>
    <t xml:space="preserve">Labo. Boucherie: Présence de piqûres de moisissures au niveau des grilles de l’évaporateur.
</t>
  </si>
  <si>
    <t>Le nettoyage des grilles de l'évaporateur est à prévoir.</t>
  </si>
  <si>
    <t>Température mesurée au niveau de la CF de l'ordre de 3,8°C.</t>
  </si>
  <si>
    <t>Température mesurée : 10,4°C.</t>
  </si>
  <si>
    <t>Meuble LS:
Température affichée: 3,6°C et vérifiée: 2°C.</t>
  </si>
  <si>
    <t>Certains piques prix étaient rouillés.</t>
  </si>
  <si>
    <t>Remplacer ces éléments.</t>
  </si>
  <si>
    <t xml:space="preserve">CF Poissonnerie: Jointures et revêtements muraux écaillés à plusieurs niveaux.
</t>
  </si>
  <si>
    <t xml:space="preserve">1/Présence d’une fissure au niveau de la pelle utilisée pour la manipulation des glaçons.
2/Développement de rouille au niveau du revêtement interne de la fabrique de glace.
</t>
  </si>
  <si>
    <t>Procéder à la réparation de cet élément.</t>
  </si>
  <si>
    <t>Absence de dispositif de séchage des mains au niveau des vestiaires des femmes.</t>
  </si>
  <si>
    <t>Procéder à l'installation de ce dispositif.</t>
  </si>
  <si>
    <t xml:space="preserve">
</t>
  </si>
  <si>
    <t>Stand Poissonnerie: Le dispositif de la douchette était rompu.</t>
  </si>
  <si>
    <t>Développement de rouille au niveau des jointures de la CF Poissonnerie, de celle de la CF Fromages/charcuterie, au niveau des piques prix des meubles trad. Et du revêtement interne de la fabrique de glace.</t>
  </si>
  <si>
    <t>La pédale de la poubelle de la salle de pause était défaillante.</t>
  </si>
  <si>
    <t>Réparer ou remplacer cet élément.</t>
  </si>
  <si>
    <t>Assurer les réparations nécessaires.</t>
  </si>
  <si>
    <t xml:space="preserve">CF Négative: Présence d’un excès de givre au niveau du sol et sur certains cartons de produits.
</t>
  </si>
  <si>
    <t>Procéder aux opérations de dégivrages nécessaires.</t>
  </si>
  <si>
    <t>La polyvalence du personnel entre les rayons de la PFT, engendre un risque accru de contamination croisée.</t>
  </si>
  <si>
    <t>Assurer un enregistrement correct des quantités de fromages.</t>
  </si>
  <si>
    <t>Tracer la totalité des produits entamés.</t>
  </si>
  <si>
    <t>Directeur du magasin et chefs rayons</t>
  </si>
  <si>
    <t>S'assurer des dates d'ouvertures des cartons afin d'éviter les pertes de traçabilité des produits mis en décongélation.</t>
  </si>
  <si>
    <t>Les œufs étaient maintenus à température ambiante au niveau du labo, vu que le comptoir frigorifique était en panne.</t>
  </si>
  <si>
    <t>Aviser le fournisseur su cet écart de poids
par rapport à 200g.</t>
  </si>
  <si>
    <t>1/Test de traçabilité poulets rôtis: pour la date de réception du 01/07/2019, lot 19180, à la quantité de 10 pièces.
Le 01/07: 2 pièces utilisées d'un lot 19178, le 02/07: 3 pièces du lot 19178, le 03/07: 6 pièces du lot 19178 et le 04/07: 10 pièces du lot 19178.
Or ce lot 19178, n'a pas été retrouvé dans les enregistrements de la traçabilité.
2/Les articles: Pizza au thon et riz djerbien, retrouvés au niveau des ventes du 04/07, n'étaient pas tracés.</t>
  </si>
  <si>
    <t xml:space="preserve">Effectuer l'enregistrement de tous les lots réceptionnés et des produits exposés à la vente.
</t>
  </si>
  <si>
    <t>Eviter la polyvalence notamment avec les produits prêts à être consommés, tels que les fromages /charcuterie.</t>
  </si>
  <si>
    <t>Test de traçabilité effectué sur les deux articles:
1/Kaiser rouge: lot 260419-2, la quantité à rechercher était de 1,484kg , celle tracée était de 1,986kg.
2/Mont Régal Edam: lot 0227, le test était concluant.</t>
  </si>
  <si>
    <t>L'approvisionnement en produits de nettoyage et de désinfection agrées par UHD est nécessaire.</t>
  </si>
  <si>
    <t>Respecter les délais d'utilisation des produits stockés.</t>
  </si>
  <si>
    <t>Test de traçabilité effectué pour les deux articles:
1/Haut de cuisse de poulet: réceptionné le 26/06, lot 1750101, à la quantité de 5,300kg, or les quantités tracées du 26/06 jusqu'au 27/06 est de 4,200kg, perte de traçabilité de 1,100kg.
2/Escalope de poulet, réceptionné le 26/06/2019, lot 19176, à la quantité de 12,730kg, les quantités tracées entre les dates du 26/06 et 28/06, étaient de 14,400kg, nous avons 1,670kg supplémentaires tracés.</t>
  </si>
  <si>
    <t>S'assurer des quantités enregistrées dans les fiches de la traçabilité pour avoir une concordance ave les quantités réceptionnées.</t>
  </si>
  <si>
    <t>Traçabilité non concluante pour l'article Seiche nettoyée congelée:
Les quantités entre les dates d'ouverture du carton et sa fermeture n'étaient pas concordantes, la quantité tracée entre le 26/05/2018 et le 02/05/2019, était de 23,044 kg.</t>
  </si>
  <si>
    <t>Certaines boites de conserve étaient poussiéreuses.</t>
  </si>
  <si>
    <t>Certains nouveaux employés de la PFT n'ont pas encore effectué des formation.</t>
  </si>
  <si>
    <t>Développement de rouille au niveau de quelques étagères d'exposition.</t>
  </si>
  <si>
    <t>Revoir l'intensité du froid au niveau de ce compartiment des meubles froids, notamment que l'emplacement de ce dernier est à proximité de la porte d'entrée du magasin.</t>
  </si>
  <si>
    <t>Température affichée: -17°C et mesuré: -17,6°C.</t>
  </si>
  <si>
    <t>Prévoir l'acquisition d'une nouvelle pelle à glace.
Procéder à un traitement anti-rouille de la fabrique de glace.</t>
  </si>
  <si>
    <t>Un traitement anti-rouille est requis.</t>
  </si>
  <si>
    <t>Certains écarts demeurent non traités.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</si>
</sst>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88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0" fontId="37" fillId="2" borderId="7" xfId="0" applyFont="1" applyFill="1" applyBorder="1" applyAlignment="1" applyProtection="1">
      <alignment horizontal="left" vertical="top" wrapText="1"/>
      <protection locked="0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  <xf numFmtId="0" fontId="35" fillId="0" borderId="3" xfId="0" applyFont="1" applyBorder="1" applyAlignment="1" applyProtection="1">
      <alignment horizontal="center" vertical="center" wrapText="1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1.4523809523809523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0.91176470588235292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0.8125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0.83943661971830985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0.86008528233621917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0.60487500000000005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0.72368421052631582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0.63095238095238093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0.57894736842105265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0.71111111111111114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0.80769230769230771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view="pageBreakPreview" topLeftCell="A5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3" t="s">
        <v>275</v>
      </c>
      <c r="B18" s="363"/>
      <c r="C18" s="363"/>
      <c r="D18" s="364" t="s">
        <v>465</v>
      </c>
      <c r="E18" s="364"/>
      <c r="F18" s="364"/>
      <c r="G18" s="364"/>
      <c r="H18" s="364"/>
      <c r="I18" s="364"/>
      <c r="J18" s="364"/>
      <c r="K18" s="364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5" t="s">
        <v>276</v>
      </c>
      <c r="B21" s="365"/>
      <c r="C21" s="365"/>
      <c r="D21" s="365"/>
      <c r="E21" s="365"/>
      <c r="F21" s="365"/>
      <c r="G21" s="365"/>
      <c r="H21" s="365"/>
      <c r="I21" s="365"/>
      <c r="J21" s="365"/>
      <c r="K21" s="365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59" t="s">
        <v>278</v>
      </c>
      <c r="C23" s="359"/>
      <c r="D23" s="42"/>
      <c r="E23" s="42"/>
      <c r="F23" s="42"/>
      <c r="G23" s="42"/>
      <c r="H23" s="42"/>
      <c r="I23" s="42"/>
      <c r="J23" t="str">
        <f>D18</f>
        <v>CM Sousse Jawhara</v>
      </c>
    </row>
    <row r="24" spans="1:11" ht="33" customHeight="1" x14ac:dyDescent="0.25">
      <c r="A24" s="50" t="s">
        <v>279</v>
      </c>
      <c r="B24" s="361">
        <f>AVERAGE('A3 Exploitation'!D719,'A3 Technique'!D215)</f>
        <v>0.86008528233621917</v>
      </c>
      <c r="C24" s="361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1" t="e">
        <f>AVERAGE('A4 Exploitation'!D719,'A4 Technique'!D215)</f>
        <v>#DIV/0!</v>
      </c>
      <c r="C25" s="361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59" t="s">
        <v>281</v>
      </c>
      <c r="C29" s="359"/>
      <c r="D29" s="42"/>
      <c r="E29" s="42"/>
      <c r="F29" s="42"/>
      <c r="G29" s="42"/>
      <c r="H29" s="42"/>
      <c r="I29" s="42"/>
      <c r="J29" t="str">
        <f>D18</f>
        <v>CM Sousse Jawhara</v>
      </c>
    </row>
    <row r="30" spans="1:11" ht="33" customHeight="1" x14ac:dyDescent="0.25">
      <c r="A30" s="50" t="s">
        <v>279</v>
      </c>
      <c r="B30" s="361">
        <f>'A3 Exploitation'!D719</f>
        <v>0.83943661971830985</v>
      </c>
      <c r="C30" s="361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1" t="e">
        <f>'A4 Exploitation'!D719</f>
        <v>#DIV/0!</v>
      </c>
      <c r="C31" s="361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2" t="s">
        <v>282</v>
      </c>
      <c r="C34" s="362"/>
      <c r="D34" s="42"/>
      <c r="E34" s="42"/>
      <c r="F34" s="42"/>
      <c r="G34" s="42"/>
      <c r="H34" s="42"/>
      <c r="I34" s="42"/>
      <c r="J34" t="str">
        <f>D18</f>
        <v>CM Sousse Jawhara</v>
      </c>
    </row>
    <row r="35" spans="1:10" ht="33" customHeight="1" x14ac:dyDescent="0.25">
      <c r="A35" s="50" t="s">
        <v>279</v>
      </c>
      <c r="B35" s="361">
        <f>AVERAGE('A3 Exploitation'!D717, 'A3 Technique'!D213)</f>
        <v>0.60487500000000005</v>
      </c>
      <c r="C35" s="361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1" t="e">
        <f>AVERAGE('A4 Exploitation'!D717, 'A4 Technique'!D213)</f>
        <v>#DIV/0!</v>
      </c>
      <c r="C36" s="361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59" t="s">
        <v>283</v>
      </c>
      <c r="C39" s="359"/>
      <c r="D39" s="42"/>
      <c r="E39" s="42"/>
      <c r="F39" s="42"/>
      <c r="G39" s="42"/>
      <c r="H39" s="42"/>
      <c r="I39" s="42"/>
      <c r="J39" t="str">
        <f>D18</f>
        <v>CM Sousse Jawhara</v>
      </c>
    </row>
    <row r="40" spans="1:10" ht="33" customHeight="1" x14ac:dyDescent="0.25">
      <c r="A40" s="50" t="s">
        <v>279</v>
      </c>
      <c r="B40" s="358">
        <f>'A3 Exploitation'!D48</f>
        <v>1</v>
      </c>
      <c r="C40" s="358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8" t="e">
        <f>'A4 Exploitation'!D48</f>
        <v>#DIV/0!</v>
      </c>
      <c r="C41" s="358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59" t="s">
        <v>284</v>
      </c>
      <c r="C44" s="359"/>
      <c r="D44" s="42"/>
      <c r="E44" s="42"/>
      <c r="F44" s="42"/>
      <c r="G44" s="42"/>
      <c r="H44" s="42"/>
      <c r="I44" s="42"/>
      <c r="J44" t="str">
        <f>D18</f>
        <v>CM Sousse Jawhara</v>
      </c>
    </row>
    <row r="45" spans="1:10" ht="33" customHeight="1" x14ac:dyDescent="0.25">
      <c r="A45" s="50" t="s">
        <v>279</v>
      </c>
      <c r="B45" s="358" t="e">
        <f>'A3 Exploitation'!D129</f>
        <v>#DIV/0!</v>
      </c>
      <c r="C45" s="358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8" t="e">
        <f>'A4 Exploitation'!D129</f>
        <v>#DIV/0!</v>
      </c>
      <c r="C46" s="358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59" t="s">
        <v>444</v>
      </c>
      <c r="C49" s="359"/>
      <c r="D49" s="42"/>
      <c r="E49" s="42"/>
      <c r="F49" s="42"/>
      <c r="G49" s="42"/>
      <c r="H49" s="42"/>
      <c r="I49" s="42"/>
      <c r="J49" t="str">
        <f>D18</f>
        <v>CM Sousse Jawhara</v>
      </c>
    </row>
    <row r="50" spans="1:10" ht="33" customHeight="1" x14ac:dyDescent="0.25">
      <c r="A50" s="50" t="s">
        <v>279</v>
      </c>
      <c r="B50" s="358">
        <f>'A3 Exploitation'!D183</f>
        <v>0.72368421052631582</v>
      </c>
      <c r="C50" s="358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8" t="e">
        <f>'A4 Exploitation'!D183</f>
        <v>#DIV/0!</v>
      </c>
      <c r="C51" s="358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59" t="s">
        <v>445</v>
      </c>
      <c r="C54" s="359"/>
      <c r="D54" s="42"/>
      <c r="E54" s="42"/>
      <c r="F54" s="42"/>
      <c r="G54" s="42"/>
      <c r="H54" s="42"/>
      <c r="I54" s="42"/>
      <c r="J54" t="str">
        <f>D18</f>
        <v>CM Sousse Jawhara</v>
      </c>
    </row>
    <row r="55" spans="1:10" ht="33" customHeight="1" x14ac:dyDescent="0.25">
      <c r="A55" s="50" t="s">
        <v>279</v>
      </c>
      <c r="B55" s="358">
        <f>'A3 Exploitation'!D245</f>
        <v>0.63095238095238093</v>
      </c>
      <c r="C55" s="358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8" t="e">
        <f>'A4 Exploitation'!D245</f>
        <v>#DIV/0!</v>
      </c>
      <c r="C56" s="358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59" t="s">
        <v>446</v>
      </c>
      <c r="C59" s="359"/>
      <c r="D59" s="42"/>
      <c r="E59" s="42"/>
      <c r="F59" s="42"/>
      <c r="G59" s="42"/>
      <c r="H59" s="42"/>
      <c r="I59" s="42"/>
      <c r="J59" t="str">
        <f>D18</f>
        <v>CM Sousse Jawhara</v>
      </c>
    </row>
    <row r="60" spans="1:10" ht="33" customHeight="1" x14ac:dyDescent="0.25">
      <c r="A60" s="50" t="s">
        <v>279</v>
      </c>
      <c r="B60" s="358">
        <f>'A3 Exploitation'!D300</f>
        <v>0.57894736842105265</v>
      </c>
      <c r="C60" s="358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8" t="e">
        <f>'A4 Exploitation'!D300</f>
        <v>#DIV/0!</v>
      </c>
      <c r="C61" s="358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59" t="s">
        <v>447</v>
      </c>
      <c r="C64" s="359"/>
      <c r="D64" s="42"/>
      <c r="E64" s="42"/>
      <c r="F64" s="42"/>
      <c r="G64" s="42"/>
      <c r="H64" s="42"/>
      <c r="I64" s="42"/>
      <c r="J64" t="str">
        <f>D18</f>
        <v>CM Sousse Jawhara</v>
      </c>
    </row>
    <row r="65" spans="1:10" ht="33" customHeight="1" x14ac:dyDescent="0.25">
      <c r="A65" s="50" t="s">
        <v>279</v>
      </c>
      <c r="B65" s="358">
        <f>'A3 Exploitation'!D366</f>
        <v>0.71111111111111114</v>
      </c>
      <c r="C65" s="358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8" t="e">
        <f>'A4 Exploitation'!D366</f>
        <v>#DIV/0!</v>
      </c>
      <c r="C66" s="358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59" t="s">
        <v>448</v>
      </c>
      <c r="C69" s="359"/>
      <c r="D69" s="42"/>
      <c r="E69" s="42"/>
      <c r="F69" s="42"/>
      <c r="G69" s="42"/>
      <c r="H69" s="42"/>
      <c r="I69" s="42"/>
      <c r="J69" t="str">
        <f>D18</f>
        <v>CM Sousse Jawhara</v>
      </c>
    </row>
    <row r="70" spans="1:10" ht="33" customHeight="1" x14ac:dyDescent="0.25">
      <c r="A70" s="50" t="s">
        <v>279</v>
      </c>
      <c r="B70" s="358">
        <f>'A3 Exploitation'!D424</f>
        <v>0.80769230769230771</v>
      </c>
      <c r="C70" s="358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8" t="e">
        <f>'A4 Exploitation'!D424</f>
        <v>#DIV/0!</v>
      </c>
      <c r="C71" s="358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59" t="s">
        <v>449</v>
      </c>
      <c r="C74" s="359"/>
      <c r="D74" s="42"/>
      <c r="E74" s="42"/>
      <c r="F74" s="42"/>
      <c r="G74" s="42"/>
      <c r="H74" s="42"/>
      <c r="I74" s="42"/>
      <c r="J74" t="str">
        <f>D18</f>
        <v>CM Sousse Jawhara</v>
      </c>
    </row>
    <row r="75" spans="1:10" ht="33" customHeight="1" x14ac:dyDescent="0.25">
      <c r="A75" s="50" t="s">
        <v>279</v>
      </c>
      <c r="B75" s="358">
        <f>'A3 Exploitation'!D471</f>
        <v>1</v>
      </c>
      <c r="C75" s="358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8" t="e">
        <f>'A4 Exploitation'!D471</f>
        <v>#DIV/0!</v>
      </c>
      <c r="C76" s="358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59" t="s">
        <v>450</v>
      </c>
      <c r="C79" s="359"/>
      <c r="D79" s="42"/>
      <c r="E79" s="42"/>
      <c r="F79" s="42"/>
      <c r="G79" s="42"/>
      <c r="H79" s="42"/>
      <c r="I79" s="42"/>
      <c r="J79" t="str">
        <f>D18</f>
        <v>CM Sousse Jawhara</v>
      </c>
    </row>
    <row r="80" spans="1:10" ht="33" customHeight="1" x14ac:dyDescent="0.25">
      <c r="A80" s="50" t="s">
        <v>279</v>
      </c>
      <c r="B80" s="358" t="e">
        <f>'A3 Exploitation'!D517</f>
        <v>#DIV/0!</v>
      </c>
      <c r="C80" s="358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8" t="e">
        <f>'A4 Exploitation'!D517</f>
        <v>#DIV/0!</v>
      </c>
      <c r="C81" s="358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59" t="s">
        <v>451</v>
      </c>
      <c r="C84" s="359"/>
      <c r="D84" s="42"/>
      <c r="E84" s="42"/>
      <c r="F84" s="42"/>
      <c r="G84" s="42"/>
      <c r="H84" s="42"/>
      <c r="I84" s="42"/>
      <c r="J84" t="str">
        <f>D18</f>
        <v>CM Sousse Jawhara</v>
      </c>
    </row>
    <row r="85" spans="1:10" ht="33" customHeight="1" x14ac:dyDescent="0.25">
      <c r="A85" s="50" t="s">
        <v>279</v>
      </c>
      <c r="B85" s="358">
        <f>'A3 Exploitation'!D560</f>
        <v>1</v>
      </c>
      <c r="C85" s="358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8" t="e">
        <f>'A4 Exploitation'!D560</f>
        <v>#DIV/0!</v>
      </c>
      <c r="C86" s="358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59" t="s">
        <v>285</v>
      </c>
      <c r="C89" s="359"/>
      <c r="D89" s="42"/>
      <c r="E89" s="42"/>
      <c r="F89" s="42"/>
      <c r="G89" s="42"/>
      <c r="H89" s="42"/>
      <c r="I89" s="42"/>
      <c r="J89" t="str">
        <f>D18</f>
        <v>CM Sousse Jawhara</v>
      </c>
    </row>
    <row r="90" spans="1:10" ht="33" customHeight="1" x14ac:dyDescent="0.25">
      <c r="A90" s="50" t="s">
        <v>279</v>
      </c>
      <c r="B90" s="358">
        <f>'A3 Exploitation'!D600</f>
        <v>1.4523809523809523</v>
      </c>
      <c r="C90" s="358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8" t="e">
        <f>'A4 Exploitation'!D600</f>
        <v>#DIV/0!</v>
      </c>
      <c r="C91" s="358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59" t="s">
        <v>286</v>
      </c>
      <c r="C94" s="359"/>
      <c r="D94" s="42"/>
      <c r="E94" s="42"/>
      <c r="F94" s="42"/>
      <c r="G94" s="42"/>
      <c r="H94" s="42"/>
      <c r="I94" s="42"/>
      <c r="J94" t="str">
        <f>D18</f>
        <v>CM Sousse Jawhara</v>
      </c>
    </row>
    <row r="95" spans="1:10" ht="33" customHeight="1" x14ac:dyDescent="0.25">
      <c r="A95" s="50" t="s">
        <v>279</v>
      </c>
      <c r="B95" s="358">
        <f>'A3 Exploitation'!D662</f>
        <v>1</v>
      </c>
      <c r="C95" s="358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8" t="e">
        <f>'A4 Exploitation'!D662</f>
        <v>#DIV/0!</v>
      </c>
      <c r="C96" s="358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0"/>
      <c r="C99" s="360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59" t="s">
        <v>452</v>
      </c>
      <c r="C100" s="359"/>
      <c r="D100" s="42"/>
      <c r="E100" s="42"/>
      <c r="F100" s="42"/>
      <c r="G100" s="42"/>
      <c r="H100" s="42"/>
      <c r="I100" s="42"/>
      <c r="J100" t="str">
        <f>D18</f>
        <v>CM Sousse Jawhara</v>
      </c>
    </row>
    <row r="101" spans="1:10" ht="33" customHeight="1" x14ac:dyDescent="0.25">
      <c r="A101" s="50" t="s">
        <v>279</v>
      </c>
      <c r="B101" s="358">
        <f>'A3 Exploitation'!D691</f>
        <v>0.91176470588235292</v>
      </c>
      <c r="C101" s="358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8" t="e">
        <f>'A4 Exploitation'!D691</f>
        <v>#DIV/0!</v>
      </c>
      <c r="C102" s="358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59" t="s">
        <v>453</v>
      </c>
      <c r="C105" s="359"/>
      <c r="J105" t="str">
        <f>D18</f>
        <v>CM Sousse Jawhara</v>
      </c>
    </row>
    <row r="106" spans="1:10" ht="33" customHeight="1" x14ac:dyDescent="0.25">
      <c r="A106" s="50" t="s">
        <v>279</v>
      </c>
      <c r="B106" s="358">
        <f>'A3 Exploitation'!D715</f>
        <v>0.8125</v>
      </c>
      <c r="C106" s="358"/>
    </row>
    <row r="107" spans="1:10" ht="33" customHeight="1" x14ac:dyDescent="0.25">
      <c r="A107" s="50" t="s">
        <v>280</v>
      </c>
      <c r="B107" s="358" t="e">
        <f>'A4 Exploitation'!D715</f>
        <v>#DIV/0!</v>
      </c>
      <c r="C107" s="358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59" t="s">
        <v>287</v>
      </c>
      <c r="C110" s="359"/>
      <c r="J110" t="str">
        <f>D18</f>
        <v>CM Sousse Jawhara</v>
      </c>
    </row>
    <row r="111" spans="1:10" ht="33" customHeight="1" x14ac:dyDescent="0.25">
      <c r="A111" s="50" t="s">
        <v>279</v>
      </c>
      <c r="B111" s="358" t="str">
        <f>'A3 Exploitation'!D215</f>
        <v>1/Test de traçabilité poulets rôtis: pour la date de réception du 01/07/2019, lot 19180, à la quantité de 10 pièces.
Le 01/07: 2 pièces utilisées d'un lot 19178, le 02/07: 3 pièces du lot 19178, le 03/07: 6 pièces du lot 19178 et le 04/07: 10 pièces du lot 19178.
Or ce lot 19178, n'a pas été retrouvé dans les enregistrements de la traçabilité.
2/Les articles: Pizza au thon et riz djerbien, retrouvés au niveau des ventes du 04/07, n'étaient pas tracés.</v>
      </c>
      <c r="C111" s="358"/>
    </row>
    <row r="112" spans="1:10" ht="33" customHeight="1" x14ac:dyDescent="0.25">
      <c r="A112" s="50" t="s">
        <v>280</v>
      </c>
      <c r="B112" s="358">
        <f>'A4 Exploitation'!D215</f>
        <v>0</v>
      </c>
      <c r="C112" s="358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12:C112"/>
    <mergeCell ref="B107:C107"/>
    <mergeCell ref="B106:C106"/>
    <mergeCell ref="B110:C110"/>
    <mergeCell ref="B102:C102"/>
    <mergeCell ref="B105:C105"/>
    <mergeCell ref="B101:C101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tabSelected="1" view="pageBreakPreview" zoomScale="68" zoomScaleNormal="100" zoomScaleSheetLayoutView="68" workbookViewId="0">
      <selection activeCell="B203" sqref="B203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6"/>
      <c r="E1" s="446"/>
      <c r="F1" s="446"/>
      <c r="G1" s="446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7" t="s">
        <v>149</v>
      </c>
      <c r="B7" s="447"/>
      <c r="C7" s="447"/>
      <c r="D7" s="447"/>
      <c r="E7" s="447"/>
      <c r="F7" s="447"/>
      <c r="G7" s="93"/>
    </row>
    <row r="8" spans="1:7" ht="22.5" x14ac:dyDescent="0.45">
      <c r="A8" s="448" t="str">
        <f>'Page de garde'!D18</f>
        <v>CM Sousse Jawhara</v>
      </c>
      <c r="B8" s="448"/>
      <c r="C8" s="448"/>
      <c r="D8" s="448"/>
      <c r="E8" s="448"/>
      <c r="F8" s="448"/>
      <c r="G8" s="93"/>
    </row>
    <row r="9" spans="1:7" ht="22.5" x14ac:dyDescent="0.45">
      <c r="A9" s="94" t="s">
        <v>39</v>
      </c>
      <c r="B9" s="449" t="s">
        <v>466</v>
      </c>
      <c r="C9" s="449"/>
      <c r="D9" s="449"/>
      <c r="E9" s="449"/>
      <c r="F9" s="449"/>
      <c r="G9" s="93"/>
    </row>
    <row r="10" spans="1:7" ht="22.5" x14ac:dyDescent="0.45">
      <c r="A10" s="95" t="s">
        <v>41</v>
      </c>
      <c r="B10" s="450" t="s">
        <v>536</v>
      </c>
      <c r="C10" s="450"/>
      <c r="D10" s="450"/>
      <c r="E10" s="450"/>
      <c r="F10" s="450"/>
      <c r="G10" s="93"/>
    </row>
    <row r="11" spans="1:7" ht="22.5" x14ac:dyDescent="0.45">
      <c r="A11" s="94" t="s">
        <v>40</v>
      </c>
      <c r="B11" s="451">
        <v>43651</v>
      </c>
      <c r="C11" s="451"/>
      <c r="D11" s="451"/>
      <c r="E11" s="451"/>
      <c r="F11" s="451"/>
      <c r="G11" s="93"/>
    </row>
    <row r="12" spans="1:7" ht="22.5" x14ac:dyDescent="0.45">
      <c r="A12" s="94" t="s">
        <v>198</v>
      </c>
      <c r="B12" s="452">
        <f>D719</f>
        <v>0.83943661971830985</v>
      </c>
      <c r="C12" s="452"/>
      <c r="D12" s="452"/>
      <c r="E12" s="452"/>
      <c r="F12" s="452"/>
      <c r="G12" s="93"/>
    </row>
    <row r="13" spans="1:7" ht="22.5" x14ac:dyDescent="0.45">
      <c r="A13" s="92"/>
      <c r="B13" s="90"/>
      <c r="C13" s="90"/>
      <c r="D13" s="446"/>
      <c r="E13" s="446"/>
      <c r="F13" s="446"/>
      <c r="G13" s="446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43651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2" t="s">
        <v>28</v>
      </c>
      <c r="B17" s="374" t="s">
        <v>29</v>
      </c>
      <c r="C17" s="374"/>
      <c r="D17" s="374" t="s">
        <v>42</v>
      </c>
      <c r="E17" s="375" t="s">
        <v>264</v>
      </c>
      <c r="F17" s="375" t="s">
        <v>294</v>
      </c>
      <c r="G17" s="96"/>
    </row>
    <row r="18" spans="1:8" ht="16.5" customHeight="1" x14ac:dyDescent="0.4">
      <c r="A18" s="372"/>
      <c r="B18" s="100" t="s">
        <v>32</v>
      </c>
      <c r="C18" s="100" t="s">
        <v>31</v>
      </c>
      <c r="D18" s="374"/>
      <c r="E18" s="375"/>
      <c r="F18" s="375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42" x14ac:dyDescent="0.4">
      <c r="A33" s="103" t="s">
        <v>47</v>
      </c>
      <c r="B33" s="104">
        <v>2</v>
      </c>
      <c r="C33" s="104"/>
      <c r="D33" s="115" t="s">
        <v>467</v>
      </c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36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05"/>
      <c r="B49" s="405"/>
      <c r="C49" s="405"/>
      <c r="D49" s="405"/>
      <c r="E49" s="405"/>
      <c r="F49" s="405"/>
      <c r="G49" s="405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43651</v>
      </c>
      <c r="B51" s="96"/>
      <c r="C51" s="96"/>
      <c r="D51" s="96"/>
      <c r="E51" s="90"/>
      <c r="F51" s="96"/>
      <c r="G51" s="96"/>
    </row>
    <row r="52" spans="1:7" ht="21" x14ac:dyDescent="0.4">
      <c r="A52" s="372" t="s">
        <v>28</v>
      </c>
      <c r="B52" s="374" t="s">
        <v>29</v>
      </c>
      <c r="C52" s="374"/>
      <c r="D52" s="374" t="s">
        <v>42</v>
      </c>
      <c r="E52" s="375" t="s">
        <v>264</v>
      </c>
      <c r="F52" s="375" t="s">
        <v>295</v>
      </c>
      <c r="G52" s="96"/>
    </row>
    <row r="53" spans="1:7" ht="21" x14ac:dyDescent="0.4">
      <c r="A53" s="372"/>
      <c r="B53" s="100" t="s">
        <v>32</v>
      </c>
      <c r="C53" s="100" t="s">
        <v>31</v>
      </c>
      <c r="D53" s="374"/>
      <c r="E53" s="375"/>
      <c r="F53" s="375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3"/>
      <c r="B64" s="444"/>
      <c r="C64" s="444"/>
      <c r="D64" s="444"/>
      <c r="E64" s="444"/>
      <c r="F64" s="444"/>
      <c r="G64" s="444"/>
    </row>
    <row r="65" spans="1:7" ht="43.5" customHeight="1" x14ac:dyDescent="0.4">
      <c r="A65" s="439" t="s">
        <v>341</v>
      </c>
      <c r="B65" s="439"/>
      <c r="C65" s="439"/>
      <c r="D65" s="439"/>
      <c r="E65" s="439"/>
      <c r="F65" s="439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3"/>
      <c r="B83" s="423"/>
      <c r="C83" s="423"/>
      <c r="D83" s="423"/>
      <c r="E83" s="423"/>
      <c r="F83" s="423"/>
      <c r="G83" s="423"/>
    </row>
    <row r="84" spans="1:7" ht="45" customHeight="1" x14ac:dyDescent="0.45">
      <c r="A84" s="445" t="s">
        <v>342</v>
      </c>
      <c r="B84" s="445"/>
      <c r="C84" s="445"/>
      <c r="D84" s="445"/>
      <c r="E84" s="445"/>
      <c r="F84" s="445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1"/>
      <c r="B101" s="432"/>
      <c r="C101" s="432"/>
      <c r="D101" s="432"/>
      <c r="E101" s="432"/>
      <c r="F101" s="438"/>
      <c r="G101" s="96"/>
    </row>
    <row r="102" spans="1:7" ht="46.5" customHeight="1" x14ac:dyDescent="0.4">
      <c r="A102" s="439" t="s">
        <v>343</v>
      </c>
      <c r="B102" s="439"/>
      <c r="C102" s="439"/>
      <c r="D102" s="439"/>
      <c r="E102" s="439"/>
      <c r="F102" s="439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1"/>
      <c r="B109" s="432"/>
      <c r="C109" s="432"/>
      <c r="D109" s="432"/>
      <c r="E109" s="432"/>
      <c r="F109" s="438"/>
      <c r="G109" s="96"/>
    </row>
    <row r="110" spans="1:7" ht="39.75" customHeight="1" x14ac:dyDescent="0.4">
      <c r="A110" s="439" t="s">
        <v>375</v>
      </c>
      <c r="B110" s="439"/>
      <c r="C110" s="439"/>
      <c r="D110" s="439"/>
      <c r="E110" s="439"/>
      <c r="F110" s="439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2"/>
      <c r="B118" s="432"/>
      <c r="C118" s="432"/>
      <c r="D118" s="432"/>
      <c r="E118" s="432"/>
      <c r="F118" s="432"/>
      <c r="G118" s="96"/>
    </row>
    <row r="119" spans="1:7" ht="22.5" x14ac:dyDescent="0.4">
      <c r="A119" s="439" t="s">
        <v>304</v>
      </c>
      <c r="B119" s="439"/>
      <c r="C119" s="439"/>
      <c r="D119" s="439"/>
      <c r="E119" s="439"/>
      <c r="F119" s="439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0"/>
      <c r="B130" s="440"/>
      <c r="C130" s="440"/>
      <c r="D130" s="440"/>
      <c r="E130" s="440"/>
      <c r="F130" s="440"/>
      <c r="G130" s="96"/>
    </row>
    <row r="131" spans="1:16384" ht="22.5" customHeight="1" x14ac:dyDescent="0.4">
      <c r="A131" s="441" t="s">
        <v>404</v>
      </c>
      <c r="B131" s="441"/>
      <c r="C131" s="441"/>
      <c r="D131" s="441"/>
      <c r="E131" s="441"/>
      <c r="F131" s="441"/>
      <c r="G131" s="96"/>
    </row>
    <row r="132" spans="1:16384" ht="22.5" customHeight="1" x14ac:dyDescent="0.4">
      <c r="A132" s="442"/>
      <c r="B132" s="442"/>
      <c r="C132" s="442"/>
      <c r="D132" s="442"/>
      <c r="E132" s="442"/>
      <c r="F132" s="442"/>
      <c r="G132" s="96"/>
    </row>
    <row r="133" spans="1:16384" s="258" customFormat="1" ht="22.5" customHeight="1" x14ac:dyDescent="0.25">
      <c r="A133" s="372" t="s">
        <v>28</v>
      </c>
      <c r="B133" s="374" t="s">
        <v>29</v>
      </c>
      <c r="C133" s="374"/>
      <c r="D133" s="374" t="s">
        <v>42</v>
      </c>
      <c r="E133" s="375" t="s">
        <v>264</v>
      </c>
      <c r="F133" s="375" t="s">
        <v>295</v>
      </c>
    </row>
    <row r="134" spans="1:16384" s="258" customFormat="1" ht="22.5" customHeight="1" x14ac:dyDescent="0.25">
      <c r="A134" s="372"/>
      <c r="B134" s="100" t="s">
        <v>32</v>
      </c>
      <c r="C134" s="100" t="s">
        <v>31</v>
      </c>
      <c r="D134" s="374"/>
      <c r="E134" s="375"/>
      <c r="F134" s="375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3" t="s">
        <v>441</v>
      </c>
      <c r="B137" s="433"/>
      <c r="C137" s="433"/>
      <c r="D137" s="433"/>
      <c r="E137" s="433"/>
      <c r="F137" s="433"/>
      <c r="G137" s="96"/>
    </row>
    <row r="138" spans="1:16384" ht="22.5" x14ac:dyDescent="0.45">
      <c r="A138" s="275" t="s">
        <v>50</v>
      </c>
      <c r="B138" s="104">
        <v>2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>
        <v>2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>
        <v>2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>
        <v>2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>
        <v>2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0" t="s">
        <v>340</v>
      </c>
      <c r="B144" s="430"/>
      <c r="C144" s="430"/>
      <c r="D144" s="430"/>
      <c r="E144" s="430"/>
      <c r="F144" s="430"/>
      <c r="G144" s="96"/>
    </row>
    <row r="145" spans="1:7" ht="21" x14ac:dyDescent="0.4">
      <c r="A145" s="149" t="s">
        <v>327</v>
      </c>
      <c r="B145" s="252">
        <v>2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>
        <v>2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>
        <v>2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>
        <v>2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>
        <v>2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>
        <v>2</v>
      </c>
      <c r="C150" s="140" t="str">
        <f>IF(B150=0, -5, "0")</f>
        <v>0</v>
      </c>
      <c r="D150" s="107"/>
      <c r="E150" s="107"/>
      <c r="F150" s="209"/>
      <c r="G150" s="96"/>
    </row>
    <row r="151" spans="1:7" ht="63" x14ac:dyDescent="0.4">
      <c r="A151" s="107" t="s">
        <v>331</v>
      </c>
      <c r="B151" s="252">
        <v>0</v>
      </c>
      <c r="C151" s="107"/>
      <c r="D151" s="107" t="s">
        <v>468</v>
      </c>
      <c r="E151" s="107" t="s">
        <v>469</v>
      </c>
      <c r="F151" s="209"/>
      <c r="G151" s="96"/>
    </row>
    <row r="152" spans="1:7" ht="189" x14ac:dyDescent="0.4">
      <c r="A152" s="224" t="s">
        <v>358</v>
      </c>
      <c r="B152" s="252">
        <v>1</v>
      </c>
      <c r="C152" s="118" t="str">
        <f>IF(B152=0, -10, "0")</f>
        <v>0</v>
      </c>
      <c r="D152" s="190" t="s">
        <v>475</v>
      </c>
      <c r="E152" s="107" t="s">
        <v>537</v>
      </c>
      <c r="F152" s="209"/>
      <c r="G152" s="96"/>
    </row>
    <row r="153" spans="1:7" ht="84" x14ac:dyDescent="0.4">
      <c r="A153" s="107" t="s">
        <v>116</v>
      </c>
      <c r="B153" s="252">
        <v>0</v>
      </c>
      <c r="C153" s="107"/>
      <c r="D153" s="107" t="s">
        <v>473</v>
      </c>
      <c r="E153" s="107" t="s">
        <v>474</v>
      </c>
      <c r="F153" s="209"/>
      <c r="G153" s="96"/>
    </row>
    <row r="154" spans="1:7" ht="42" x14ac:dyDescent="0.4">
      <c r="A154" s="107" t="s">
        <v>140</v>
      </c>
      <c r="B154" s="252">
        <v>2</v>
      </c>
      <c r="C154" s="107"/>
      <c r="D154" s="107" t="s">
        <v>470</v>
      </c>
      <c r="E154" s="107"/>
      <c r="F154" s="209"/>
      <c r="G154" s="96"/>
    </row>
    <row r="155" spans="1:7" ht="42" x14ac:dyDescent="0.4">
      <c r="A155" s="333" t="s">
        <v>344</v>
      </c>
      <c r="B155" s="252">
        <v>2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>
        <v>2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>
        <v>2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>
        <v>2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>
        <v>2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>
        <v>2</v>
      </c>
      <c r="C160" s="48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1"/>
      <c r="B161" s="432"/>
      <c r="C161" s="432"/>
      <c r="D161" s="432"/>
      <c r="E161" s="432"/>
      <c r="F161" s="432"/>
      <c r="G161" s="96"/>
    </row>
    <row r="162" spans="1:7" ht="32.25" customHeight="1" x14ac:dyDescent="0.4">
      <c r="A162" s="433" t="s">
        <v>442</v>
      </c>
      <c r="B162" s="433"/>
      <c r="C162" s="433"/>
      <c r="D162" s="433"/>
      <c r="E162" s="433"/>
      <c r="F162" s="433"/>
      <c r="G162" s="96"/>
    </row>
    <row r="163" spans="1:7" ht="84" x14ac:dyDescent="0.4">
      <c r="A163" s="312" t="s">
        <v>309</v>
      </c>
      <c r="B163" s="104">
        <v>0</v>
      </c>
      <c r="C163" s="118">
        <f>IF(B163=0, -10, "0")</f>
        <v>-10</v>
      </c>
      <c r="D163" s="133" t="s">
        <v>538</v>
      </c>
      <c r="E163" s="133" t="s">
        <v>471</v>
      </c>
      <c r="F163" s="209"/>
      <c r="G163" s="96"/>
    </row>
    <row r="164" spans="1:7" ht="21" x14ac:dyDescent="0.4">
      <c r="A164" s="107" t="s">
        <v>333</v>
      </c>
      <c r="B164" s="104">
        <v>2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>
        <v>2</v>
      </c>
      <c r="C165" s="118" t="str">
        <f>IF(B165=0, -10, "0")</f>
        <v>0</v>
      </c>
      <c r="D165" s="107"/>
      <c r="E165" s="106"/>
      <c r="F165" s="209"/>
      <c r="G165" s="96"/>
    </row>
    <row r="166" spans="1:7" ht="105" x14ac:dyDescent="0.4">
      <c r="A166" s="107" t="s">
        <v>334</v>
      </c>
      <c r="B166" s="104">
        <v>1</v>
      </c>
      <c r="C166" s="107"/>
      <c r="D166" s="107" t="s">
        <v>472</v>
      </c>
      <c r="E166" s="105" t="s">
        <v>539</v>
      </c>
      <c r="F166" s="209"/>
      <c r="G166" s="96"/>
    </row>
    <row r="167" spans="1:7" ht="21" x14ac:dyDescent="0.4">
      <c r="A167" s="234" t="s">
        <v>365</v>
      </c>
      <c r="B167" s="104">
        <v>2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>
        <v>2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>
        <v>2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>
        <v>2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>
        <v>2</v>
      </c>
      <c r="C171" s="107"/>
      <c r="D171" s="107"/>
      <c r="E171" s="106"/>
      <c r="F171" s="209"/>
      <c r="G171" s="96"/>
    </row>
    <row r="172" spans="1:7" ht="21" x14ac:dyDescent="0.4">
      <c r="A172" s="434"/>
      <c r="B172" s="435"/>
      <c r="C172" s="435"/>
      <c r="D172" s="435"/>
      <c r="E172" s="435"/>
      <c r="F172" s="435"/>
      <c r="G172" s="96"/>
    </row>
    <row r="173" spans="1:7" ht="32.25" customHeight="1" x14ac:dyDescent="0.4">
      <c r="A173" s="433" t="s">
        <v>304</v>
      </c>
      <c r="B173" s="433"/>
      <c r="C173" s="433"/>
      <c r="D173" s="433"/>
      <c r="E173" s="433"/>
      <c r="F173" s="433"/>
      <c r="G173" s="96"/>
    </row>
    <row r="174" spans="1:7" ht="21" x14ac:dyDescent="0.4">
      <c r="A174" s="103" t="s">
        <v>338</v>
      </c>
      <c r="B174" s="104">
        <v>2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>
        <v>2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>
        <v>2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>
        <v>2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>
        <v>2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>
        <v>2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>
        <v>1</v>
      </c>
      <c r="C181" s="103"/>
      <c r="D181" s="319">
        <v>0.6</v>
      </c>
      <c r="E181" s="353"/>
      <c r="F181" s="353"/>
      <c r="G181" s="96"/>
    </row>
    <row r="182" spans="1:7" ht="22.5" x14ac:dyDescent="0.4">
      <c r="A182" s="231" t="s">
        <v>418</v>
      </c>
      <c r="B182" s="436"/>
      <c r="C182" s="437"/>
      <c r="D182" s="243">
        <f>SUM(B145:C160,B174:C181,B163:C171,B138:C142)</f>
        <v>55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>
        <f>D182/(COUNT(B138:C142,B145:C160,B163:C171,B174:C181)*2)</f>
        <v>0.72368421052631582</v>
      </c>
      <c r="E183" s="90"/>
      <c r="F183" s="96"/>
      <c r="G183" s="96"/>
    </row>
    <row r="184" spans="1:7" ht="21" x14ac:dyDescent="0.4">
      <c r="A184" s="429"/>
      <c r="B184" s="429"/>
      <c r="C184" s="429"/>
      <c r="D184" s="429"/>
      <c r="E184" s="429"/>
      <c r="F184" s="429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43651</v>
      </c>
      <c r="B186" s="96"/>
      <c r="C186" s="96"/>
      <c r="D186" s="96"/>
      <c r="E186" s="90"/>
      <c r="F186" s="96"/>
      <c r="G186" s="96"/>
    </row>
    <row r="187" spans="1:7" ht="21" x14ac:dyDescent="0.4">
      <c r="A187" s="372" t="s">
        <v>28</v>
      </c>
      <c r="B187" s="374" t="s">
        <v>29</v>
      </c>
      <c r="C187" s="374"/>
      <c r="D187" s="374" t="s">
        <v>42</v>
      </c>
      <c r="E187" s="375" t="s">
        <v>264</v>
      </c>
      <c r="F187" s="375" t="s">
        <v>295</v>
      </c>
      <c r="G187" s="96"/>
    </row>
    <row r="188" spans="1:7" ht="21" x14ac:dyDescent="0.4">
      <c r="A188" s="372"/>
      <c r="B188" s="100" t="s">
        <v>32</v>
      </c>
      <c r="C188" s="100" t="s">
        <v>31</v>
      </c>
      <c r="D188" s="374"/>
      <c r="E188" s="375"/>
      <c r="F188" s="375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>
        <v>2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79" t="s">
        <v>34</v>
      </c>
      <c r="B199" s="380"/>
      <c r="C199" s="381"/>
      <c r="D199" s="108">
        <f>SUM(B191:C198)</f>
        <v>16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1</v>
      </c>
      <c r="E200" s="90"/>
      <c r="F200" s="96"/>
      <c r="G200" s="96"/>
    </row>
    <row r="201" spans="1:7" ht="21" x14ac:dyDescent="0.4">
      <c r="A201" s="405"/>
      <c r="B201" s="405"/>
      <c r="C201" s="405"/>
      <c r="D201" s="405"/>
      <c r="E201" s="405"/>
      <c r="F201" s="405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84" x14ac:dyDescent="0.4">
      <c r="A203" s="103" t="s">
        <v>208</v>
      </c>
      <c r="B203" s="104">
        <v>0</v>
      </c>
      <c r="C203" s="104"/>
      <c r="D203" s="141" t="s">
        <v>476</v>
      </c>
      <c r="E203" s="141" t="s">
        <v>477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>
        <v>2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336" x14ac:dyDescent="0.45">
      <c r="A215" s="184" t="s">
        <v>132</v>
      </c>
      <c r="B215" s="104">
        <v>0</v>
      </c>
      <c r="C215" s="118">
        <f>IF(B215=0, -10, "0")</f>
        <v>-10</v>
      </c>
      <c r="D215" s="354" t="s">
        <v>540</v>
      </c>
      <c r="E215" s="105" t="s">
        <v>541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9" t="s">
        <v>34</v>
      </c>
      <c r="B223" s="380"/>
      <c r="C223" s="381"/>
      <c r="D223" s="123">
        <f>SUM(B203:C222)</f>
        <v>26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0.61904761904761907</v>
      </c>
      <c r="E224" s="90"/>
      <c r="F224" s="96"/>
      <c r="G224" s="96"/>
    </row>
    <row r="225" spans="1:7" ht="21" x14ac:dyDescent="0.4">
      <c r="A225" s="405"/>
      <c r="B225" s="405"/>
      <c r="C225" s="405"/>
      <c r="D225" s="405"/>
      <c r="E225" s="405"/>
      <c r="F225" s="405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>
        <v>2</v>
      </c>
      <c r="C230" s="118"/>
      <c r="D230" s="164"/>
      <c r="E230" s="105"/>
      <c r="F230" s="105"/>
      <c r="G230" s="96"/>
    </row>
    <row r="231" spans="1:7" ht="168" x14ac:dyDescent="0.45">
      <c r="A231" s="336" t="s">
        <v>394</v>
      </c>
      <c r="B231" s="104">
        <v>0</v>
      </c>
      <c r="C231" s="118">
        <f>IF(B231=0, -10, "0")</f>
        <v>-10</v>
      </c>
      <c r="D231" s="354" t="s">
        <v>478</v>
      </c>
      <c r="E231" s="105" t="s">
        <v>479</v>
      </c>
      <c r="F231" s="105"/>
      <c r="G231" s="96"/>
    </row>
    <row r="232" spans="1:7" ht="20.25" customHeight="1" x14ac:dyDescent="0.45">
      <c r="A232" s="426" t="s">
        <v>304</v>
      </c>
      <c r="B232" s="427"/>
      <c r="C232" s="427"/>
      <c r="D232" s="428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0.75</v>
      </c>
      <c r="E240" s="353"/>
      <c r="F240" s="353"/>
      <c r="G240" s="96"/>
    </row>
    <row r="241" spans="1:7" ht="21" x14ac:dyDescent="0.4">
      <c r="A241" s="379" t="s">
        <v>34</v>
      </c>
      <c r="B241" s="380"/>
      <c r="C241" s="381"/>
      <c r="D241" s="108">
        <f>SUM(B227:C231,B233:C240)</f>
        <v>11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0.42307692307692307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53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0.63095238095238093</v>
      </c>
      <c r="E245" s="90"/>
      <c r="F245" s="96"/>
      <c r="G245" s="96"/>
    </row>
    <row r="246" spans="1:7" ht="21" x14ac:dyDescent="0.4">
      <c r="A246" s="405"/>
      <c r="B246" s="405"/>
      <c r="C246" s="405"/>
      <c r="D246" s="405"/>
      <c r="E246" s="405"/>
      <c r="F246" s="405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43651</v>
      </c>
      <c r="B248" s="96"/>
      <c r="C248" s="96"/>
      <c r="D248" s="96"/>
      <c r="E248" s="90"/>
      <c r="F248" s="96"/>
      <c r="G248" s="96"/>
    </row>
    <row r="249" spans="1:7" ht="21" x14ac:dyDescent="0.4">
      <c r="A249" s="372" t="s">
        <v>28</v>
      </c>
      <c r="B249" s="374" t="s">
        <v>29</v>
      </c>
      <c r="C249" s="374"/>
      <c r="D249" s="374" t="s">
        <v>42</v>
      </c>
      <c r="E249" s="375" t="s">
        <v>264</v>
      </c>
      <c r="F249" s="375" t="s">
        <v>295</v>
      </c>
      <c r="G249" s="96"/>
    </row>
    <row r="250" spans="1:7" ht="21" x14ac:dyDescent="0.4">
      <c r="A250" s="372"/>
      <c r="B250" s="100" t="s">
        <v>32</v>
      </c>
      <c r="C250" s="100" t="s">
        <v>31</v>
      </c>
      <c r="D250" s="374"/>
      <c r="E250" s="375"/>
      <c r="F250" s="375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>
        <v>2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79" t="s">
        <v>34</v>
      </c>
      <c r="B261" s="380"/>
      <c r="C261" s="381"/>
      <c r="D261" s="201">
        <f>SUM(B253:C260)</f>
        <v>16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1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168" x14ac:dyDescent="0.4">
      <c r="A272" s="230" t="s">
        <v>420</v>
      </c>
      <c r="B272" s="104">
        <v>0</v>
      </c>
      <c r="C272" s="118">
        <f>IF(B272=0, -10, "0")</f>
        <v>-10</v>
      </c>
      <c r="D272" s="355" t="s">
        <v>533</v>
      </c>
      <c r="E272" s="105" t="s">
        <v>542</v>
      </c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126" x14ac:dyDescent="0.4">
      <c r="A274" s="103" t="s">
        <v>116</v>
      </c>
      <c r="B274" s="104">
        <v>1</v>
      </c>
      <c r="C274" s="104"/>
      <c r="D274" s="131" t="s">
        <v>481</v>
      </c>
      <c r="E274" s="105" t="s">
        <v>480</v>
      </c>
      <c r="F274" s="105"/>
      <c r="G274" s="96"/>
    </row>
    <row r="275" spans="1:7" ht="165" customHeight="1" x14ac:dyDescent="0.4">
      <c r="A275" s="168" t="s">
        <v>359</v>
      </c>
      <c r="B275" s="104">
        <v>0</v>
      </c>
      <c r="C275" s="140">
        <f>IF(B275=0, -10, "0")</f>
        <v>-10</v>
      </c>
      <c r="D275" s="211" t="s">
        <v>543</v>
      </c>
      <c r="E275" s="160" t="s">
        <v>534</v>
      </c>
      <c r="F275" s="105"/>
      <c r="G275" s="96"/>
    </row>
    <row r="276" spans="1:7" ht="65.25" customHeight="1" x14ac:dyDescent="0.4">
      <c r="A276" s="168" t="s">
        <v>360</v>
      </c>
      <c r="B276" s="104">
        <v>1</v>
      </c>
      <c r="C276" s="140" t="str">
        <f>IF(B276=0, -10, "0")</f>
        <v>0</v>
      </c>
      <c r="D276" s="211" t="s">
        <v>482</v>
      </c>
      <c r="E276" s="105" t="s">
        <v>535</v>
      </c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>
        <v>2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>
        <v>2</v>
      </c>
      <c r="C282" s="166"/>
      <c r="D282" s="105"/>
      <c r="E282" s="106"/>
      <c r="F282" s="105"/>
      <c r="G282" s="96"/>
    </row>
    <row r="283" spans="1:7" ht="127.5" customHeight="1" x14ac:dyDescent="0.4">
      <c r="A283" s="103" t="s">
        <v>148</v>
      </c>
      <c r="B283" s="104">
        <v>0</v>
      </c>
      <c r="C283" s="104"/>
      <c r="D283" s="156" t="s">
        <v>483</v>
      </c>
      <c r="E283" s="105" t="s">
        <v>544</v>
      </c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9"/>
      <c r="B286" s="389"/>
      <c r="C286" s="389"/>
      <c r="D286" s="389"/>
      <c r="E286" s="389"/>
      <c r="F286" s="389"/>
      <c r="G286" s="96"/>
    </row>
    <row r="287" spans="1:7" ht="31.5" customHeight="1" x14ac:dyDescent="0.4">
      <c r="A287" s="425" t="s">
        <v>304</v>
      </c>
      <c r="B287" s="425"/>
      <c r="C287" s="425"/>
      <c r="D287" s="425"/>
      <c r="E287" s="425"/>
      <c r="F287" s="425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>
        <v>2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2</v>
      </c>
      <c r="C295" s="104"/>
      <c r="D295" s="319">
        <v>1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28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0.46666666666666667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44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0.57894736842105265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43651</v>
      </c>
      <c r="B303" s="96"/>
      <c r="C303" s="96"/>
      <c r="D303" s="96"/>
      <c r="E303" s="90"/>
      <c r="F303" s="96"/>
      <c r="G303" s="96"/>
    </row>
    <row r="304" spans="1:7" ht="21" x14ac:dyDescent="0.4">
      <c r="A304" s="372" t="s">
        <v>28</v>
      </c>
      <c r="B304" s="374" t="s">
        <v>29</v>
      </c>
      <c r="C304" s="374"/>
      <c r="D304" s="374" t="s">
        <v>42</v>
      </c>
      <c r="E304" s="375" t="s">
        <v>264</v>
      </c>
      <c r="F304" s="375" t="s">
        <v>295</v>
      </c>
      <c r="G304" s="96"/>
    </row>
    <row r="305" spans="1:7" ht="21" x14ac:dyDescent="0.4">
      <c r="A305" s="372"/>
      <c r="B305" s="100" t="s">
        <v>32</v>
      </c>
      <c r="C305" s="100" t="s">
        <v>31</v>
      </c>
      <c r="D305" s="374"/>
      <c r="E305" s="375"/>
      <c r="F305" s="375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>
        <v>2</v>
      </c>
      <c r="C313" s="104"/>
      <c r="D313" s="120"/>
      <c r="E313" s="106"/>
      <c r="F313" s="105"/>
      <c r="G313" s="96"/>
    </row>
    <row r="314" spans="1:7" ht="147" x14ac:dyDescent="0.4">
      <c r="A314" s="168" t="s">
        <v>267</v>
      </c>
      <c r="B314" s="104">
        <v>0</v>
      </c>
      <c r="C314" s="118">
        <f>IF(B314=0, -5, "0")</f>
        <v>-5</v>
      </c>
      <c r="D314" s="105" t="s">
        <v>484</v>
      </c>
      <c r="E314" s="105" t="s">
        <v>545</v>
      </c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9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168.75" x14ac:dyDescent="0.45">
      <c r="A322" s="170" t="s">
        <v>309</v>
      </c>
      <c r="B322" s="104">
        <v>1</v>
      </c>
      <c r="C322" s="118" t="str">
        <f>IF(B322=0, -10, "0")</f>
        <v>0</v>
      </c>
      <c r="D322" s="156" t="s">
        <v>485</v>
      </c>
      <c r="E322" s="105" t="s">
        <v>488</v>
      </c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>
        <v>2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308.25" customHeight="1" x14ac:dyDescent="0.4">
      <c r="A332" s="173" t="s">
        <v>58</v>
      </c>
      <c r="B332" s="104">
        <v>0</v>
      </c>
      <c r="C332" s="118">
        <f>IF(B332=0, -10, "0")</f>
        <v>-10</v>
      </c>
      <c r="D332" s="156" t="s">
        <v>546</v>
      </c>
      <c r="E332" s="105" t="s">
        <v>547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>
        <v>2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>
        <v>2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25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0.625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>
        <v>2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>
        <v>2</v>
      </c>
      <c r="C350" s="118" t="str">
        <f>IF(B350=0, -5, "0")</f>
        <v>0</v>
      </c>
      <c r="D350" s="175"/>
      <c r="E350" s="106"/>
      <c r="F350" s="105"/>
      <c r="G350" s="96"/>
    </row>
    <row r="351" spans="1:7" ht="105" x14ac:dyDescent="0.4">
      <c r="A351" s="103" t="s">
        <v>120</v>
      </c>
      <c r="B351" s="104">
        <v>1</v>
      </c>
      <c r="C351" s="104"/>
      <c r="D351" s="131" t="s">
        <v>486</v>
      </c>
      <c r="E351" s="105" t="s">
        <v>487</v>
      </c>
      <c r="F351" s="105"/>
      <c r="G351" s="96"/>
    </row>
    <row r="352" spans="1:7" ht="21" x14ac:dyDescent="0.3">
      <c r="A352" s="410"/>
      <c r="B352" s="410"/>
      <c r="C352" s="410"/>
      <c r="D352" s="410"/>
      <c r="E352" s="410"/>
      <c r="F352" s="410"/>
      <c r="G352" s="410"/>
    </row>
    <row r="353" spans="1:7" ht="32.25" customHeight="1" x14ac:dyDescent="0.4">
      <c r="A353" s="424" t="s">
        <v>304</v>
      </c>
      <c r="B353" s="424"/>
      <c r="C353" s="424"/>
      <c r="D353" s="424"/>
      <c r="E353" s="424"/>
      <c r="F353" s="424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>
        <v>2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0.5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30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0.9375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64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0.71111111111111114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43651</v>
      </c>
      <c r="B369" s="96"/>
      <c r="C369" s="96"/>
      <c r="D369" s="96"/>
      <c r="E369" s="90"/>
      <c r="F369" s="96"/>
      <c r="G369" s="96"/>
    </row>
    <row r="370" spans="1:7" ht="21" x14ac:dyDescent="0.4">
      <c r="A370" s="372" t="s">
        <v>28</v>
      </c>
      <c r="B370" s="374" t="s">
        <v>29</v>
      </c>
      <c r="C370" s="374"/>
      <c r="D370" s="374" t="s">
        <v>42</v>
      </c>
      <c r="E370" s="375" t="s">
        <v>264</v>
      </c>
      <c r="F370" s="375" t="s">
        <v>295</v>
      </c>
      <c r="G370" s="96"/>
    </row>
    <row r="371" spans="1:7" ht="21" x14ac:dyDescent="0.4">
      <c r="A371" s="372"/>
      <c r="B371" s="100" t="s">
        <v>32</v>
      </c>
      <c r="C371" s="100" t="s">
        <v>31</v>
      </c>
      <c r="D371" s="374"/>
      <c r="E371" s="375"/>
      <c r="F371" s="375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>
        <v>2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18.25" customHeight="1" x14ac:dyDescent="0.4">
      <c r="A402" s="173" t="s">
        <v>132</v>
      </c>
      <c r="B402" s="104">
        <v>0</v>
      </c>
      <c r="C402" s="118">
        <f>IF(B402=0, -10, "0")</f>
        <v>-10</v>
      </c>
      <c r="D402" s="356" t="s">
        <v>548</v>
      </c>
      <c r="E402" s="105" t="s">
        <v>493</v>
      </c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2"/>
      <c r="B410" s="423"/>
      <c r="C410" s="423"/>
      <c r="D410" s="423"/>
      <c r="E410" s="423"/>
      <c r="F410" s="423"/>
      <c r="G410" s="423"/>
    </row>
    <row r="411" spans="1:7" ht="24.75" x14ac:dyDescent="0.4">
      <c r="A411" s="420" t="s">
        <v>313</v>
      </c>
      <c r="B411" s="420"/>
      <c r="C411" s="420"/>
      <c r="D411" s="420"/>
      <c r="E411" s="420"/>
      <c r="F411" s="420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>
        <v>2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1</v>
      </c>
      <c r="C419" s="104"/>
      <c r="D419" s="319">
        <v>0.66700000000000004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41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0.7321428571428571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63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0.80769230769230771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43651</v>
      </c>
      <c r="B427" s="96"/>
      <c r="C427" s="96"/>
      <c r="D427" s="96"/>
      <c r="E427" s="90"/>
      <c r="F427" s="96"/>
      <c r="G427" s="96"/>
    </row>
    <row r="428" spans="1:7" ht="21" x14ac:dyDescent="0.4">
      <c r="A428" s="372" t="s">
        <v>28</v>
      </c>
      <c r="B428" s="374" t="s">
        <v>29</v>
      </c>
      <c r="C428" s="374"/>
      <c r="D428" s="374" t="s">
        <v>42</v>
      </c>
      <c r="E428" s="375" t="s">
        <v>264</v>
      </c>
      <c r="F428" s="375" t="s">
        <v>295</v>
      </c>
      <c r="G428" s="96"/>
    </row>
    <row r="429" spans="1:7" ht="21" x14ac:dyDescent="0.4">
      <c r="A429" s="372"/>
      <c r="B429" s="100" t="s">
        <v>32</v>
      </c>
      <c r="C429" s="100" t="s">
        <v>31</v>
      </c>
      <c r="D429" s="374"/>
      <c r="E429" s="375"/>
      <c r="F429" s="375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>
        <v>2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>
        <v>2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>
        <v>2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0" t="s">
        <v>304</v>
      </c>
      <c r="B459" s="420"/>
      <c r="C459" s="420"/>
      <c r="D459" s="420"/>
      <c r="E459" s="420"/>
      <c r="F459" s="420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>
        <v>2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v>2</v>
      </c>
      <c r="C466" s="104"/>
      <c r="D466" s="319">
        <v>1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40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1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56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1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1" t="s">
        <v>405</v>
      </c>
      <c r="B473" s="421"/>
      <c r="C473" s="421"/>
      <c r="D473" s="421"/>
      <c r="E473" s="421"/>
      <c r="F473" s="421"/>
      <c r="G473" s="96"/>
    </row>
    <row r="474" spans="1:7" ht="21" customHeight="1" x14ac:dyDescent="0.4">
      <c r="A474" s="191">
        <f>B11</f>
        <v>43651</v>
      </c>
      <c r="F474" s="2"/>
      <c r="G474" s="96"/>
    </row>
    <row r="475" spans="1:7" ht="21" x14ac:dyDescent="0.4">
      <c r="A475" s="406" t="s">
        <v>28</v>
      </c>
      <c r="B475" s="407" t="s">
        <v>29</v>
      </c>
      <c r="C475" s="407"/>
      <c r="D475" s="407" t="s">
        <v>42</v>
      </c>
      <c r="E475" s="408" t="s">
        <v>264</v>
      </c>
      <c r="F475" s="408" t="s">
        <v>295</v>
      </c>
      <c r="G475" s="96"/>
    </row>
    <row r="476" spans="1:7" ht="21" x14ac:dyDescent="0.4">
      <c r="A476" s="406"/>
      <c r="B476" s="254" t="s">
        <v>32</v>
      </c>
      <c r="C476" s="254" t="s">
        <v>31</v>
      </c>
      <c r="D476" s="407"/>
      <c r="E476" s="408"/>
      <c r="F476" s="408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1"/>
      <c r="B507" s="391"/>
      <c r="C507" s="391"/>
      <c r="D507" s="391"/>
      <c r="E507" s="391"/>
      <c r="F507" s="391"/>
      <c r="G507" s="391"/>
    </row>
    <row r="508" spans="1:7" ht="26.25" customHeight="1" x14ac:dyDescent="0.5">
      <c r="A508" s="288" t="s">
        <v>304</v>
      </c>
      <c r="B508" s="418"/>
      <c r="C508" s="418"/>
      <c r="D508" s="418"/>
      <c r="E508" s="418"/>
      <c r="F508" s="418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19" t="s">
        <v>97</v>
      </c>
      <c r="B520" s="419"/>
      <c r="C520" s="419"/>
      <c r="D520" s="419"/>
      <c r="E520" s="419"/>
      <c r="F520" s="419"/>
      <c r="G520" s="96"/>
    </row>
    <row r="521" spans="1:7" ht="22.5" customHeight="1" x14ac:dyDescent="0.4">
      <c r="A521" s="191">
        <f>B11</f>
        <v>43651</v>
      </c>
      <c r="B521" s="96"/>
      <c r="C521" s="96"/>
      <c r="D521" s="114"/>
      <c r="E521" s="114"/>
      <c r="F521" s="114"/>
      <c r="G521" s="96"/>
    </row>
    <row r="522" spans="1:7" ht="21" x14ac:dyDescent="0.4">
      <c r="A522" s="413" t="s">
        <v>28</v>
      </c>
      <c r="B522" s="373" t="s">
        <v>29</v>
      </c>
      <c r="C522" s="415"/>
      <c r="D522" s="374" t="s">
        <v>42</v>
      </c>
      <c r="E522" s="375" t="s">
        <v>264</v>
      </c>
      <c r="F522" s="375" t="s">
        <v>295</v>
      </c>
      <c r="G522" s="96"/>
    </row>
    <row r="523" spans="1:7" ht="21" x14ac:dyDescent="0.4">
      <c r="A523" s="414"/>
      <c r="B523" s="249" t="s">
        <v>32</v>
      </c>
      <c r="C523" s="250" t="s">
        <v>31</v>
      </c>
      <c r="D523" s="374"/>
      <c r="E523" s="375"/>
      <c r="F523" s="375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6"/>
      <c r="D525" s="416"/>
      <c r="E525" s="416"/>
      <c r="F525" s="417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79" t="s">
        <v>34</v>
      </c>
      <c r="B532" s="380"/>
      <c r="C532" s="381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79" t="s">
        <v>33</v>
      </c>
      <c r="B533" s="380"/>
      <c r="C533" s="381"/>
      <c r="D533" s="298">
        <f>D532/(COUNT(B526:C531)*2)</f>
        <v>1</v>
      </c>
      <c r="E533" s="202"/>
      <c r="F533" s="202"/>
      <c r="G533" s="96"/>
    </row>
    <row r="534" spans="1:7" ht="21" x14ac:dyDescent="0.4">
      <c r="A534" s="405"/>
      <c r="B534" s="405"/>
      <c r="C534" s="405"/>
      <c r="D534" s="405"/>
      <c r="E534" s="405"/>
      <c r="F534" s="405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>
        <v>2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9"/>
      <c r="B546" s="410"/>
      <c r="C546" s="410"/>
      <c r="D546" s="410"/>
      <c r="E546" s="410"/>
      <c r="F546" s="410"/>
      <c r="G546" s="410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387" t="s">
        <v>34</v>
      </c>
      <c r="B556" s="387"/>
      <c r="C556" s="399"/>
      <c r="D556" s="327">
        <f>SUM(B548:C555,B536:C545)</f>
        <v>34</v>
      </c>
      <c r="E556" s="90"/>
      <c r="F556" s="96"/>
      <c r="G556" s="96"/>
    </row>
    <row r="557" spans="1:7" ht="21" x14ac:dyDescent="0.4">
      <c r="A557" s="387" t="s">
        <v>33</v>
      </c>
      <c r="B557" s="387"/>
      <c r="C557" s="387"/>
      <c r="D557" s="298">
        <f>D556/(COUNT(B548:C555,B536:C545)*2)</f>
        <v>1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46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5"/>
      <c r="B562" s="405"/>
      <c r="C562" s="405"/>
      <c r="D562" s="405"/>
      <c r="E562" s="405"/>
      <c r="F562" s="405"/>
      <c r="G562" s="96"/>
    </row>
    <row r="563" spans="1:7" ht="22.5" x14ac:dyDescent="0.45">
      <c r="A563" s="386" t="s">
        <v>19</v>
      </c>
      <c r="B563" s="386"/>
      <c r="C563" s="386"/>
      <c r="D563" s="386"/>
      <c r="E563" s="386"/>
      <c r="F563" s="386"/>
      <c r="G563" s="96"/>
    </row>
    <row r="564" spans="1:7" ht="22.5" x14ac:dyDescent="0.4">
      <c r="A564" s="198">
        <f>B11</f>
        <v>43651</v>
      </c>
      <c r="B564" s="96"/>
      <c r="C564" s="96"/>
      <c r="D564" s="280"/>
      <c r="E564" s="280"/>
      <c r="F564" s="280"/>
      <c r="G564" s="96"/>
    </row>
    <row r="565" spans="1:7" ht="21" x14ac:dyDescent="0.4">
      <c r="A565" s="406" t="s">
        <v>28</v>
      </c>
      <c r="B565" s="407" t="s">
        <v>29</v>
      </c>
      <c r="C565" s="407"/>
      <c r="D565" s="407" t="s">
        <v>42</v>
      </c>
      <c r="E565" s="408" t="s">
        <v>264</v>
      </c>
      <c r="F565" s="408" t="s">
        <v>295</v>
      </c>
      <c r="G565" s="96"/>
    </row>
    <row r="566" spans="1:7" ht="21" x14ac:dyDescent="0.4">
      <c r="A566" s="406"/>
      <c r="B566" s="254" t="s">
        <v>32</v>
      </c>
      <c r="C566" s="254" t="s">
        <v>31</v>
      </c>
      <c r="D566" s="407"/>
      <c r="E566" s="408"/>
      <c r="F566" s="408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6" t="s">
        <v>10</v>
      </c>
      <c r="B568" s="397"/>
      <c r="C568" s="397"/>
      <c r="D568" s="397"/>
      <c r="E568" s="397"/>
      <c r="F568" s="398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7" t="s">
        <v>34</v>
      </c>
      <c r="B578" s="387"/>
      <c r="C578" s="399"/>
      <c r="D578" s="327">
        <f>SUM(B569:C577)</f>
        <v>18</v>
      </c>
      <c r="E578" s="90"/>
      <c r="F578" s="96"/>
      <c r="G578" s="96"/>
    </row>
    <row r="579" spans="1:7" ht="21" x14ac:dyDescent="0.4">
      <c r="A579" s="387" t="s">
        <v>33</v>
      </c>
      <c r="B579" s="387"/>
      <c r="C579" s="387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0" t="s">
        <v>23</v>
      </c>
      <c r="B581" s="401"/>
      <c r="C581" s="401"/>
      <c r="D581" s="401"/>
      <c r="E581" s="401"/>
      <c r="F581" s="402"/>
      <c r="G581" s="96"/>
    </row>
    <row r="582" spans="1:7" ht="63" x14ac:dyDescent="0.4">
      <c r="A582" s="103" t="s">
        <v>87</v>
      </c>
      <c r="B582" s="104">
        <v>1</v>
      </c>
      <c r="C582" s="104"/>
      <c r="D582" s="105" t="s">
        <v>549</v>
      </c>
      <c r="E582" s="105" t="s">
        <v>489</v>
      </c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>
        <v>2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3" t="s">
        <v>370</v>
      </c>
      <c r="B588" s="404"/>
      <c r="C588" s="404"/>
      <c r="D588" s="404"/>
      <c r="E588" s="404"/>
      <c r="F588" s="404"/>
      <c r="G588" s="404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>
        <v>2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2</v>
      </c>
      <c r="C595" s="104"/>
      <c r="D595" s="319">
        <v>1</v>
      </c>
      <c r="E595" s="353"/>
      <c r="F595" s="353"/>
      <c r="G595" s="96"/>
    </row>
    <row r="596" spans="1:7" ht="21" x14ac:dyDescent="0.4">
      <c r="A596" s="387" t="s">
        <v>34</v>
      </c>
      <c r="B596" s="387"/>
      <c r="C596" s="399"/>
      <c r="D596" s="327">
        <f>SUM(B589:C595,B582:C587,B569:C577)</f>
        <v>43</v>
      </c>
      <c r="E596" s="90"/>
      <c r="F596" s="96"/>
      <c r="G596" s="96"/>
    </row>
    <row r="597" spans="1:7" ht="21" x14ac:dyDescent="0.4">
      <c r="A597" s="387" t="s">
        <v>33</v>
      </c>
      <c r="B597" s="387"/>
      <c r="C597" s="387"/>
      <c r="D597" s="298">
        <f>D596/(COUNT(B582:C587,B589:C594,B569:C577)*2)</f>
        <v>1.0238095238095237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61</v>
      </c>
      <c r="E599" s="239"/>
      <c r="F599" s="239"/>
      <c r="G599" s="96"/>
    </row>
    <row r="600" spans="1:7" ht="22.5" x14ac:dyDescent="0.45">
      <c r="A600" s="393" t="s">
        <v>168</v>
      </c>
      <c r="B600" s="394"/>
      <c r="C600" s="395"/>
      <c r="D600" s="127">
        <f>D599/(COUNT(B569:C577,B589:C594,B582:C587)*2)</f>
        <v>1.4523809523809523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6" t="s">
        <v>8</v>
      </c>
      <c r="B602" s="386"/>
      <c r="C602" s="386"/>
      <c r="D602" s="386"/>
      <c r="E602" s="386"/>
      <c r="F602" s="386"/>
      <c r="G602" s="96"/>
    </row>
    <row r="603" spans="1:7" ht="22.5" x14ac:dyDescent="0.4">
      <c r="A603" s="129">
        <f>B11</f>
        <v>43651</v>
      </c>
      <c r="B603" s="96"/>
      <c r="C603" s="96"/>
      <c r="D603" s="114"/>
      <c r="E603" s="114"/>
      <c r="F603" s="114"/>
      <c r="G603" s="96"/>
    </row>
    <row r="604" spans="1:7" ht="21" x14ac:dyDescent="0.4">
      <c r="A604" s="372" t="s">
        <v>28</v>
      </c>
      <c r="B604" s="374" t="s">
        <v>29</v>
      </c>
      <c r="C604" s="374"/>
      <c r="D604" s="374" t="s">
        <v>42</v>
      </c>
      <c r="E604" s="375" t="s">
        <v>264</v>
      </c>
      <c r="F604" s="375" t="s">
        <v>295</v>
      </c>
      <c r="G604" s="96"/>
    </row>
    <row r="605" spans="1:7" ht="18.75" customHeight="1" x14ac:dyDescent="0.4">
      <c r="A605" s="372"/>
      <c r="B605" s="100" t="s">
        <v>32</v>
      </c>
      <c r="C605" s="100" t="s">
        <v>31</v>
      </c>
      <c r="D605" s="374"/>
      <c r="E605" s="375"/>
      <c r="F605" s="375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7"/>
      <c r="D607" s="377"/>
      <c r="E607" s="377"/>
      <c r="F607" s="378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42" x14ac:dyDescent="0.4">
      <c r="A614" s="130" t="s">
        <v>201</v>
      </c>
      <c r="B614" s="104">
        <v>2</v>
      </c>
      <c r="C614" s="104"/>
      <c r="D614" s="103" t="s">
        <v>467</v>
      </c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7" t="s">
        <v>34</v>
      </c>
      <c r="B616" s="387"/>
      <c r="C616" s="387"/>
      <c r="D616" s="327">
        <f>SUM(B608:C615)</f>
        <v>16</v>
      </c>
      <c r="E616" s="388"/>
      <c r="F616" s="389"/>
      <c r="G616" s="96"/>
    </row>
    <row r="617" spans="1:7" ht="21" x14ac:dyDescent="0.4">
      <c r="A617" s="387" t="s">
        <v>33</v>
      </c>
      <c r="B617" s="387"/>
      <c r="C617" s="387"/>
      <c r="D617" s="298">
        <f>D616/(COUNT(B608:C615)*2)</f>
        <v>1</v>
      </c>
      <c r="E617" s="390"/>
      <c r="F617" s="391"/>
      <c r="G617" s="96"/>
    </row>
    <row r="618" spans="1:7" ht="21" x14ac:dyDescent="0.4">
      <c r="A618" s="128"/>
      <c r="B618" s="96"/>
      <c r="C618" s="392"/>
      <c r="D618" s="392"/>
      <c r="E618" s="392"/>
      <c r="F618" s="392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>
        <v>2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9" t="s">
        <v>34</v>
      </c>
      <c r="B629" s="380"/>
      <c r="C629" s="381"/>
      <c r="D629" s="201">
        <f>SUM(B620:C628)</f>
        <v>18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1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7"/>
      <c r="D632" s="377"/>
      <c r="E632" s="377"/>
      <c r="F632" s="378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79" t="s">
        <v>34</v>
      </c>
      <c r="B639" s="380"/>
      <c r="C639" s="381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2"/>
      <c r="B641" s="382"/>
      <c r="C641" s="382"/>
      <c r="D641" s="382"/>
      <c r="E641" s="382"/>
      <c r="F641" s="382"/>
      <c r="G641" s="382"/>
    </row>
    <row r="642" spans="1:7" ht="24.75" x14ac:dyDescent="0.4">
      <c r="A642" s="284" t="s">
        <v>26</v>
      </c>
      <c r="B642" s="377"/>
      <c r="C642" s="377"/>
      <c r="D642" s="377"/>
      <c r="E642" s="377"/>
      <c r="F642" s="378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>
        <v>2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3" t="s">
        <v>304</v>
      </c>
      <c r="B650" s="384"/>
      <c r="C650" s="384"/>
      <c r="D650" s="384"/>
      <c r="E650" s="384"/>
      <c r="F650" s="385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>
        <v>2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>
        <v>2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28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1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74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1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6" t="s">
        <v>346</v>
      </c>
      <c r="B665" s="386"/>
      <c r="C665" s="386"/>
      <c r="D665" s="386"/>
      <c r="E665" s="386"/>
      <c r="F665" s="386"/>
      <c r="G665" s="96"/>
    </row>
    <row r="666" spans="1:7" ht="21" x14ac:dyDescent="0.4">
      <c r="A666" s="198">
        <f>B11</f>
        <v>43651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2" t="s">
        <v>28</v>
      </c>
      <c r="B667" s="374" t="s">
        <v>29</v>
      </c>
      <c r="C667" s="374"/>
      <c r="D667" s="374" t="s">
        <v>42</v>
      </c>
      <c r="E667" s="375" t="s">
        <v>264</v>
      </c>
      <c r="F667" s="375" t="s">
        <v>295</v>
      </c>
      <c r="G667" s="96"/>
    </row>
    <row r="668" spans="1:7" ht="21" x14ac:dyDescent="0.4">
      <c r="A668" s="372"/>
      <c r="B668" s="100" t="s">
        <v>32</v>
      </c>
      <c r="C668" s="100" t="s">
        <v>31</v>
      </c>
      <c r="D668" s="374"/>
      <c r="E668" s="375"/>
      <c r="F668" s="375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84" x14ac:dyDescent="0.4">
      <c r="A677" s="311" t="s">
        <v>290</v>
      </c>
      <c r="B677" s="104">
        <v>1</v>
      </c>
      <c r="C677" s="140" t="str">
        <f>IF(B677=0, -5, "0")</f>
        <v>0</v>
      </c>
      <c r="D677" s="105" t="s">
        <v>550</v>
      </c>
      <c r="E677" s="105" t="s">
        <v>490</v>
      </c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2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>
        <v>2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v>0</v>
      </c>
      <c r="C689" s="104"/>
      <c r="D689" s="319">
        <v>0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31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0.91176470588235292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6" t="s">
        <v>439</v>
      </c>
      <c r="B693" s="376"/>
      <c r="C693" s="376"/>
      <c r="D693" s="376"/>
      <c r="E693" s="376"/>
      <c r="F693" s="376"/>
      <c r="G693" s="215"/>
    </row>
    <row r="694" spans="1:7" ht="21" customHeight="1" x14ac:dyDescent="0.4">
      <c r="A694" s="198">
        <f>B11</f>
        <v>43651</v>
      </c>
      <c r="B694" s="96"/>
      <c r="C694" s="96"/>
      <c r="D694" s="214"/>
      <c r="E694" s="214"/>
      <c r="F694" s="214"/>
      <c r="G694" s="215"/>
    </row>
    <row r="695" spans="1:7" ht="21" x14ac:dyDescent="0.4">
      <c r="A695" s="371" t="s">
        <v>28</v>
      </c>
      <c r="B695" s="373" t="s">
        <v>29</v>
      </c>
      <c r="C695" s="373"/>
      <c r="D695" s="374" t="s">
        <v>42</v>
      </c>
      <c r="E695" s="375" t="s">
        <v>264</v>
      </c>
      <c r="F695" s="375" t="s">
        <v>295</v>
      </c>
      <c r="G695" s="215"/>
    </row>
    <row r="696" spans="1:7" ht="21" x14ac:dyDescent="0.4">
      <c r="A696" s="372"/>
      <c r="B696" s="100" t="s">
        <v>32</v>
      </c>
      <c r="C696" s="100" t="s">
        <v>31</v>
      </c>
      <c r="D696" s="374"/>
      <c r="E696" s="375"/>
      <c r="F696" s="375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8" t="s">
        <v>299</v>
      </c>
      <c r="B698" s="369"/>
      <c r="C698" s="369"/>
      <c r="D698" s="369"/>
      <c r="E698" s="369"/>
      <c r="F698" s="370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84" x14ac:dyDescent="0.4">
      <c r="A703" s="213" t="s">
        <v>315</v>
      </c>
      <c r="B703" s="216">
        <v>1</v>
      </c>
      <c r="C703" s="216"/>
      <c r="D703" s="133" t="s">
        <v>491</v>
      </c>
      <c r="E703" s="133" t="s">
        <v>492</v>
      </c>
      <c r="F703" s="160"/>
      <c r="G703" s="215"/>
    </row>
    <row r="704" spans="1:7" ht="21" x14ac:dyDescent="0.4">
      <c r="A704" s="108" t="s">
        <v>34</v>
      </c>
      <c r="B704" s="366"/>
      <c r="C704" s="367"/>
      <c r="D704" s="201">
        <f>SUM(B699:C703)</f>
        <v>9</v>
      </c>
      <c r="E704" s="90"/>
      <c r="F704" s="96"/>
      <c r="G704" s="96"/>
    </row>
    <row r="705" spans="1:7" ht="21" x14ac:dyDescent="0.4">
      <c r="A705" s="108" t="s">
        <v>33</v>
      </c>
      <c r="B705" s="366"/>
      <c r="C705" s="367"/>
      <c r="D705" s="306">
        <f>D704/(COUNT(B699:C703)*2)</f>
        <v>0.9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8" t="s">
        <v>300</v>
      </c>
      <c r="B707" s="369"/>
      <c r="C707" s="369"/>
      <c r="D707" s="369"/>
      <c r="E707" s="369"/>
      <c r="F707" s="370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v>0</v>
      </c>
      <c r="C710" s="104"/>
      <c r="D710" s="319">
        <v>0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4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0.66666666666666663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13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0.8125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0.70974999999999999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596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0.83943661971830985</v>
      </c>
      <c r="E719" s="3"/>
      <c r="F719" s="3"/>
    </row>
  </sheetData>
  <sheetProtection algorithmName="SHA-512" hashValue="wrhb4jET39ASObKDIHfaalsqZZjk3HfFywiIHe8dEoU0YMNMfDvVwQEwsmNPeAdCBawvDppgd6Rr/7i8i2Whiw==" saltValue="0zyRVYJSBdljt47CUeYicw==" spinCount="100000" sheet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39:B42 B643:B649 B145:B160 B589:B595 B105:B108 B374:B384 B343:B351 B85:B100 B30:B37 B620:B628 B536:B545 B582 B120:B126 B651:B657 B526:B531 B288:B295 B320:B338 B444:B458 B509:B515 B389:B409 B265:B285 B699:B703 B412:B419 B66:B82 B166:B171 B500:B506 B496:B498 B253:B260 B191:B198 B670:B689 B63 B227:B231 B432:B439 B518:B519 B21:B25 B569:B577 B460:B466 B113:B117 B143 B308:B315 B479:B483 B485:B494 B608:B615 B708:B710 B56:B61 B103 B111 B163:B164 B174:B181 B203:B222 B233:B240 B633:B638 B354:B361 B548:B555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 B104 B112 B138:B142 B165 B499 B583:B587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2" zoomScaleNormal="90" zoomScaleSheetLayoutView="82" workbookViewId="0">
      <selection activeCell="F213" sqref="F213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6"/>
      <c r="E1" s="476"/>
      <c r="F1" s="476"/>
      <c r="G1" s="476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7" t="s">
        <v>46</v>
      </c>
      <c r="B6" s="477"/>
      <c r="C6" s="477"/>
      <c r="D6" s="477"/>
      <c r="E6" s="477"/>
      <c r="F6" s="477"/>
      <c r="G6" s="79"/>
    </row>
    <row r="7" spans="1:7" s="2" customFormat="1" ht="21.75" customHeight="1" x14ac:dyDescent="0.45">
      <c r="A7" s="478" t="str">
        <f>'Page de garde'!D18</f>
        <v>CM Sousse Jawhara</v>
      </c>
      <c r="B7" s="478"/>
      <c r="C7" s="478"/>
      <c r="D7" s="478"/>
      <c r="E7" s="478"/>
      <c r="F7" s="478"/>
      <c r="G7" s="79"/>
    </row>
    <row r="8" spans="1:7" s="2" customFormat="1" ht="24" x14ac:dyDescent="0.45">
      <c r="A8" s="4" t="s">
        <v>39</v>
      </c>
      <c r="B8" s="479" t="str">
        <f>'A3 Exploitation'!B9:F9</f>
        <v>Dr Raja Bouhalfaya</v>
      </c>
      <c r="C8" s="479"/>
      <c r="D8" s="479"/>
      <c r="E8" s="479"/>
      <c r="F8" s="479"/>
      <c r="G8" s="79"/>
    </row>
    <row r="9" spans="1:7" s="2" customFormat="1" ht="24" x14ac:dyDescent="0.45">
      <c r="A9" s="5" t="s">
        <v>41</v>
      </c>
      <c r="B9" s="480" t="str">
        <f>'A3 Exploitation'!B10:F10</f>
        <v>Directeur du magasin et chefs rayons</v>
      </c>
      <c r="C9" s="480"/>
      <c r="D9" s="480"/>
      <c r="E9" s="480"/>
      <c r="F9" s="480"/>
      <c r="G9" s="79"/>
    </row>
    <row r="10" spans="1:7" s="2" customFormat="1" ht="24" x14ac:dyDescent="0.45">
      <c r="A10" s="4" t="s">
        <v>40</v>
      </c>
      <c r="B10" s="475">
        <f>'A3 Exploitation'!B11:F11</f>
        <v>43651</v>
      </c>
      <c r="C10" s="475"/>
      <c r="D10" s="475"/>
      <c r="E10" s="475"/>
      <c r="F10" s="475"/>
      <c r="G10" s="79"/>
    </row>
    <row r="11" spans="1:7" s="2" customFormat="1" ht="24" x14ac:dyDescent="0.45">
      <c r="A11" s="4" t="s">
        <v>248</v>
      </c>
      <c r="B11" s="467">
        <f>D215</f>
        <v>0.88073394495412849</v>
      </c>
      <c r="C11" s="467"/>
      <c r="D11" s="467"/>
      <c r="E11" s="467"/>
      <c r="F11" s="467"/>
      <c r="G11" s="79"/>
    </row>
    <row r="12" spans="1:7" s="2" customFormat="1" ht="22.5" x14ac:dyDescent="0.45">
      <c r="A12" s="1"/>
      <c r="D12" s="446"/>
      <c r="E12" s="446"/>
      <c r="F12" s="446"/>
      <c r="G12" s="446"/>
    </row>
    <row r="13" spans="1:7" s="2" customFormat="1" ht="11.25" customHeight="1" x14ac:dyDescent="0.3">
      <c r="A13" s="468" t="s">
        <v>28</v>
      </c>
      <c r="B13" s="469" t="s">
        <v>29</v>
      </c>
      <c r="C13" s="469"/>
      <c r="D13" s="469" t="s">
        <v>42</v>
      </c>
      <c r="E13" s="469" t="s">
        <v>158</v>
      </c>
      <c r="F13" s="469" t="s">
        <v>159</v>
      </c>
    </row>
    <row r="14" spans="1:7" s="2" customFormat="1" ht="12.75" customHeight="1" x14ac:dyDescent="0.3">
      <c r="A14" s="468"/>
      <c r="B14" s="18" t="s">
        <v>32</v>
      </c>
      <c r="C14" s="18" t="s">
        <v>31</v>
      </c>
      <c r="D14" s="469"/>
      <c r="E14" s="469"/>
      <c r="F14" s="469"/>
      <c r="G14" s="78"/>
    </row>
    <row r="15" spans="1:7" x14ac:dyDescent="0.3">
      <c r="A15" s="470"/>
      <c r="B15" s="471"/>
      <c r="C15" s="471"/>
      <c r="D15" s="471"/>
      <c r="E15" s="471"/>
      <c r="F15" s="471"/>
    </row>
    <row r="16" spans="1:7" ht="19.5" x14ac:dyDescent="0.4">
      <c r="A16" s="472" t="s">
        <v>0</v>
      </c>
      <c r="B16" s="473"/>
      <c r="C16" s="473"/>
      <c r="D16" s="473"/>
      <c r="E16" s="473"/>
      <c r="F16" s="473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4" t="s">
        <v>34</v>
      </c>
      <c r="B22" s="458"/>
      <c r="C22" s="459"/>
      <c r="D22" s="330">
        <f>SUM(B17:C21)</f>
        <v>10</v>
      </c>
    </row>
    <row r="23" spans="1:7" x14ac:dyDescent="0.3">
      <c r="A23" s="453" t="s">
        <v>249</v>
      </c>
      <c r="B23" s="454"/>
      <c r="C23" s="455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50.25" x14ac:dyDescent="0.35">
      <c r="A26" s="24" t="s">
        <v>84</v>
      </c>
      <c r="B26" s="55">
        <v>1</v>
      </c>
      <c r="C26" s="6" t="str">
        <f>IF(B26=0, -5, "0")</f>
        <v>0</v>
      </c>
      <c r="D26" s="56" t="s">
        <v>494</v>
      </c>
      <c r="E26" s="56" t="s">
        <v>496</v>
      </c>
      <c r="F26" s="55"/>
    </row>
    <row r="27" spans="1:7" x14ac:dyDescent="0.3">
      <c r="A27" s="6" t="s">
        <v>77</v>
      </c>
      <c r="B27" s="55">
        <v>2</v>
      </c>
      <c r="C27" s="55"/>
      <c r="D27" s="56"/>
      <c r="E27" s="55"/>
      <c r="F27" s="55"/>
    </row>
    <row r="28" spans="1:7" x14ac:dyDescent="0.3">
      <c r="A28" s="26" t="s">
        <v>301</v>
      </c>
      <c r="B28" s="55">
        <v>2</v>
      </c>
      <c r="C28" s="55"/>
      <c r="D28" s="56"/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ht="37.5" customHeight="1" x14ac:dyDescent="0.3">
      <c r="A31" s="6" t="s">
        <v>69</v>
      </c>
      <c r="B31" s="55">
        <v>1</v>
      </c>
      <c r="C31" s="55"/>
      <c r="D31" s="357" t="s">
        <v>495</v>
      </c>
      <c r="E31" s="56" t="s">
        <v>497</v>
      </c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3" t="s">
        <v>34</v>
      </c>
      <c r="B33" s="454"/>
      <c r="C33" s="455"/>
      <c r="D33" s="329">
        <f>SUM(B26:C32)</f>
        <v>12</v>
      </c>
    </row>
    <row r="34" spans="1:6" x14ac:dyDescent="0.3">
      <c r="A34" s="453" t="s">
        <v>249</v>
      </c>
      <c r="B34" s="454"/>
      <c r="C34" s="455"/>
      <c r="D34" s="17">
        <f>D33/(COUNT(B26:C32)*2)</f>
        <v>0.8571428571428571</v>
      </c>
    </row>
    <row r="35" spans="1:6" x14ac:dyDescent="0.3">
      <c r="A35" s="10"/>
      <c r="B35" s="11"/>
      <c r="C35" s="11"/>
      <c r="D35" s="12"/>
    </row>
    <row r="36" spans="1:6" ht="19.5" x14ac:dyDescent="0.4">
      <c r="A36" s="456" t="s">
        <v>178</v>
      </c>
      <c r="B36" s="457"/>
      <c r="C36" s="457"/>
      <c r="D36" s="457"/>
      <c r="E36" s="457"/>
      <c r="F36" s="457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x14ac:dyDescent="0.3">
      <c r="A39" s="6" t="s">
        <v>235</v>
      </c>
      <c r="B39" s="55">
        <v>2</v>
      </c>
      <c r="C39" s="55"/>
      <c r="D39" s="56"/>
      <c r="E39" s="55"/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3" t="s">
        <v>34</v>
      </c>
      <c r="B42" s="454"/>
      <c r="C42" s="455"/>
      <c r="D42" s="329">
        <f>SUM(B37:C41)</f>
        <v>10</v>
      </c>
    </row>
    <row r="43" spans="1:6" x14ac:dyDescent="0.3">
      <c r="A43" s="453" t="s">
        <v>249</v>
      </c>
      <c r="B43" s="454"/>
      <c r="C43" s="455"/>
      <c r="D43" s="17">
        <f>D42/(COUNT(B37:C41)*2)</f>
        <v>1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2" t="s">
        <v>405</v>
      </c>
      <c r="B45" s="463"/>
      <c r="C45" s="463"/>
      <c r="D45" s="463"/>
      <c r="E45" s="463"/>
      <c r="F45" s="464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3" t="s">
        <v>34</v>
      </c>
      <c r="B58" s="454"/>
      <c r="C58" s="455"/>
      <c r="D58" s="341">
        <f>SUM(B46:C57)</f>
        <v>0</v>
      </c>
    </row>
    <row r="59" spans="1:6" x14ac:dyDescent="0.3">
      <c r="A59" s="453" t="s">
        <v>249</v>
      </c>
      <c r="B59" s="454"/>
      <c r="C59" s="455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5" t="s">
        <v>19</v>
      </c>
      <c r="B61" s="466"/>
      <c r="C61" s="466"/>
      <c r="D61" s="466"/>
      <c r="E61" s="466"/>
      <c r="F61" s="466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ht="49.5" x14ac:dyDescent="0.3">
      <c r="A64" s="6" t="s">
        <v>190</v>
      </c>
      <c r="B64" s="55">
        <v>1</v>
      </c>
      <c r="C64" s="55"/>
      <c r="D64" s="56" t="s">
        <v>551</v>
      </c>
      <c r="E64" s="56" t="s">
        <v>498</v>
      </c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3" t="s">
        <v>34</v>
      </c>
      <c r="B68" s="454"/>
      <c r="C68" s="455"/>
      <c r="D68" s="329">
        <f>SUM(B62:C67)</f>
        <v>9</v>
      </c>
    </row>
    <row r="69" spans="1:6" x14ac:dyDescent="0.3">
      <c r="A69" s="453" t="s">
        <v>249</v>
      </c>
      <c r="B69" s="454"/>
      <c r="C69" s="455"/>
      <c r="D69" s="17">
        <f>D68/(COUNT(B62:C67)*2)</f>
        <v>0.9</v>
      </c>
    </row>
    <row r="70" spans="1:6" x14ac:dyDescent="0.3">
      <c r="A70" s="10"/>
      <c r="B70" s="11"/>
      <c r="C70" s="11"/>
      <c r="D70" s="12"/>
    </row>
    <row r="71" spans="1:6" ht="19.5" x14ac:dyDescent="0.4">
      <c r="A71" s="456" t="s">
        <v>8</v>
      </c>
      <c r="B71" s="457"/>
      <c r="C71" s="457"/>
      <c r="D71" s="457"/>
      <c r="E71" s="457"/>
      <c r="F71" s="457"/>
    </row>
    <row r="72" spans="1:6" ht="36" x14ac:dyDescent="0.35">
      <c r="A72" s="25" t="s">
        <v>146</v>
      </c>
      <c r="B72" s="55">
        <v>2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>
        <v>2</v>
      </c>
      <c r="C73" s="55"/>
      <c r="D73" s="55"/>
      <c r="E73" s="60"/>
      <c r="F73" s="55"/>
    </row>
    <row r="74" spans="1:6" x14ac:dyDescent="0.3">
      <c r="A74" s="7" t="s">
        <v>203</v>
      </c>
      <c r="B74" s="55">
        <v>2</v>
      </c>
      <c r="C74" s="55"/>
      <c r="D74" s="56"/>
      <c r="E74" s="56"/>
      <c r="F74" s="55"/>
    </row>
    <row r="75" spans="1:6" x14ac:dyDescent="0.3">
      <c r="A75" s="7" t="s">
        <v>79</v>
      </c>
      <c r="B75" s="55">
        <v>2</v>
      </c>
      <c r="C75" s="55"/>
      <c r="D75" s="59"/>
      <c r="E75" s="55"/>
      <c r="F75" s="55"/>
    </row>
    <row r="76" spans="1:6" ht="149.25" x14ac:dyDescent="0.35">
      <c r="A76" s="25" t="s">
        <v>180</v>
      </c>
      <c r="B76" s="55">
        <v>0</v>
      </c>
      <c r="C76" s="6">
        <f>IF(B76=0, -5, "0")</f>
        <v>-5</v>
      </c>
      <c r="D76" s="56" t="s">
        <v>499</v>
      </c>
      <c r="E76" s="56" t="s">
        <v>552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>
        <v>2</v>
      </c>
      <c r="C78" s="55"/>
      <c r="D78" s="59"/>
      <c r="E78" s="55"/>
      <c r="F78" s="55"/>
    </row>
    <row r="79" spans="1:6" x14ac:dyDescent="0.3">
      <c r="A79" s="453" t="s">
        <v>34</v>
      </c>
      <c r="B79" s="454"/>
      <c r="C79" s="455"/>
      <c r="D79" s="329">
        <f>SUM(B72:C78)</f>
        <v>7</v>
      </c>
    </row>
    <row r="80" spans="1:6" x14ac:dyDescent="0.3">
      <c r="A80" s="453" t="s">
        <v>249</v>
      </c>
      <c r="B80" s="454"/>
      <c r="C80" s="455"/>
      <c r="D80" s="17">
        <f>D79/(COUNT(B72:C78)*2)</f>
        <v>0.4375</v>
      </c>
    </row>
    <row r="81" spans="1:6" x14ac:dyDescent="0.3">
      <c r="A81" s="10"/>
      <c r="B81" s="11"/>
      <c r="C81" s="11"/>
      <c r="D81" s="12"/>
    </row>
    <row r="82" spans="1:6" ht="19.5" x14ac:dyDescent="0.4">
      <c r="A82" s="456" t="s">
        <v>463</v>
      </c>
      <c r="B82" s="457"/>
      <c r="C82" s="457"/>
      <c r="D82" s="457"/>
      <c r="E82" s="457"/>
      <c r="F82" s="457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19.5" x14ac:dyDescent="0.4">
      <c r="A85" s="6" t="s">
        <v>247</v>
      </c>
      <c r="B85" s="61">
        <v>2</v>
      </c>
      <c r="C85" s="62"/>
      <c r="D85" s="64"/>
      <c r="E85" s="64"/>
      <c r="F85" s="55"/>
    </row>
    <row r="86" spans="1:6" ht="19.5" x14ac:dyDescent="0.4">
      <c r="A86" s="6" t="s">
        <v>204</v>
      </c>
      <c r="B86" s="61">
        <v>2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56" t="s">
        <v>500</v>
      </c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ht="49.5" x14ac:dyDescent="0.3">
      <c r="A94" s="7" t="s">
        <v>191</v>
      </c>
      <c r="B94" s="61">
        <v>1</v>
      </c>
      <c r="C94" s="55"/>
      <c r="D94" s="56" t="s">
        <v>502</v>
      </c>
      <c r="E94" s="56" t="s">
        <v>503</v>
      </c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56" t="s">
        <v>501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3" t="s">
        <v>34</v>
      </c>
      <c r="B100" s="454"/>
      <c r="C100" s="455"/>
      <c r="D100" s="329">
        <f>SUM(B83:C99)</f>
        <v>23</v>
      </c>
    </row>
    <row r="101" spans="1:6" x14ac:dyDescent="0.3">
      <c r="A101" s="453" t="s">
        <v>249</v>
      </c>
      <c r="B101" s="454"/>
      <c r="C101" s="455"/>
      <c r="D101" s="17">
        <f>D100/(COUNT(B83:C99)*2)</f>
        <v>0.95833333333333337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6" t="s">
        <v>170</v>
      </c>
      <c r="B103" s="457"/>
      <c r="C103" s="457"/>
      <c r="D103" s="457"/>
      <c r="E103" s="457"/>
      <c r="F103" s="457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>
        <v>2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ht="53.25" customHeight="1" x14ac:dyDescent="0.3">
      <c r="A111" s="6" t="s">
        <v>136</v>
      </c>
      <c r="B111" s="69">
        <v>1</v>
      </c>
      <c r="C111" s="55"/>
      <c r="D111" s="71" t="s">
        <v>504</v>
      </c>
      <c r="E111" s="56" t="s">
        <v>505</v>
      </c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66.75" x14ac:dyDescent="0.35">
      <c r="A115" s="28" t="s">
        <v>161</v>
      </c>
      <c r="B115" s="69" t="s">
        <v>30</v>
      </c>
      <c r="C115" s="6" t="str">
        <f>IF(B115=0, -5, "0")</f>
        <v>0</v>
      </c>
      <c r="D115" s="56" t="s">
        <v>506</v>
      </c>
      <c r="E115" s="55"/>
      <c r="F115" s="55"/>
    </row>
    <row r="116" spans="1:6" ht="50.25" x14ac:dyDescent="0.35">
      <c r="A116" s="27" t="s">
        <v>251</v>
      </c>
      <c r="B116" s="69">
        <v>2</v>
      </c>
      <c r="C116" s="6" t="str">
        <f>IF(B116=0, -5, "0")</f>
        <v>0</v>
      </c>
      <c r="D116" s="56" t="s">
        <v>507</v>
      </c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3" t="s">
        <v>34</v>
      </c>
      <c r="B118" s="454"/>
      <c r="C118" s="455"/>
      <c r="D118" s="329">
        <f>SUM(B104:C117)</f>
        <v>19</v>
      </c>
    </row>
    <row r="119" spans="1:6" x14ac:dyDescent="0.3">
      <c r="A119" s="453" t="s">
        <v>249</v>
      </c>
      <c r="B119" s="454"/>
      <c r="C119" s="455"/>
      <c r="D119" s="17">
        <f>D118/(COUNT(B104:C117)*2)</f>
        <v>0.95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6" t="s">
        <v>171</v>
      </c>
      <c r="B122" s="457"/>
      <c r="C122" s="457"/>
      <c r="D122" s="457"/>
      <c r="E122" s="457"/>
      <c r="F122" s="457"/>
    </row>
    <row r="123" spans="1:6" ht="55.5" customHeight="1" x14ac:dyDescent="0.4">
      <c r="A123" s="32" t="s">
        <v>228</v>
      </c>
      <c r="B123" s="69">
        <v>1</v>
      </c>
      <c r="C123" s="62"/>
      <c r="D123" s="71" t="s">
        <v>508</v>
      </c>
      <c r="E123" s="56" t="s">
        <v>509</v>
      </c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67.5" x14ac:dyDescent="0.4">
      <c r="A126" s="38" t="s">
        <v>245</v>
      </c>
      <c r="B126" s="69">
        <v>1</v>
      </c>
      <c r="C126" s="62"/>
      <c r="D126" s="71" t="s">
        <v>510</v>
      </c>
      <c r="E126" s="56" t="s">
        <v>511</v>
      </c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>
        <v>2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>
        <v>2</v>
      </c>
      <c r="C129" s="55"/>
      <c r="D129" s="56"/>
      <c r="E129" s="55"/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>
        <v>2</v>
      </c>
      <c r="C131" s="6" t="str">
        <f>IF(B131=0, -5, "0")</f>
        <v>0</v>
      </c>
      <c r="D131" s="56" t="s">
        <v>512</v>
      </c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3" t="s">
        <v>34</v>
      </c>
      <c r="B134" s="454"/>
      <c r="C134" s="455"/>
      <c r="D134" s="329">
        <f>SUM(B123:C133)</f>
        <v>20</v>
      </c>
    </row>
    <row r="135" spans="1:6" x14ac:dyDescent="0.3">
      <c r="A135" s="453" t="s">
        <v>249</v>
      </c>
      <c r="B135" s="454"/>
      <c r="C135" s="455"/>
      <c r="D135" s="17">
        <f>D134/(COUNT(B123:C133)*2)</f>
        <v>0.90909090909090906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6" t="s">
        <v>154</v>
      </c>
      <c r="B137" s="457"/>
      <c r="C137" s="457"/>
      <c r="D137" s="457"/>
      <c r="E137" s="457"/>
      <c r="F137" s="457"/>
    </row>
    <row r="138" spans="1:6" x14ac:dyDescent="0.3">
      <c r="A138" s="26" t="s">
        <v>229</v>
      </c>
      <c r="B138" s="70">
        <v>2</v>
      </c>
      <c r="C138" s="55"/>
      <c r="D138" s="71"/>
      <c r="E138" s="71"/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>
        <v>2</v>
      </c>
      <c r="C140" s="62"/>
      <c r="D140" s="56"/>
      <c r="E140" s="56"/>
      <c r="F140" s="55"/>
    </row>
    <row r="141" spans="1:6" ht="69.75" customHeight="1" x14ac:dyDescent="0.4">
      <c r="A141" s="6" t="s">
        <v>204</v>
      </c>
      <c r="B141" s="70">
        <v>1</v>
      </c>
      <c r="C141" s="62"/>
      <c r="D141" s="357" t="s">
        <v>513</v>
      </c>
      <c r="E141" s="56" t="s">
        <v>514</v>
      </c>
      <c r="F141" s="55"/>
    </row>
    <row r="142" spans="1:6" ht="34.5" x14ac:dyDescent="0.4">
      <c r="A142" s="6" t="s">
        <v>246</v>
      </c>
      <c r="B142" s="70">
        <v>1</v>
      </c>
      <c r="C142" s="62"/>
      <c r="D142" s="357" t="s">
        <v>518</v>
      </c>
      <c r="E142" s="56" t="s">
        <v>519</v>
      </c>
      <c r="F142" s="55"/>
    </row>
    <row r="143" spans="1:6" ht="36" x14ac:dyDescent="0.35">
      <c r="A143" s="25" t="s">
        <v>172</v>
      </c>
      <c r="B143" s="70">
        <v>2</v>
      </c>
      <c r="C143" s="6" t="str">
        <f>IF(B143=0, -5, "0")</f>
        <v>0</v>
      </c>
      <c r="D143" s="357" t="s">
        <v>515</v>
      </c>
      <c r="E143" s="63"/>
      <c r="F143" s="55"/>
    </row>
    <row r="144" spans="1:6" ht="18" x14ac:dyDescent="0.35">
      <c r="A144" s="24" t="s">
        <v>195</v>
      </c>
      <c r="B144" s="70">
        <v>2</v>
      </c>
      <c r="C144" s="6" t="str">
        <f>IF(B144=0, -5, "0")</f>
        <v>0</v>
      </c>
      <c r="D144" s="56" t="s">
        <v>516</v>
      </c>
      <c r="E144" s="56"/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50.25" x14ac:dyDescent="0.35">
      <c r="A146" s="25" t="s">
        <v>162</v>
      </c>
      <c r="B146" s="70">
        <v>2</v>
      </c>
      <c r="C146" s="6" t="str">
        <f>IF(B146=0, -5, "0")</f>
        <v>0</v>
      </c>
      <c r="D146" s="56" t="s">
        <v>517</v>
      </c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3" t="s">
        <v>34</v>
      </c>
      <c r="B149" s="454"/>
      <c r="C149" s="455"/>
      <c r="D149" s="329">
        <f>SUM(B138:C148)</f>
        <v>20</v>
      </c>
    </row>
    <row r="150" spans="1:6" x14ac:dyDescent="0.3">
      <c r="A150" s="453" t="s">
        <v>249</v>
      </c>
      <c r="B150" s="454"/>
      <c r="C150" s="455"/>
      <c r="D150" s="16">
        <f>D149/(COUNT(B138:C148)*2)</f>
        <v>0.90909090909090906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6" t="s">
        <v>61</v>
      </c>
      <c r="B152" s="457"/>
      <c r="C152" s="457"/>
      <c r="D152" s="457"/>
      <c r="E152" s="457"/>
      <c r="F152" s="457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54" customHeight="1" x14ac:dyDescent="0.3">
      <c r="A156" s="26" t="s">
        <v>232</v>
      </c>
      <c r="B156" s="69">
        <v>1</v>
      </c>
      <c r="C156" s="56"/>
      <c r="D156" s="357" t="s">
        <v>520</v>
      </c>
      <c r="E156" s="55"/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33.75" x14ac:dyDescent="0.35">
      <c r="A161" s="24" t="s">
        <v>163</v>
      </c>
      <c r="B161" s="69">
        <v>2</v>
      </c>
      <c r="C161" s="6" t="str">
        <f>IF(B161=0, -5, "0")</f>
        <v>0</v>
      </c>
      <c r="D161" s="81" t="s">
        <v>553</v>
      </c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ht="115.5" x14ac:dyDescent="0.3">
      <c r="A163" s="32" t="s">
        <v>173</v>
      </c>
      <c r="B163" s="69">
        <v>1</v>
      </c>
      <c r="C163" s="56"/>
      <c r="D163" s="81" t="s">
        <v>521</v>
      </c>
      <c r="E163" s="56" t="s">
        <v>554</v>
      </c>
      <c r="F163" s="55"/>
    </row>
    <row r="164" spans="1:6" ht="33" x14ac:dyDescent="0.3">
      <c r="A164" s="6" t="s">
        <v>259</v>
      </c>
      <c r="B164" s="69">
        <v>2</v>
      </c>
      <c r="C164" s="56"/>
      <c r="D164" s="81" t="s">
        <v>525</v>
      </c>
      <c r="E164" s="56"/>
      <c r="F164" s="55"/>
    </row>
    <row r="165" spans="1:6" x14ac:dyDescent="0.3">
      <c r="A165" s="453" t="s">
        <v>34</v>
      </c>
      <c r="B165" s="454"/>
      <c r="C165" s="455"/>
      <c r="D165" s="329">
        <f>SUM(B153:C164)</f>
        <v>20</v>
      </c>
    </row>
    <row r="166" spans="1:6" x14ac:dyDescent="0.3">
      <c r="A166" s="453" t="s">
        <v>249</v>
      </c>
      <c r="B166" s="454"/>
      <c r="C166" s="455"/>
      <c r="D166" s="17">
        <f>D165/(COUNT(B153:C164)*2)</f>
        <v>0.90909090909090906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6" t="s">
        <v>176</v>
      </c>
      <c r="B168" s="457"/>
      <c r="C168" s="457"/>
      <c r="D168" s="457"/>
      <c r="E168" s="457"/>
      <c r="F168" s="457"/>
    </row>
    <row r="169" spans="1:6" x14ac:dyDescent="0.3">
      <c r="A169" s="32" t="s">
        <v>233</v>
      </c>
      <c r="B169" s="55">
        <v>2</v>
      </c>
      <c r="C169" s="55"/>
      <c r="D169" s="56"/>
      <c r="E169" s="55"/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>
        <v>2</v>
      </c>
      <c r="C171" s="6" t="str">
        <f>IF(B171=0, -5, "0")</f>
        <v>0</v>
      </c>
      <c r="D171" s="56"/>
      <c r="E171" s="55"/>
      <c r="F171" s="55"/>
    </row>
    <row r="172" spans="1:6" ht="50.2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523</v>
      </c>
      <c r="E172" s="56" t="s">
        <v>524</v>
      </c>
      <c r="F172" s="55"/>
    </row>
    <row r="173" spans="1:6" ht="18" x14ac:dyDescent="0.35">
      <c r="A173" s="24" t="s">
        <v>262</v>
      </c>
      <c r="B173" s="55">
        <v>2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3" t="s">
        <v>34</v>
      </c>
      <c r="B177" s="458"/>
      <c r="C177" s="459"/>
      <c r="D177" s="330">
        <f>SUM(B169:C176)</f>
        <v>15</v>
      </c>
    </row>
    <row r="178" spans="1:6" x14ac:dyDescent="0.3">
      <c r="A178" s="453" t="s">
        <v>249</v>
      </c>
      <c r="B178" s="454"/>
      <c r="C178" s="455"/>
      <c r="D178" s="17">
        <f>D177/(COUNT(B169:C176)*2)</f>
        <v>0.9375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6" t="s">
        <v>64</v>
      </c>
      <c r="B180" s="457"/>
      <c r="C180" s="457"/>
      <c r="D180" s="457"/>
      <c r="E180" s="457"/>
      <c r="F180" s="457"/>
    </row>
    <row r="181" spans="1:6" ht="18" x14ac:dyDescent="0.35">
      <c r="A181" s="24" t="s">
        <v>240</v>
      </c>
      <c r="B181" s="55">
        <v>2</v>
      </c>
      <c r="C181" s="6" t="str">
        <f>IF(B181=0, -5, "0")</f>
        <v>0</v>
      </c>
      <c r="D181" s="55"/>
      <c r="E181" s="55"/>
      <c r="F181" s="55"/>
    </row>
    <row r="182" spans="1:6" ht="49.5" x14ac:dyDescent="0.3">
      <c r="A182" s="6" t="s">
        <v>241</v>
      </c>
      <c r="B182" s="55">
        <v>1</v>
      </c>
      <c r="C182" s="55"/>
      <c r="D182" s="56" t="s">
        <v>526</v>
      </c>
      <c r="E182" s="56" t="s">
        <v>522</v>
      </c>
      <c r="F182" s="55"/>
    </row>
    <row r="183" spans="1:6" ht="99" x14ac:dyDescent="0.3">
      <c r="A183" s="26" t="s">
        <v>174</v>
      </c>
      <c r="B183" s="55">
        <v>1</v>
      </c>
      <c r="C183" s="55"/>
      <c r="D183" s="56" t="s">
        <v>527</v>
      </c>
      <c r="E183" s="56" t="s">
        <v>555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3" t="s">
        <v>34</v>
      </c>
      <c r="B185" s="454"/>
      <c r="C185" s="455"/>
      <c r="D185" s="329">
        <f>SUM(B181:C184)</f>
        <v>6</v>
      </c>
    </row>
    <row r="186" spans="1:6" x14ac:dyDescent="0.3">
      <c r="A186" s="453" t="s">
        <v>249</v>
      </c>
      <c r="B186" s="454"/>
      <c r="C186" s="455"/>
      <c r="D186" s="17">
        <f>D185/(COUNT(B181:C184)*2)</f>
        <v>0.75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0" t="s">
        <v>15</v>
      </c>
      <c r="B188" s="461"/>
      <c r="C188" s="461"/>
      <c r="D188" s="461"/>
      <c r="E188" s="461"/>
      <c r="F188" s="461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x14ac:dyDescent="0.3">
      <c r="A191" s="26" t="s">
        <v>165</v>
      </c>
      <c r="B191" s="55">
        <v>2</v>
      </c>
      <c r="C191" s="55"/>
      <c r="D191" s="56"/>
      <c r="E191" s="55"/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3" t="s">
        <v>34</v>
      </c>
      <c r="B193" s="454"/>
      <c r="C193" s="455"/>
      <c r="D193" s="329">
        <f>SUM(B189:C192)</f>
        <v>8</v>
      </c>
    </row>
    <row r="194" spans="1:7" x14ac:dyDescent="0.3">
      <c r="A194" s="453" t="s">
        <v>249</v>
      </c>
      <c r="B194" s="454"/>
      <c r="C194" s="455"/>
      <c r="D194" s="17">
        <f>D193/(COUNT(B189:C192)*2)</f>
        <v>1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6" t="s">
        <v>65</v>
      </c>
      <c r="B196" s="457"/>
      <c r="C196" s="457"/>
      <c r="D196" s="457"/>
      <c r="E196" s="457"/>
      <c r="F196" s="457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33" x14ac:dyDescent="0.3">
      <c r="A198" s="26" t="s">
        <v>179</v>
      </c>
      <c r="B198" s="55">
        <v>1</v>
      </c>
      <c r="C198" s="55"/>
      <c r="D198" s="56" t="s">
        <v>528</v>
      </c>
      <c r="E198" s="56" t="s">
        <v>529</v>
      </c>
      <c r="F198" s="55"/>
    </row>
    <row r="199" spans="1:7" ht="35.25" customHeight="1" x14ac:dyDescent="0.3">
      <c r="A199" s="6" t="s">
        <v>75</v>
      </c>
      <c r="B199" s="55">
        <v>2</v>
      </c>
      <c r="C199" s="55"/>
      <c r="D199" s="56"/>
      <c r="E199" s="55"/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3" t="s">
        <v>34</v>
      </c>
      <c r="B202" s="454"/>
      <c r="C202" s="455"/>
      <c r="D202" s="329">
        <f>SUM(B197:C201)</f>
        <v>9</v>
      </c>
    </row>
    <row r="203" spans="1:7" x14ac:dyDescent="0.3">
      <c r="A203" s="453" t="s">
        <v>249</v>
      </c>
      <c r="B203" s="454"/>
      <c r="C203" s="455"/>
      <c r="D203" s="17">
        <f>D202/(COUNT(B197:C201)*2)</f>
        <v>0.9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6" t="s">
        <v>175</v>
      </c>
      <c r="B205" s="457"/>
      <c r="C205" s="457"/>
      <c r="D205" s="457"/>
      <c r="E205" s="457"/>
      <c r="F205" s="457"/>
    </row>
    <row r="206" spans="1:7" ht="49.5" x14ac:dyDescent="0.3">
      <c r="A206" s="26" t="s">
        <v>302</v>
      </c>
      <c r="B206" s="55">
        <v>1</v>
      </c>
      <c r="C206" s="55"/>
      <c r="D206" s="55" t="s">
        <v>556</v>
      </c>
      <c r="E206" s="56" t="s">
        <v>530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66" x14ac:dyDescent="0.3">
      <c r="A208" s="6" t="s">
        <v>265</v>
      </c>
      <c r="B208" s="55">
        <v>1</v>
      </c>
      <c r="C208" s="55"/>
      <c r="D208" s="56" t="s">
        <v>531</v>
      </c>
      <c r="E208" s="56" t="s">
        <v>532</v>
      </c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53" t="s">
        <v>34</v>
      </c>
      <c r="B210" s="454"/>
      <c r="C210" s="455"/>
      <c r="D210" s="34">
        <f>SUM(B206:C209)</f>
        <v>4</v>
      </c>
    </row>
    <row r="211" spans="1:6" x14ac:dyDescent="0.3">
      <c r="A211" s="453" t="s">
        <v>249</v>
      </c>
      <c r="B211" s="454"/>
      <c r="C211" s="455"/>
      <c r="D211" s="17">
        <f>D210/(COUNT(B206:C209)*2)</f>
        <v>0.66666666666666663</v>
      </c>
    </row>
    <row r="213" spans="1:6" ht="18" x14ac:dyDescent="0.35">
      <c r="A213" s="37" t="s">
        <v>402</v>
      </c>
      <c r="B213" s="36"/>
      <c r="C213" s="36"/>
      <c r="D213" s="87">
        <v>0.5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192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0.88073394495412849</v>
      </c>
    </row>
  </sheetData>
  <sheetProtection algorithmName="SHA-512" hashValue="JfHr8pxHJNFBZMXLBSaj7gW/n/vwr0MC3h7jntUU/kzoVsBevrg2ZUSZc/xDeh6Xrjnjkmw4dRM/Es6nmyUVHQ==" saltValue="9WcarrLgJtzOxuUh81D91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53:B164 B46:B57 B17:B21 B26:B32 B37:B41 B189:B192 B72:B78 B83:B99 B104:B117 B62:B67 B123:B133 B138:B148 B181:B184 B169:B176 B206:B209 B197:B201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434" zoomScaleNormal="100" zoomScaleSheetLayoutView="100" workbookViewId="0">
      <selection activeCell="A434" sqref="A43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6"/>
      <c r="E1" s="446"/>
      <c r="F1" s="446"/>
      <c r="G1" s="446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7" t="s">
        <v>149</v>
      </c>
      <c r="B7" s="447"/>
      <c r="C7" s="447"/>
      <c r="D7" s="447"/>
      <c r="E7" s="447"/>
      <c r="F7" s="447"/>
      <c r="G7" s="93"/>
    </row>
    <row r="8" spans="1:7" ht="22.5" x14ac:dyDescent="0.45">
      <c r="A8" s="448" t="str">
        <f>'Page de garde'!D18</f>
        <v>CM Sousse Jawhara</v>
      </c>
      <c r="B8" s="448"/>
      <c r="C8" s="448"/>
      <c r="D8" s="448"/>
      <c r="E8" s="448"/>
      <c r="F8" s="448"/>
      <c r="G8" s="93"/>
    </row>
    <row r="9" spans="1:7" ht="22.5" x14ac:dyDescent="0.45">
      <c r="A9" s="94" t="s">
        <v>39</v>
      </c>
      <c r="B9" s="449"/>
      <c r="C9" s="449"/>
      <c r="D9" s="449"/>
      <c r="E9" s="449"/>
      <c r="F9" s="449"/>
      <c r="G9" s="93"/>
    </row>
    <row r="10" spans="1:7" ht="22.5" x14ac:dyDescent="0.45">
      <c r="A10" s="95" t="s">
        <v>41</v>
      </c>
      <c r="B10" s="450"/>
      <c r="C10" s="450"/>
      <c r="D10" s="450"/>
      <c r="E10" s="450"/>
      <c r="F10" s="450"/>
      <c r="G10" s="93"/>
    </row>
    <row r="11" spans="1:7" ht="22.5" x14ac:dyDescent="0.45">
      <c r="A11" s="94" t="s">
        <v>40</v>
      </c>
      <c r="B11" s="451"/>
      <c r="C11" s="451"/>
      <c r="D11" s="451"/>
      <c r="E11" s="451"/>
      <c r="F11" s="451"/>
      <c r="G11" s="93"/>
    </row>
    <row r="12" spans="1:7" ht="22.5" x14ac:dyDescent="0.45">
      <c r="A12" s="94" t="s">
        <v>198</v>
      </c>
      <c r="B12" s="452" t="e">
        <f>D719</f>
        <v>#DIV/0!</v>
      </c>
      <c r="C12" s="452"/>
      <c r="D12" s="452"/>
      <c r="E12" s="452"/>
      <c r="F12" s="452"/>
      <c r="G12" s="93"/>
    </row>
    <row r="13" spans="1:7" ht="22.5" x14ac:dyDescent="0.45">
      <c r="A13" s="92"/>
      <c r="B13" s="90"/>
      <c r="C13" s="90"/>
      <c r="D13" s="446"/>
      <c r="E13" s="446"/>
      <c r="F13" s="446"/>
      <c r="G13" s="446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2" t="s">
        <v>28</v>
      </c>
      <c r="B17" s="374" t="s">
        <v>29</v>
      </c>
      <c r="C17" s="374"/>
      <c r="D17" s="374" t="s">
        <v>42</v>
      </c>
      <c r="E17" s="375" t="s">
        <v>264</v>
      </c>
      <c r="F17" s="375" t="s">
        <v>294</v>
      </c>
      <c r="G17" s="96"/>
    </row>
    <row r="18" spans="1:8" ht="16.5" customHeight="1" x14ac:dyDescent="0.4">
      <c r="A18" s="372"/>
      <c r="B18" s="100" t="s">
        <v>32</v>
      </c>
      <c r="C18" s="100" t="s">
        <v>31</v>
      </c>
      <c r="D18" s="374"/>
      <c r="E18" s="375"/>
      <c r="F18" s="375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05"/>
      <c r="B49" s="405"/>
      <c r="C49" s="405"/>
      <c r="D49" s="405"/>
      <c r="E49" s="405"/>
      <c r="F49" s="405"/>
      <c r="G49" s="405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2" t="s">
        <v>28</v>
      </c>
      <c r="B52" s="374" t="s">
        <v>29</v>
      </c>
      <c r="C52" s="374"/>
      <c r="D52" s="374" t="s">
        <v>42</v>
      </c>
      <c r="E52" s="375" t="s">
        <v>264</v>
      </c>
      <c r="F52" s="375" t="s">
        <v>295</v>
      </c>
      <c r="G52" s="96"/>
    </row>
    <row r="53" spans="1:7" ht="21" x14ac:dyDescent="0.4">
      <c r="A53" s="372"/>
      <c r="B53" s="100" t="s">
        <v>32</v>
      </c>
      <c r="C53" s="100" t="s">
        <v>31</v>
      </c>
      <c r="D53" s="374"/>
      <c r="E53" s="375"/>
      <c r="F53" s="375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3"/>
      <c r="B64" s="444"/>
      <c r="C64" s="444"/>
      <c r="D64" s="444"/>
      <c r="E64" s="444"/>
      <c r="F64" s="444"/>
      <c r="G64" s="444"/>
    </row>
    <row r="65" spans="1:7" ht="43.5" customHeight="1" x14ac:dyDescent="0.4">
      <c r="A65" s="439" t="s">
        <v>341</v>
      </c>
      <c r="B65" s="439"/>
      <c r="C65" s="439"/>
      <c r="D65" s="439"/>
      <c r="E65" s="439"/>
      <c r="F65" s="439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3"/>
      <c r="B83" s="423"/>
      <c r="C83" s="423"/>
      <c r="D83" s="423"/>
      <c r="E83" s="423"/>
      <c r="F83" s="423"/>
      <c r="G83" s="423"/>
    </row>
    <row r="84" spans="1:7" ht="45" customHeight="1" x14ac:dyDescent="0.45">
      <c r="A84" s="445" t="s">
        <v>342</v>
      </c>
      <c r="B84" s="445"/>
      <c r="C84" s="445"/>
      <c r="D84" s="445"/>
      <c r="E84" s="445"/>
      <c r="F84" s="445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1"/>
      <c r="B101" s="432"/>
      <c r="C101" s="432"/>
      <c r="D101" s="432"/>
      <c r="E101" s="432"/>
      <c r="F101" s="438"/>
      <c r="G101" s="96"/>
    </row>
    <row r="102" spans="1:7" ht="46.5" customHeight="1" x14ac:dyDescent="0.4">
      <c r="A102" s="439" t="s">
        <v>343</v>
      </c>
      <c r="B102" s="439"/>
      <c r="C102" s="439"/>
      <c r="D102" s="439"/>
      <c r="E102" s="439"/>
      <c r="F102" s="439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1"/>
      <c r="B109" s="432"/>
      <c r="C109" s="432"/>
      <c r="D109" s="432"/>
      <c r="E109" s="432"/>
      <c r="F109" s="438"/>
      <c r="G109" s="96"/>
    </row>
    <row r="110" spans="1:7" ht="39.75" customHeight="1" x14ac:dyDescent="0.4">
      <c r="A110" s="439" t="s">
        <v>375</v>
      </c>
      <c r="B110" s="439"/>
      <c r="C110" s="439"/>
      <c r="D110" s="439"/>
      <c r="E110" s="439"/>
      <c r="F110" s="439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2"/>
      <c r="B118" s="432"/>
      <c r="C118" s="432"/>
      <c r="D118" s="432"/>
      <c r="E118" s="432"/>
      <c r="F118" s="432"/>
      <c r="G118" s="96"/>
    </row>
    <row r="119" spans="1:7" ht="22.5" x14ac:dyDescent="0.4">
      <c r="A119" s="439" t="s">
        <v>304</v>
      </c>
      <c r="B119" s="439"/>
      <c r="C119" s="439"/>
      <c r="D119" s="439"/>
      <c r="E119" s="439"/>
      <c r="F119" s="439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0"/>
      <c r="B130" s="440"/>
      <c r="C130" s="440"/>
      <c r="D130" s="440"/>
      <c r="E130" s="440"/>
      <c r="F130" s="440"/>
      <c r="G130" s="96"/>
    </row>
    <row r="131" spans="1:16384" ht="22.5" customHeight="1" x14ac:dyDescent="0.4">
      <c r="A131" s="441" t="s">
        <v>404</v>
      </c>
      <c r="B131" s="441"/>
      <c r="C131" s="441"/>
      <c r="D131" s="441"/>
      <c r="E131" s="441"/>
      <c r="F131" s="441"/>
      <c r="G131" s="96"/>
    </row>
    <row r="132" spans="1:16384" ht="22.5" customHeight="1" x14ac:dyDescent="0.4">
      <c r="A132" s="442"/>
      <c r="B132" s="442"/>
      <c r="C132" s="442"/>
      <c r="D132" s="442"/>
      <c r="E132" s="442"/>
      <c r="F132" s="442"/>
      <c r="G132" s="96"/>
    </row>
    <row r="133" spans="1:16384" s="258" customFormat="1" ht="22.5" customHeight="1" x14ac:dyDescent="0.25">
      <c r="A133" s="372" t="s">
        <v>28</v>
      </c>
      <c r="B133" s="374" t="s">
        <v>29</v>
      </c>
      <c r="C133" s="374"/>
      <c r="D133" s="374" t="s">
        <v>42</v>
      </c>
      <c r="E133" s="375" t="s">
        <v>264</v>
      </c>
      <c r="F133" s="375" t="s">
        <v>295</v>
      </c>
    </row>
    <row r="134" spans="1:16384" s="258" customFormat="1" ht="22.5" customHeight="1" x14ac:dyDescent="0.25">
      <c r="A134" s="372"/>
      <c r="B134" s="100" t="s">
        <v>32</v>
      </c>
      <c r="C134" s="100" t="s">
        <v>31</v>
      </c>
      <c r="D134" s="374"/>
      <c r="E134" s="375"/>
      <c r="F134" s="375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3" t="s">
        <v>441</v>
      </c>
      <c r="B137" s="433"/>
      <c r="C137" s="433"/>
      <c r="D137" s="433"/>
      <c r="E137" s="433"/>
      <c r="F137" s="433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0" t="s">
        <v>340</v>
      </c>
      <c r="B144" s="430"/>
      <c r="C144" s="430"/>
      <c r="D144" s="430"/>
      <c r="E144" s="430"/>
      <c r="F144" s="430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1"/>
      <c r="B161" s="432"/>
      <c r="C161" s="432"/>
      <c r="D161" s="432"/>
      <c r="E161" s="432"/>
      <c r="F161" s="432"/>
      <c r="G161" s="96"/>
    </row>
    <row r="162" spans="1:7" ht="32.25" customHeight="1" x14ac:dyDescent="0.4">
      <c r="A162" s="433" t="s">
        <v>442</v>
      </c>
      <c r="B162" s="433"/>
      <c r="C162" s="433"/>
      <c r="D162" s="433"/>
      <c r="E162" s="433"/>
      <c r="F162" s="433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4"/>
      <c r="B172" s="435"/>
      <c r="C172" s="435"/>
      <c r="D172" s="435"/>
      <c r="E172" s="435"/>
      <c r="F172" s="435"/>
      <c r="G172" s="96"/>
    </row>
    <row r="173" spans="1:7" ht="32.25" customHeight="1" x14ac:dyDescent="0.4">
      <c r="A173" s="433" t="s">
        <v>304</v>
      </c>
      <c r="B173" s="433"/>
      <c r="C173" s="433"/>
      <c r="D173" s="433"/>
      <c r="E173" s="433"/>
      <c r="F173" s="433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36"/>
      <c r="C182" s="437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29"/>
      <c r="B184" s="429"/>
      <c r="C184" s="429"/>
      <c r="D184" s="429"/>
      <c r="E184" s="429"/>
      <c r="F184" s="429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2" t="s">
        <v>28</v>
      </c>
      <c r="B187" s="374" t="s">
        <v>29</v>
      </c>
      <c r="C187" s="374"/>
      <c r="D187" s="374" t="s">
        <v>42</v>
      </c>
      <c r="E187" s="375" t="s">
        <v>264</v>
      </c>
      <c r="F187" s="375" t="s">
        <v>295</v>
      </c>
      <c r="G187" s="96"/>
    </row>
    <row r="188" spans="1:7" ht="21" x14ac:dyDescent="0.4">
      <c r="A188" s="372"/>
      <c r="B188" s="100" t="s">
        <v>32</v>
      </c>
      <c r="C188" s="100" t="s">
        <v>31</v>
      </c>
      <c r="D188" s="374"/>
      <c r="E188" s="375"/>
      <c r="F188" s="375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79" t="s">
        <v>34</v>
      </c>
      <c r="B199" s="380"/>
      <c r="C199" s="381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5"/>
      <c r="B201" s="405"/>
      <c r="C201" s="405"/>
      <c r="D201" s="405"/>
      <c r="E201" s="405"/>
      <c r="F201" s="405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79" t="s">
        <v>34</v>
      </c>
      <c r="B223" s="380"/>
      <c r="C223" s="381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5"/>
      <c r="B225" s="405"/>
      <c r="C225" s="405"/>
      <c r="D225" s="405"/>
      <c r="E225" s="405"/>
      <c r="F225" s="405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6" t="s">
        <v>304</v>
      </c>
      <c r="B232" s="427"/>
      <c r="C232" s="427"/>
      <c r="D232" s="428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79" t="s">
        <v>34</v>
      </c>
      <c r="B241" s="380"/>
      <c r="C241" s="381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5"/>
      <c r="B246" s="405"/>
      <c r="C246" s="405"/>
      <c r="D246" s="405"/>
      <c r="E246" s="405"/>
      <c r="F246" s="405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2" t="s">
        <v>28</v>
      </c>
      <c r="B249" s="374" t="s">
        <v>29</v>
      </c>
      <c r="C249" s="374"/>
      <c r="D249" s="374" t="s">
        <v>42</v>
      </c>
      <c r="E249" s="375" t="s">
        <v>264</v>
      </c>
      <c r="F249" s="375" t="s">
        <v>295</v>
      </c>
      <c r="G249" s="96"/>
    </row>
    <row r="250" spans="1:7" ht="21" x14ac:dyDescent="0.4">
      <c r="A250" s="372"/>
      <c r="B250" s="100" t="s">
        <v>32</v>
      </c>
      <c r="C250" s="100" t="s">
        <v>31</v>
      </c>
      <c r="D250" s="374"/>
      <c r="E250" s="375"/>
      <c r="F250" s="375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79" t="s">
        <v>34</v>
      </c>
      <c r="B261" s="380"/>
      <c r="C261" s="381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89"/>
      <c r="B286" s="389"/>
      <c r="C286" s="389"/>
      <c r="D286" s="389"/>
      <c r="E286" s="389"/>
      <c r="F286" s="389"/>
      <c r="G286" s="96"/>
    </row>
    <row r="287" spans="1:7" ht="31.5" customHeight="1" x14ac:dyDescent="0.4">
      <c r="A287" s="425" t="s">
        <v>304</v>
      </c>
      <c r="B287" s="425"/>
      <c r="C287" s="425"/>
      <c r="D287" s="425"/>
      <c r="E287" s="425"/>
      <c r="F287" s="425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2" t="s">
        <v>28</v>
      </c>
      <c r="B304" s="374" t="s">
        <v>29</v>
      </c>
      <c r="C304" s="374"/>
      <c r="D304" s="374" t="s">
        <v>42</v>
      </c>
      <c r="E304" s="375" t="s">
        <v>264</v>
      </c>
      <c r="F304" s="375" t="s">
        <v>295</v>
      </c>
      <c r="G304" s="96"/>
    </row>
    <row r="305" spans="1:7" ht="21" x14ac:dyDescent="0.4">
      <c r="A305" s="372"/>
      <c r="B305" s="100" t="s">
        <v>32</v>
      </c>
      <c r="C305" s="100" t="s">
        <v>31</v>
      </c>
      <c r="D305" s="374"/>
      <c r="E305" s="375"/>
      <c r="F305" s="375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10"/>
      <c r="B352" s="410"/>
      <c r="C352" s="410"/>
      <c r="D352" s="410"/>
      <c r="E352" s="410"/>
      <c r="F352" s="410"/>
      <c r="G352" s="410"/>
    </row>
    <row r="353" spans="1:7" ht="32.25" customHeight="1" x14ac:dyDescent="0.4">
      <c r="A353" s="424" t="s">
        <v>304</v>
      </c>
      <c r="B353" s="424"/>
      <c r="C353" s="424"/>
      <c r="D353" s="424"/>
      <c r="E353" s="424"/>
      <c r="F353" s="424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2" t="s">
        <v>28</v>
      </c>
      <c r="B370" s="374" t="s">
        <v>29</v>
      </c>
      <c r="C370" s="374"/>
      <c r="D370" s="374" t="s">
        <v>42</v>
      </c>
      <c r="E370" s="375" t="s">
        <v>264</v>
      </c>
      <c r="F370" s="375" t="s">
        <v>295</v>
      </c>
      <c r="G370" s="96"/>
    </row>
    <row r="371" spans="1:7" ht="21" x14ac:dyDescent="0.4">
      <c r="A371" s="372"/>
      <c r="B371" s="100" t="s">
        <v>32</v>
      </c>
      <c r="C371" s="100" t="s">
        <v>31</v>
      </c>
      <c r="D371" s="374"/>
      <c r="E371" s="375"/>
      <c r="F371" s="375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2"/>
      <c r="B410" s="423"/>
      <c r="C410" s="423"/>
      <c r="D410" s="423"/>
      <c r="E410" s="423"/>
      <c r="F410" s="423"/>
      <c r="G410" s="423"/>
    </row>
    <row r="411" spans="1:7" ht="24.75" x14ac:dyDescent="0.4">
      <c r="A411" s="420" t="s">
        <v>313</v>
      </c>
      <c r="B411" s="420"/>
      <c r="C411" s="420"/>
      <c r="D411" s="420"/>
      <c r="E411" s="420"/>
      <c r="F411" s="420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2" t="s">
        <v>28</v>
      </c>
      <c r="B428" s="374" t="s">
        <v>29</v>
      </c>
      <c r="C428" s="374"/>
      <c r="D428" s="374" t="s">
        <v>42</v>
      </c>
      <c r="E428" s="375" t="s">
        <v>264</v>
      </c>
      <c r="F428" s="375" t="s">
        <v>295</v>
      </c>
      <c r="G428" s="96"/>
    </row>
    <row r="429" spans="1:7" ht="21" x14ac:dyDescent="0.4">
      <c r="A429" s="372"/>
      <c r="B429" s="100" t="s">
        <v>32</v>
      </c>
      <c r="C429" s="100" t="s">
        <v>31</v>
      </c>
      <c r="D429" s="374"/>
      <c r="E429" s="375"/>
      <c r="F429" s="375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0" t="s">
        <v>304</v>
      </c>
      <c r="B459" s="420"/>
      <c r="C459" s="420"/>
      <c r="D459" s="420"/>
      <c r="E459" s="420"/>
      <c r="F459" s="420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1" t="s">
        <v>405</v>
      </c>
      <c r="B473" s="421"/>
      <c r="C473" s="421"/>
      <c r="D473" s="421"/>
      <c r="E473" s="421"/>
      <c r="F473" s="421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6" t="s">
        <v>28</v>
      </c>
      <c r="B475" s="407" t="s">
        <v>29</v>
      </c>
      <c r="C475" s="407"/>
      <c r="D475" s="407" t="s">
        <v>42</v>
      </c>
      <c r="E475" s="408" t="s">
        <v>264</v>
      </c>
      <c r="F475" s="408" t="s">
        <v>295</v>
      </c>
      <c r="G475" s="96"/>
    </row>
    <row r="476" spans="1:7" ht="21" x14ac:dyDescent="0.4">
      <c r="A476" s="406"/>
      <c r="B476" s="254" t="s">
        <v>32</v>
      </c>
      <c r="C476" s="254" t="s">
        <v>31</v>
      </c>
      <c r="D476" s="407"/>
      <c r="E476" s="408"/>
      <c r="F476" s="408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1" t="s">
        <v>52</v>
      </c>
      <c r="B478" s="481"/>
      <c r="C478" s="481"/>
      <c r="D478" s="481"/>
      <c r="E478" s="481"/>
      <c r="F478" s="481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2" t="s">
        <v>443</v>
      </c>
      <c r="B484" s="483"/>
      <c r="C484" s="483"/>
      <c r="D484" s="483"/>
      <c r="E484" s="483"/>
      <c r="F484" s="483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4" t="s">
        <v>23</v>
      </c>
      <c r="B495" s="485"/>
      <c r="C495" s="485"/>
      <c r="D495" s="485"/>
      <c r="E495" s="485"/>
      <c r="F495" s="486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1"/>
      <c r="B507" s="391"/>
      <c r="C507" s="391"/>
      <c r="D507" s="391"/>
      <c r="E507" s="391"/>
      <c r="F507" s="391"/>
      <c r="G507" s="391"/>
    </row>
    <row r="508" spans="1:7" ht="26.25" customHeight="1" x14ac:dyDescent="0.5">
      <c r="A508" s="288" t="s">
        <v>304</v>
      </c>
      <c r="B508" s="418"/>
      <c r="C508" s="418"/>
      <c r="D508" s="418"/>
      <c r="E508" s="418"/>
      <c r="F508" s="418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19" t="s">
        <v>97</v>
      </c>
      <c r="B520" s="419"/>
      <c r="C520" s="419"/>
      <c r="D520" s="419"/>
      <c r="E520" s="419"/>
      <c r="F520" s="419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3" t="s">
        <v>28</v>
      </c>
      <c r="B522" s="373" t="s">
        <v>29</v>
      </c>
      <c r="C522" s="415"/>
      <c r="D522" s="374" t="s">
        <v>42</v>
      </c>
      <c r="E522" s="375" t="s">
        <v>264</v>
      </c>
      <c r="F522" s="375" t="s">
        <v>295</v>
      </c>
      <c r="G522" s="96"/>
    </row>
    <row r="523" spans="1:7" ht="21" x14ac:dyDescent="0.4">
      <c r="A523" s="414"/>
      <c r="B523" s="249" t="s">
        <v>32</v>
      </c>
      <c r="C523" s="250" t="s">
        <v>31</v>
      </c>
      <c r="D523" s="374"/>
      <c r="E523" s="375"/>
      <c r="F523" s="375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6"/>
      <c r="D525" s="416"/>
      <c r="E525" s="416"/>
      <c r="F525" s="417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79" t="s">
        <v>34</v>
      </c>
      <c r="B532" s="380"/>
      <c r="C532" s="381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79" t="s">
        <v>33</v>
      </c>
      <c r="B533" s="380"/>
      <c r="C533" s="381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5"/>
      <c r="B534" s="405"/>
      <c r="C534" s="405"/>
      <c r="D534" s="405"/>
      <c r="E534" s="405"/>
      <c r="F534" s="405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09"/>
      <c r="B546" s="410"/>
      <c r="C546" s="410"/>
      <c r="D546" s="410"/>
      <c r="E546" s="410"/>
      <c r="F546" s="410"/>
      <c r="G546" s="410"/>
    </row>
    <row r="547" spans="1:7" ht="35.25" customHeight="1" x14ac:dyDescent="0.4">
      <c r="A547" s="290" t="s">
        <v>304</v>
      </c>
      <c r="B547" s="265"/>
      <c r="C547" s="411"/>
      <c r="D547" s="411"/>
      <c r="E547" s="411"/>
      <c r="F547" s="412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87" t="s">
        <v>34</v>
      </c>
      <c r="B556" s="387"/>
      <c r="C556" s="399"/>
      <c r="D556" s="345">
        <f>SUM(B548:C555,B536:C545)</f>
        <v>0</v>
      </c>
      <c r="E556" s="90"/>
      <c r="F556" s="96"/>
      <c r="G556" s="96"/>
    </row>
    <row r="557" spans="1:7" ht="21" x14ac:dyDescent="0.4">
      <c r="A557" s="387" t="s">
        <v>33</v>
      </c>
      <c r="B557" s="387"/>
      <c r="C557" s="387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5"/>
      <c r="B562" s="405"/>
      <c r="C562" s="405"/>
      <c r="D562" s="405"/>
      <c r="E562" s="405"/>
      <c r="F562" s="405"/>
      <c r="G562" s="96"/>
    </row>
    <row r="563" spans="1:7" ht="22.5" x14ac:dyDescent="0.45">
      <c r="A563" s="386" t="s">
        <v>19</v>
      </c>
      <c r="B563" s="386"/>
      <c r="C563" s="386"/>
      <c r="D563" s="386"/>
      <c r="E563" s="386"/>
      <c r="F563" s="386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6" t="s">
        <v>28</v>
      </c>
      <c r="B565" s="407" t="s">
        <v>29</v>
      </c>
      <c r="C565" s="407"/>
      <c r="D565" s="407" t="s">
        <v>42</v>
      </c>
      <c r="E565" s="408" t="s">
        <v>264</v>
      </c>
      <c r="F565" s="408" t="s">
        <v>295</v>
      </c>
      <c r="G565" s="96"/>
    </row>
    <row r="566" spans="1:7" ht="21" x14ac:dyDescent="0.4">
      <c r="A566" s="406"/>
      <c r="B566" s="254" t="s">
        <v>32</v>
      </c>
      <c r="C566" s="254" t="s">
        <v>31</v>
      </c>
      <c r="D566" s="407"/>
      <c r="E566" s="408"/>
      <c r="F566" s="408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6" t="s">
        <v>10</v>
      </c>
      <c r="B568" s="397"/>
      <c r="C568" s="397"/>
      <c r="D568" s="397"/>
      <c r="E568" s="397"/>
      <c r="F568" s="398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87" t="s">
        <v>34</v>
      </c>
      <c r="B578" s="387"/>
      <c r="C578" s="399"/>
      <c r="D578" s="345">
        <f>SUM(B569:C577)</f>
        <v>0</v>
      </c>
      <c r="E578" s="90"/>
      <c r="F578" s="96"/>
      <c r="G578" s="96"/>
    </row>
    <row r="579" spans="1:7" ht="21" x14ac:dyDescent="0.4">
      <c r="A579" s="387" t="s">
        <v>33</v>
      </c>
      <c r="B579" s="387"/>
      <c r="C579" s="387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0" t="s">
        <v>23</v>
      </c>
      <c r="B581" s="401"/>
      <c r="C581" s="401"/>
      <c r="D581" s="401"/>
      <c r="E581" s="401"/>
      <c r="F581" s="402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3" t="s">
        <v>370</v>
      </c>
      <c r="B588" s="404"/>
      <c r="C588" s="404"/>
      <c r="D588" s="404"/>
      <c r="E588" s="404"/>
      <c r="F588" s="404"/>
      <c r="G588" s="404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87" t="s">
        <v>34</v>
      </c>
      <c r="B596" s="387"/>
      <c r="C596" s="399"/>
      <c r="D596" s="345">
        <f>SUM(B589:C595,B582:C587,B569:C577)</f>
        <v>0</v>
      </c>
      <c r="E596" s="90"/>
      <c r="F596" s="96"/>
      <c r="G596" s="96"/>
    </row>
    <row r="597" spans="1:7" ht="21" x14ac:dyDescent="0.4">
      <c r="A597" s="387" t="s">
        <v>33</v>
      </c>
      <c r="B597" s="387"/>
      <c r="C597" s="387"/>
      <c r="D597" s="298" t="e">
        <f>D596/(COUNT(B582:C587,B589:C594,B569:C577)*2)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93" t="s">
        <v>168</v>
      </c>
      <c r="B600" s="394"/>
      <c r="C600" s="395"/>
      <c r="D600" s="127" t="e">
        <f>D599/(COUNT(B569:C577,B589:C594,B582:C587)*2)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6" t="s">
        <v>8</v>
      </c>
      <c r="B602" s="386"/>
      <c r="C602" s="386"/>
      <c r="D602" s="386"/>
      <c r="E602" s="386"/>
      <c r="F602" s="386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2" t="s">
        <v>28</v>
      </c>
      <c r="B604" s="374" t="s">
        <v>29</v>
      </c>
      <c r="C604" s="374"/>
      <c r="D604" s="374" t="s">
        <v>42</v>
      </c>
      <c r="E604" s="375" t="s">
        <v>264</v>
      </c>
      <c r="F604" s="375" t="s">
        <v>295</v>
      </c>
      <c r="G604" s="96"/>
    </row>
    <row r="605" spans="1:7" ht="18.75" customHeight="1" x14ac:dyDescent="0.4">
      <c r="A605" s="372"/>
      <c r="B605" s="100" t="s">
        <v>32</v>
      </c>
      <c r="C605" s="100" t="s">
        <v>31</v>
      </c>
      <c r="D605" s="374"/>
      <c r="E605" s="375"/>
      <c r="F605" s="375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7"/>
      <c r="D607" s="377"/>
      <c r="E607" s="377"/>
      <c r="F607" s="378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7" t="s">
        <v>34</v>
      </c>
      <c r="B616" s="387"/>
      <c r="C616" s="387"/>
      <c r="D616" s="345">
        <f>SUM(B608:C615)</f>
        <v>0</v>
      </c>
      <c r="E616" s="388"/>
      <c r="F616" s="389"/>
      <c r="G616" s="96"/>
    </row>
    <row r="617" spans="1:7" ht="21" x14ac:dyDescent="0.4">
      <c r="A617" s="387" t="s">
        <v>33</v>
      </c>
      <c r="B617" s="387"/>
      <c r="C617" s="387"/>
      <c r="D617" s="298" t="e">
        <f>D616/(COUNT(B608:C615)*2)</f>
        <v>#DIV/0!</v>
      </c>
      <c r="E617" s="390"/>
      <c r="F617" s="391"/>
      <c r="G617" s="96"/>
    </row>
    <row r="618" spans="1:7" ht="21" x14ac:dyDescent="0.4">
      <c r="A618" s="128"/>
      <c r="B618" s="96"/>
      <c r="C618" s="392"/>
      <c r="D618" s="392"/>
      <c r="E618" s="392"/>
      <c r="F618" s="392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79" t="s">
        <v>34</v>
      </c>
      <c r="B629" s="380"/>
      <c r="C629" s="381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7"/>
      <c r="D632" s="377"/>
      <c r="E632" s="377"/>
      <c r="F632" s="378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79" t="s">
        <v>34</v>
      </c>
      <c r="B639" s="380"/>
      <c r="C639" s="381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82"/>
      <c r="B641" s="382"/>
      <c r="C641" s="382"/>
      <c r="D641" s="382"/>
      <c r="E641" s="382"/>
      <c r="F641" s="382"/>
      <c r="G641" s="382"/>
    </row>
    <row r="642" spans="1:7" ht="24.75" x14ac:dyDescent="0.4">
      <c r="A642" s="284" t="s">
        <v>26</v>
      </c>
      <c r="B642" s="377"/>
      <c r="C642" s="377"/>
      <c r="D642" s="377"/>
      <c r="E642" s="377"/>
      <c r="F642" s="378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3" t="s">
        <v>304</v>
      </c>
      <c r="B650" s="384"/>
      <c r="C650" s="384"/>
      <c r="D650" s="384"/>
      <c r="E650" s="384"/>
      <c r="F650" s="385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6" t="s">
        <v>346</v>
      </c>
      <c r="B665" s="386"/>
      <c r="C665" s="386"/>
      <c r="D665" s="386"/>
      <c r="E665" s="386"/>
      <c r="F665" s="386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2" t="s">
        <v>28</v>
      </c>
      <c r="B667" s="374" t="s">
        <v>29</v>
      </c>
      <c r="C667" s="374"/>
      <c r="D667" s="374" t="s">
        <v>42</v>
      </c>
      <c r="E667" s="375" t="s">
        <v>264</v>
      </c>
      <c r="F667" s="375" t="s">
        <v>295</v>
      </c>
      <c r="G667" s="96"/>
    </row>
    <row r="668" spans="1:7" ht="21" x14ac:dyDescent="0.4">
      <c r="A668" s="372"/>
      <c r="B668" s="100" t="s">
        <v>32</v>
      </c>
      <c r="C668" s="100" t="s">
        <v>31</v>
      </c>
      <c r="D668" s="374"/>
      <c r="E668" s="375"/>
      <c r="F668" s="375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6" t="s">
        <v>439</v>
      </c>
      <c r="B693" s="376"/>
      <c r="C693" s="376"/>
      <c r="D693" s="376"/>
      <c r="E693" s="376"/>
      <c r="F693" s="376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71" t="s">
        <v>28</v>
      </c>
      <c r="B695" s="373" t="s">
        <v>29</v>
      </c>
      <c r="C695" s="373"/>
      <c r="D695" s="374" t="s">
        <v>42</v>
      </c>
      <c r="E695" s="375" t="s">
        <v>264</v>
      </c>
      <c r="F695" s="375" t="s">
        <v>295</v>
      </c>
      <c r="G695" s="215"/>
    </row>
    <row r="696" spans="1:7" ht="21" x14ac:dyDescent="0.4">
      <c r="A696" s="372"/>
      <c r="B696" s="100" t="s">
        <v>32</v>
      </c>
      <c r="C696" s="100" t="s">
        <v>31</v>
      </c>
      <c r="D696" s="374"/>
      <c r="E696" s="375"/>
      <c r="F696" s="375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8" t="s">
        <v>299</v>
      </c>
      <c r="B698" s="369"/>
      <c r="C698" s="369"/>
      <c r="D698" s="369"/>
      <c r="E698" s="369"/>
      <c r="F698" s="370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6"/>
      <c r="C704" s="367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6"/>
      <c r="C705" s="367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8" t="s">
        <v>300</v>
      </c>
      <c r="B707" s="369"/>
      <c r="C707" s="369"/>
      <c r="D707" s="369"/>
      <c r="E707" s="369"/>
      <c r="F707" s="370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6"/>
      <c r="E1" s="476"/>
      <c r="F1" s="476"/>
      <c r="G1" s="476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77" t="s">
        <v>46</v>
      </c>
      <c r="B6" s="477"/>
      <c r="C6" s="477"/>
      <c r="D6" s="477"/>
      <c r="E6" s="477"/>
      <c r="F6" s="477"/>
      <c r="G6" s="79"/>
    </row>
    <row r="7" spans="1:7" s="2" customFormat="1" ht="21.75" customHeight="1" x14ac:dyDescent="0.45">
      <c r="A7" s="478" t="str">
        <f>'Page de garde'!D18</f>
        <v>CM Sousse Jawhara</v>
      </c>
      <c r="B7" s="478"/>
      <c r="C7" s="478"/>
      <c r="D7" s="478"/>
      <c r="E7" s="478"/>
      <c r="F7" s="478"/>
      <c r="G7" s="79"/>
    </row>
    <row r="8" spans="1:7" s="2" customFormat="1" ht="24" x14ac:dyDescent="0.45">
      <c r="A8" s="4" t="s">
        <v>39</v>
      </c>
      <c r="B8" s="479">
        <f>'A4 Exploitation'!B9:F9</f>
        <v>0</v>
      </c>
      <c r="C8" s="479"/>
      <c r="D8" s="479"/>
      <c r="E8" s="479"/>
      <c r="F8" s="479"/>
      <c r="G8" s="79"/>
    </row>
    <row r="9" spans="1:7" s="2" customFormat="1" ht="24" x14ac:dyDescent="0.45">
      <c r="A9" s="5" t="s">
        <v>41</v>
      </c>
      <c r="B9" s="480">
        <f>'A4 Exploitation'!B10:F10</f>
        <v>0</v>
      </c>
      <c r="C9" s="480"/>
      <c r="D9" s="480"/>
      <c r="E9" s="480"/>
      <c r="F9" s="480"/>
      <c r="G9" s="79"/>
    </row>
    <row r="10" spans="1:7" s="2" customFormat="1" ht="24" x14ac:dyDescent="0.45">
      <c r="A10" s="4" t="s">
        <v>40</v>
      </c>
      <c r="B10" s="475">
        <f>'A4 Exploitation'!B11:F11</f>
        <v>0</v>
      </c>
      <c r="C10" s="475"/>
      <c r="D10" s="475"/>
      <c r="E10" s="475"/>
      <c r="F10" s="475"/>
      <c r="G10" s="79"/>
    </row>
    <row r="11" spans="1:7" s="2" customFormat="1" ht="24" x14ac:dyDescent="0.45">
      <c r="A11" s="4" t="s">
        <v>248</v>
      </c>
      <c r="B11" s="467" t="e">
        <f>D215</f>
        <v>#DIV/0!</v>
      </c>
      <c r="C11" s="467"/>
      <c r="D11" s="467"/>
      <c r="E11" s="467"/>
      <c r="F11" s="467"/>
      <c r="G11" s="79"/>
    </row>
    <row r="12" spans="1:7" s="2" customFormat="1" ht="22.5" x14ac:dyDescent="0.45">
      <c r="A12" s="1"/>
      <c r="D12" s="446"/>
      <c r="E12" s="446"/>
      <c r="F12" s="446"/>
      <c r="G12" s="446"/>
    </row>
    <row r="13" spans="1:7" s="2" customFormat="1" ht="11.25" customHeight="1" x14ac:dyDescent="0.3">
      <c r="A13" s="468" t="s">
        <v>28</v>
      </c>
      <c r="B13" s="469" t="s">
        <v>29</v>
      </c>
      <c r="C13" s="469"/>
      <c r="D13" s="469" t="s">
        <v>42</v>
      </c>
      <c r="E13" s="469" t="s">
        <v>158</v>
      </c>
      <c r="F13" s="469" t="s">
        <v>159</v>
      </c>
    </row>
    <row r="14" spans="1:7" s="2" customFormat="1" ht="12.75" customHeight="1" x14ac:dyDescent="0.3">
      <c r="A14" s="468"/>
      <c r="B14" s="18" t="s">
        <v>32</v>
      </c>
      <c r="C14" s="18" t="s">
        <v>31</v>
      </c>
      <c r="D14" s="469"/>
      <c r="E14" s="469"/>
      <c r="F14" s="469"/>
      <c r="G14" s="78"/>
    </row>
    <row r="15" spans="1:7" x14ac:dyDescent="0.3">
      <c r="A15" s="470"/>
      <c r="B15" s="471"/>
      <c r="C15" s="471"/>
      <c r="D15" s="471"/>
      <c r="E15" s="471"/>
      <c r="F15" s="471"/>
    </row>
    <row r="16" spans="1:7" ht="19.5" x14ac:dyDescent="0.4">
      <c r="A16" s="472" t="s">
        <v>0</v>
      </c>
      <c r="B16" s="473"/>
      <c r="C16" s="473"/>
      <c r="D16" s="473"/>
      <c r="E16" s="473"/>
      <c r="F16" s="473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4" t="s">
        <v>34</v>
      </c>
      <c r="B22" s="458"/>
      <c r="C22" s="459"/>
      <c r="D22" s="330">
        <f>SUM(B17:C21)</f>
        <v>0</v>
      </c>
    </row>
    <row r="23" spans="1:7" x14ac:dyDescent="0.3">
      <c r="A23" s="453" t="s">
        <v>249</v>
      </c>
      <c r="B23" s="454"/>
      <c r="C23" s="455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56" t="s">
        <v>4</v>
      </c>
      <c r="B25" s="457"/>
      <c r="C25" s="457"/>
      <c r="D25" s="457"/>
      <c r="E25" s="457"/>
      <c r="F25" s="457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3" t="s">
        <v>34</v>
      </c>
      <c r="B33" s="454"/>
      <c r="C33" s="455"/>
      <c r="D33" s="329">
        <f>SUM(B26:C32)</f>
        <v>0</v>
      </c>
    </row>
    <row r="34" spans="1:6" x14ac:dyDescent="0.3">
      <c r="A34" s="453" t="s">
        <v>249</v>
      </c>
      <c r="B34" s="454"/>
      <c r="C34" s="455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56" t="s">
        <v>178</v>
      </c>
      <c r="B36" s="457"/>
      <c r="C36" s="457"/>
      <c r="D36" s="457"/>
      <c r="E36" s="457"/>
      <c r="F36" s="457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3" t="s">
        <v>34</v>
      </c>
      <c r="B42" s="454"/>
      <c r="C42" s="455"/>
      <c r="D42" s="329">
        <f>SUM(B37:C41)</f>
        <v>0</v>
      </c>
    </row>
    <row r="43" spans="1:6" x14ac:dyDescent="0.3">
      <c r="A43" s="453" t="s">
        <v>249</v>
      </c>
      <c r="B43" s="454"/>
      <c r="C43" s="455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2" t="s">
        <v>405</v>
      </c>
      <c r="B45" s="463"/>
      <c r="C45" s="463"/>
      <c r="D45" s="463"/>
      <c r="E45" s="463"/>
      <c r="F45" s="464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3" t="s">
        <v>34</v>
      </c>
      <c r="B58" s="454"/>
      <c r="C58" s="455"/>
      <c r="D58" s="341">
        <f>SUM(B46:C57)</f>
        <v>0</v>
      </c>
    </row>
    <row r="59" spans="1:6" x14ac:dyDescent="0.3">
      <c r="A59" s="453" t="s">
        <v>249</v>
      </c>
      <c r="B59" s="454"/>
      <c r="C59" s="455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5" t="s">
        <v>19</v>
      </c>
      <c r="B61" s="466"/>
      <c r="C61" s="466"/>
      <c r="D61" s="466"/>
      <c r="E61" s="466"/>
      <c r="F61" s="466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3" t="s">
        <v>34</v>
      </c>
      <c r="B68" s="454"/>
      <c r="C68" s="455"/>
      <c r="D68" s="329">
        <f>SUM(B62:C67)</f>
        <v>0</v>
      </c>
    </row>
    <row r="69" spans="1:6" x14ac:dyDescent="0.3">
      <c r="A69" s="453" t="s">
        <v>249</v>
      </c>
      <c r="B69" s="454"/>
      <c r="C69" s="455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56" t="s">
        <v>8</v>
      </c>
      <c r="B71" s="457"/>
      <c r="C71" s="457"/>
      <c r="D71" s="457"/>
      <c r="E71" s="457"/>
      <c r="F71" s="457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3" t="s">
        <v>34</v>
      </c>
      <c r="B79" s="454"/>
      <c r="C79" s="455"/>
      <c r="D79" s="329">
        <f>SUM(B72:C78)</f>
        <v>0</v>
      </c>
    </row>
    <row r="80" spans="1:6" x14ac:dyDescent="0.3">
      <c r="A80" s="453" t="s">
        <v>249</v>
      </c>
      <c r="B80" s="454"/>
      <c r="C80" s="455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56" t="s">
        <v>463</v>
      </c>
      <c r="B82" s="457"/>
      <c r="C82" s="457"/>
      <c r="D82" s="457"/>
      <c r="E82" s="457"/>
      <c r="F82" s="457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3" t="s">
        <v>34</v>
      </c>
      <c r="B100" s="454"/>
      <c r="C100" s="455"/>
      <c r="D100" s="329">
        <f>SUM(B83:C99)</f>
        <v>0</v>
      </c>
    </row>
    <row r="101" spans="1:6" x14ac:dyDescent="0.3">
      <c r="A101" s="453" t="s">
        <v>249</v>
      </c>
      <c r="B101" s="454"/>
      <c r="C101" s="455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6" t="s">
        <v>170</v>
      </c>
      <c r="B103" s="457"/>
      <c r="C103" s="457"/>
      <c r="D103" s="457"/>
      <c r="E103" s="457"/>
      <c r="F103" s="457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3" t="s">
        <v>34</v>
      </c>
      <c r="B118" s="454"/>
      <c r="C118" s="455"/>
      <c r="D118" s="329">
        <f>SUM(B104:C117)</f>
        <v>0</v>
      </c>
    </row>
    <row r="119" spans="1:6" x14ac:dyDescent="0.3">
      <c r="A119" s="453" t="s">
        <v>249</v>
      </c>
      <c r="B119" s="454"/>
      <c r="C119" s="455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6" t="s">
        <v>171</v>
      </c>
      <c r="B122" s="457"/>
      <c r="C122" s="457"/>
      <c r="D122" s="457"/>
      <c r="E122" s="457"/>
      <c r="F122" s="457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3" t="s">
        <v>34</v>
      </c>
      <c r="B134" s="454"/>
      <c r="C134" s="455"/>
      <c r="D134" s="329">
        <f>SUM(B123:C133)</f>
        <v>0</v>
      </c>
    </row>
    <row r="135" spans="1:6" x14ac:dyDescent="0.3">
      <c r="A135" s="453" t="s">
        <v>249</v>
      </c>
      <c r="B135" s="454"/>
      <c r="C135" s="455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6" t="s">
        <v>154</v>
      </c>
      <c r="B137" s="457"/>
      <c r="C137" s="457"/>
      <c r="D137" s="457"/>
      <c r="E137" s="457"/>
      <c r="F137" s="457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3" t="s">
        <v>34</v>
      </c>
      <c r="B149" s="454"/>
      <c r="C149" s="455"/>
      <c r="D149" s="329">
        <f>SUM(B138:C148)</f>
        <v>0</v>
      </c>
    </row>
    <row r="150" spans="1:6" x14ac:dyDescent="0.3">
      <c r="A150" s="453" t="s">
        <v>249</v>
      </c>
      <c r="B150" s="454"/>
      <c r="C150" s="455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6" t="s">
        <v>61</v>
      </c>
      <c r="B152" s="457"/>
      <c r="C152" s="457"/>
      <c r="D152" s="457"/>
      <c r="E152" s="457"/>
      <c r="F152" s="457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3" t="s">
        <v>34</v>
      </c>
      <c r="B165" s="454"/>
      <c r="C165" s="455"/>
      <c r="D165" s="329">
        <f>SUM(B153:C164)</f>
        <v>0</v>
      </c>
    </row>
    <row r="166" spans="1:6" x14ac:dyDescent="0.3">
      <c r="A166" s="453" t="s">
        <v>249</v>
      </c>
      <c r="B166" s="454"/>
      <c r="C166" s="455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6" t="s">
        <v>176</v>
      </c>
      <c r="B168" s="457"/>
      <c r="C168" s="457"/>
      <c r="D168" s="457"/>
      <c r="E168" s="457"/>
      <c r="F168" s="457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3" t="s">
        <v>34</v>
      </c>
      <c r="B177" s="458"/>
      <c r="C177" s="459"/>
      <c r="D177" s="330">
        <f>SUM(B169:C176)</f>
        <v>0</v>
      </c>
    </row>
    <row r="178" spans="1:6" x14ac:dyDescent="0.3">
      <c r="A178" s="453" t="s">
        <v>249</v>
      </c>
      <c r="B178" s="454"/>
      <c r="C178" s="455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6" t="s">
        <v>64</v>
      </c>
      <c r="B180" s="457"/>
      <c r="C180" s="457"/>
      <c r="D180" s="457"/>
      <c r="E180" s="457"/>
      <c r="F180" s="457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3" t="s">
        <v>34</v>
      </c>
      <c r="B185" s="454"/>
      <c r="C185" s="455"/>
      <c r="D185" s="329">
        <f>SUM(B181:C184)</f>
        <v>0</v>
      </c>
    </row>
    <row r="186" spans="1:6" x14ac:dyDescent="0.3">
      <c r="A186" s="453" t="s">
        <v>249</v>
      </c>
      <c r="B186" s="454"/>
      <c r="C186" s="455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0" t="s">
        <v>15</v>
      </c>
      <c r="B188" s="461"/>
      <c r="C188" s="461"/>
      <c r="D188" s="461"/>
      <c r="E188" s="461"/>
      <c r="F188" s="461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3" t="s">
        <v>34</v>
      </c>
      <c r="B193" s="454"/>
      <c r="C193" s="455"/>
      <c r="D193" s="329">
        <f>SUM(B189:C192)</f>
        <v>0</v>
      </c>
    </row>
    <row r="194" spans="1:7" x14ac:dyDescent="0.3">
      <c r="A194" s="453" t="s">
        <v>249</v>
      </c>
      <c r="B194" s="454"/>
      <c r="C194" s="455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6" t="s">
        <v>65</v>
      </c>
      <c r="B196" s="457"/>
      <c r="C196" s="457"/>
      <c r="D196" s="457"/>
      <c r="E196" s="457"/>
      <c r="F196" s="457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3" t="s">
        <v>34</v>
      </c>
      <c r="B202" s="454"/>
      <c r="C202" s="455"/>
      <c r="D202" s="329">
        <f>SUM(B197:C201)</f>
        <v>0</v>
      </c>
    </row>
    <row r="203" spans="1:7" x14ac:dyDescent="0.3">
      <c r="A203" s="453" t="s">
        <v>249</v>
      </c>
      <c r="B203" s="454"/>
      <c r="C203" s="455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6" t="s">
        <v>175</v>
      </c>
      <c r="B205" s="457"/>
      <c r="C205" s="457"/>
      <c r="D205" s="457"/>
      <c r="E205" s="457"/>
      <c r="F205" s="457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3" t="s">
        <v>34</v>
      </c>
      <c r="B210" s="454"/>
      <c r="C210" s="455"/>
      <c r="D210" s="34">
        <f>SUM(B206:C209)</f>
        <v>0</v>
      </c>
    </row>
    <row r="211" spans="1:6" x14ac:dyDescent="0.3">
      <c r="A211" s="453" t="s">
        <v>249</v>
      </c>
      <c r="B211" s="454"/>
      <c r="C211" s="455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4</vt:i4>
      </vt:variant>
    </vt:vector>
  </HeadingPairs>
  <TitlesOfParts>
    <vt:vector size="9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2019-07-26T09:39:56Z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