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Jawraha Soussa\05-Mai\"/>
    </mc:Choice>
  </mc:AlternateContent>
  <bookViews>
    <workbookView xWindow="0" yWindow="0" windowWidth="20490" windowHeight="77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3" i="38" l="1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F471" i="42"/>
  <c r="E471" i="42"/>
  <c r="F424" i="42"/>
  <c r="E424" i="42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B700" i="36" s="1"/>
  <c r="D668" i="36"/>
  <c r="B668" i="36" s="1"/>
  <c r="D605" i="36"/>
  <c r="B605" i="36" s="1"/>
  <c r="D565" i="36"/>
  <c r="B565" i="36" s="1"/>
  <c r="D525" i="36"/>
  <c r="B525" i="36" s="1"/>
  <c r="D471" i="36"/>
  <c r="B471" i="36" s="1"/>
  <c r="D424" i="36"/>
  <c r="B424" i="36" s="1"/>
  <c r="D366" i="36"/>
  <c r="B366" i="36" s="1"/>
  <c r="D299" i="36"/>
  <c r="D244" i="36"/>
  <c r="B244" i="36" s="1"/>
  <c r="D185" i="36"/>
  <c r="B185" i="36" s="1"/>
  <c r="D129" i="36"/>
  <c r="B129" i="36" s="1"/>
  <c r="D43" i="36"/>
  <c r="B43" i="36" s="1"/>
  <c r="D129" i="40" l="1"/>
  <c r="B129" i="40" s="1"/>
  <c r="D133" i="41"/>
  <c r="D134" i="41" s="1"/>
  <c r="D149" i="41"/>
  <c r="D150" i="41" s="1"/>
  <c r="D565" i="42"/>
  <c r="B565" i="42" s="1"/>
  <c r="D668" i="42"/>
  <c r="B668" i="42" s="1"/>
  <c r="D669" i="42" s="1"/>
  <c r="D670" i="42" s="1"/>
  <c r="D471" i="40"/>
  <c r="B471" i="40" s="1"/>
  <c r="D203" i="38"/>
  <c r="D204" i="38" s="1"/>
  <c r="D161" i="39"/>
  <c r="D162" i="39" s="1"/>
  <c r="D227" i="40"/>
  <c r="D228" i="40" s="1"/>
  <c r="D366" i="40"/>
  <c r="B366" i="40" s="1"/>
  <c r="D367" i="40" s="1"/>
  <c r="D525" i="42"/>
  <c r="B525" i="42" s="1"/>
  <c r="D627" i="42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567" i="42" s="1"/>
  <c r="D390" i="38"/>
  <c r="D391" i="38" s="1"/>
  <c r="D149" i="39"/>
  <c r="D150" i="39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588" i="42"/>
  <c r="D589" i="42" s="1"/>
  <c r="D133" i="43"/>
  <c r="D134" i="43" s="1"/>
  <c r="D149" i="43"/>
  <c r="D150" i="43" s="1"/>
  <c r="D197" i="43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672" i="42"/>
  <c r="D673" i="42" s="1"/>
  <c r="B154" i="29" s="1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722" i="38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9" i="38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D472" i="38" s="1"/>
  <c r="D425" i="38"/>
  <c r="D367" i="38"/>
  <c r="D299" i="38"/>
  <c r="B299" i="38" s="1"/>
  <c r="D300" i="38" s="1"/>
  <c r="D185" i="38"/>
  <c r="D129" i="38"/>
  <c r="D43" i="38"/>
  <c r="D44" i="38" s="1"/>
  <c r="D47" i="38" s="1"/>
  <c r="D48" i="38" s="1"/>
  <c r="B53" i="29" s="1"/>
  <c r="D266" i="38"/>
  <c r="D588" i="38"/>
  <c r="D589" i="38" s="1"/>
  <c r="D303" i="40" l="1"/>
  <c r="D304" i="40" s="1"/>
  <c r="B90" i="29" s="1"/>
  <c r="D370" i="40"/>
  <c r="D371" i="40" s="1"/>
  <c r="B99" i="29" s="1"/>
  <c r="D368" i="40"/>
  <c r="D198" i="39"/>
  <c r="D199" i="39" s="1"/>
  <c r="B11" i="39" s="1"/>
  <c r="D198" i="43"/>
  <c r="D199" i="43" s="1"/>
  <c r="B182" i="29" s="1"/>
  <c r="D248" i="38"/>
  <c r="D249" i="38" s="1"/>
  <c r="B80" i="29" s="1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D606" i="38"/>
  <c r="D607" i="38" s="1"/>
  <c r="D672" i="38"/>
  <c r="D673" i="38" s="1"/>
  <c r="B152" i="29" s="1"/>
  <c r="D723" i="38"/>
  <c r="D130" i="38"/>
  <c r="D131" i="38" s="1"/>
  <c r="B62" i="29" s="1"/>
  <c r="B129" i="38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43" l="1"/>
  <c r="B180" i="29"/>
  <c r="D187" i="38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<sst xmlns="http://schemas.openxmlformats.org/spreadsheetml/2006/main" count="5163" uniqueCount="565">
  <si>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</si>
  <si>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</si>
  <si>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</si>
  <si>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</si>
  <si>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</si>
  <si>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</si>
  <si>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</si>
  <si>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</si>
  <si>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</si>
  <si>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</si>
  <si>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</si>
  <si>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</si>
  <si>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</si>
  <si>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</si>
  <si>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</si>
  <si>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</si>
  <si>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</si>
  <si>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</si>
  <si>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</si>
  <si>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</si>
  <si>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</si>
  <si>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</si>
  <si>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</si>
  <si>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</si>
  <si>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</si>
  <si>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</si>
  <si>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</si>
  <si>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</si>
  <si>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</si>
  <si>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</si>
  <si>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</si>
  <si>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</si>
  <si>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</si>
  <si>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</si>
  <si>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</si>
  <si>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</si>
  <si>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</si>
  <si>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</si>
  <si>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</si>
  <si>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</si>
  <si>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</si>
  <si>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</si>
  <si>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</si>
  <si>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</si>
  <si>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</si>
  <si>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</si>
  <si>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</si>
  <si>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</si>
  <si>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</si>
  <si>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</si>
  <si>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</si>
  <si>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</si>
  <si>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</si>
  <si>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</si>
  <si>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</si>
  <si>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</si>
  <si>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</si>
  <si>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</si>
  <si>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</si>
  <si>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</si>
  <si>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</si>
  <si>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</si>
  <si>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</si>
  <si>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</si>
  <si>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</si>
  <si>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</si>
  <si>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</si>
  <si>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</si>
  <si>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</si>
  <si>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</si>
  <si>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</si>
  <si>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</si>
  <si>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</si>
  <si>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</si>
  <si>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</si>
  <si>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</si>
  <si>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</si>
  <si>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</si>
  <si>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</si>
  <si>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</si>
  <si>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</si>
  <si>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</si>
  <si>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</si>
  <si>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</si>
  <si>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</si>
  <si>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</si>
  <si>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</si>
  <si>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</si>
  <si>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</si>
  <si>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</si>
  <si>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</si>
  <si>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</si>
  <si>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</si>
  <si>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</si>
  <si>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</si>
  <si>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</si>
  <si>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</si>
  <si>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</si>
  <si>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</si>
  <si>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</si>
  <si>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</si>
  <si>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</si>
  <si>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</si>
  <si>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</si>
  <si>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</si>
  <si>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</si>
  <si>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</si>
  <si>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</si>
  <si>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</si>
  <si>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</si>
  <si>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</si>
  <si>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</si>
  <si>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</si>
  <si>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</si>
  <si>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</si>
  <si>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</si>
  <si>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</si>
  <si>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</si>
  <si>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</si>
  <si>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</si>
  <si>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</si>
  <si>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</si>
  <si>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</si>
  <si>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</si>
  <si>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</si>
  <si>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</si>
  <si>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</si>
  <si>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</si>
  <si>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</si>
  <si>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</si>
  <si>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</si>
  <si>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</si>
  <si>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</si>
  <si>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</si>
  <si>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</si>
  <si>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</si>
  <si>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</si>
  <si>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</si>
  <si>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</si>
  <si>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</si>
  <si>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</si>
  <si>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</si>
  <si>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</si>
  <si>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</si>
  <si>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</si>
  <si>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</si>
  <si>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</si>
  <si>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</si>
  <si>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</si>
  <si>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</si>
  <si>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</si>
  <si>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</si>
  <si>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</si>
  <si>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</si>
  <si>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</si>
  <si>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</si>
  <si>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</si>
  <si>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</si>
  <si>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</si>
  <si>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</si>
  <si>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</si>
  <si>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</si>
  <si>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</si>
  <si>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</si>
  <si>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</si>
  <si>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</si>
  <si>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</si>
  <si>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</si>
  <si>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</si>
  <si>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</si>
  <si>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</si>
  <si>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</si>
  <si>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</si>
  <si>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</si>
  <si>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</si>
  <si>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</si>
  <si>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</si>
  <si>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</si>
  <si>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</si>
  <si>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</si>
  <si>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</si>
  <si>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</si>
  <si>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</si>
  <si>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</si>
  <si>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</si>
  <si>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</si>
  <si>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</si>
  <si>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</si>
  <si>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</si>
  <si>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</si>
  <si>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</si>
  <si>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</si>
  <si>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</si>
  <si>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</si>
  <si>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</si>
  <si>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</si>
  <si>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</si>
  <si>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</si>
  <si>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</si>
  <si>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</si>
  <si>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</si>
  <si>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</si>
  <si>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</si>
  <si>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</si>
  <si>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</si>
  <si>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</si>
  <si>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</si>
  <si>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</si>
  <si>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</si>
  <si>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</si>
  <si>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</si>
  <si>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</si>
  <si>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</si>
  <si>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</si>
  <si>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</si>
  <si>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</si>
  <si>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</si>
  <si>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</si>
  <si>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</si>
  <si>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</si>
  <si>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</si>
  <si>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</si>
  <si>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</si>
  <si>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</si>
  <si>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</si>
  <si>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</si>
  <si>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</si>
  <si>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</si>
  <si>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</si>
  <si>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</si>
  <si>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</si>
  <si>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</si>
  <si>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</si>
  <si>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</si>
  <si>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</si>
  <si>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</si>
  <si>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</si>
  <si>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</si>
  <si>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</si>
  <si>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</si>
  <si>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</si>
  <si>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</si>
  <si>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</si>
  <si>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</si>
  <si>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</si>
  <si>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</si>
  <si>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</si>
  <si>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</si>
  <si>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</si>
  <si>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</si>
  <si>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</si>
  <si>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</si>
  <si>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</si>
  <si>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</si>
  <si>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</si>
  <si>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</si>
  <si>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</si>
  <si>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</si>
  <si>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</si>
  <si>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</si>
  <si>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</si>
  <si>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</si>
  <si>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</si>
  <si>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</si>
  <si>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</si>
  <si>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</si>
  <si>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</si>
  <si>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</si>
  <si>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</si>
  <si>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</si>
  <si>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</si>
  <si>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</si>
  <si>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</si>
  <si>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</si>
  <si>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</si>
  <si>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</si>
  <si>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</si>
  <si>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</si>
  <si>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</si>
  <si>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</si>
  <si>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</si>
  <si>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</si>
  <si>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</si>
  <si>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</si>
  <si>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</si>
  <si>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</si>
  <si>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</si>
  <si>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</si>
  <si>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</si>
  <si>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</si>
  <si>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</si>
  <si>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</si>
  <si>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</si>
  <si>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</si>
  <si>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</si>
  <si>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</si>
  <si>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</si>
  <si>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</si>
  <si>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</si>
  <si>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</si>
  <si>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</si>
  <si>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</si>
  <si>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</si>
  <si>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</si>
  <si>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</si>
  <si>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</si>
  <si>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</si>
  <si>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</si>
  <si>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</si>
  <si>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</si>
  <si>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</si>
  <si>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</si>
  <si>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</si>
  <si>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</si>
  <si>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</si>
  <si>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</si>
  <si>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</si>
  <si>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</si>
  <si>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</si>
  <si>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</si>
  <si>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</si>
  <si>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</si>
  <si>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</si>
  <si>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</si>
  <si>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</si>
  <si>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</si>
  <si>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</si>
  <si>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</si>
  <si>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</si>
  <si>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</si>
  <si>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</si>
  <si>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</si>
  <si>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</si>
  <si>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</si>
  <si>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</si>
  <si>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</si>
  <si>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</si>
  <si>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</si>
  <si>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</si>
  <si>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</si>
  <si>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</si>
  <si>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</si>
  <si>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</si>
  <si>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</si>
  <si>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</si>
  <si>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</si>
  <si>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</si>
  <si>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</si>
  <si>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</si>
  <si>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</si>
  <si>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</si>
  <si>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</si>
  <si>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</si>
  <si>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</si>
  <si>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</si>
  <si>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</si>
  <si>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</si>
  <si>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</si>
  <si>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</si>
  <si>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</si>
  <si>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</si>
  <si>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</si>
  <si>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</si>
  <si>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</si>
  <si>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</si>
  <si>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</si>
  <si>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</si>
  <si>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</si>
  <si>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</si>
  <si>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</si>
  <si>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</si>
  <si>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</si>
  <si>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</si>
  <si>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</si>
  <si>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</si>
  <si>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</si>
  <si>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</si>
  <si>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</si>
  <si>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</si>
  <si>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</si>
  <si>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</si>
  <si>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</si>
  <si>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</si>
  <si>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</si>
  <si>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</si>
  <si>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</si>
  <si>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</si>
  <si>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</si>
  <si>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</si>
  <si>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</si>
  <si>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</si>
  <si>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</si>
  <si>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</si>
  <si>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</si>
  <si>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</si>
  <si>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</si>
  <si>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</si>
  <si>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</si>
  <si>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</si>
  <si>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</si>
  <si>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</si>
  <si>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</si>
  <si>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</si>
  <si>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</si>
  <si>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</si>
  <si>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</si>
  <si>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</si>
  <si>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</si>
  <si>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</si>
  <si>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</si>
  <si>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</si>
  <si>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</si>
  <si>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</si>
  <si>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</si>
  <si>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</si>
  <si>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</si>
  <si>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</si>
  <si>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</si>
  <si>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</si>
  <si>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</si>
  <si>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</si>
  <si>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</si>
  <si>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</si>
  <si>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</si>
  <si>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</si>
  <si>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</si>
  <si>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</si>
  <si>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</si>
  <si>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</si>
  <si>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</si>
  <si>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</si>
  <si>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</si>
  <si>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</si>
  <si>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</si>
  <si>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</si>
  <si>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</si>
  <si>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</si>
  <si>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</si>
  <si>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</si>
  <si>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</si>
  <si>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</si>
  <si>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</si>
  <si>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</si>
  <si>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</si>
  <si>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</si>
  <si>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</si>
  <si>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</si>
  <si>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</si>
  <si>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</si>
  <si>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</si>
  <si>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</si>
  <si>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</si>
  <si>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</si>
  <si>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</si>
  <si>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</si>
  <si>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</si>
  <si>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</si>
  <si>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</si>
  <si>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</si>
  <si>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</si>
  <si>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</si>
  <si>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</si>
  <si>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</si>
  <si>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</si>
  <si>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</si>
  <si>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</si>
  <si>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</si>
  <si>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</si>
  <si>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</si>
  <si>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</si>
  <si>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</si>
  <si>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</si>
  <si>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</si>
  <si>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</si>
  <si>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</si>
  <si>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</si>
  <si>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</si>
  <si>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</t>
  </si>
  <si>
    <t>planifier la formation
 en 2019</t>
  </si>
  <si>
    <t>Jawhara</t>
  </si>
  <si>
    <t>Evitant les risques de contamination croisée</t>
  </si>
  <si>
    <t>Identification des 
produits</t>
  </si>
  <si>
    <t>Présence de sachets d'escalopes et de poulets sans identification</t>
  </si>
  <si>
    <t>Le personnel du PFT n'était pas formé</t>
  </si>
  <si>
    <t>Renforcer l'étanchéité</t>
  </si>
  <si>
    <t>Présence de rouille</t>
  </si>
  <si>
    <t xml:space="preserve">La plonge du rayon volaillerie est bouchée </t>
  </si>
  <si>
    <t>Débouchage nécessaire</t>
  </si>
  <si>
    <t>En raison de la disponibilité que d'une seule chambre froide négative, les cartons de tous les produits du magasin y étaient stockés</t>
  </si>
  <si>
    <t>Un membre du personne portait des jeans rapiécés</t>
  </si>
  <si>
    <t>Respecter la charte vestimentaire</t>
  </si>
  <si>
    <t>L'exposition du riz était sans balisage le jour de l'audit</t>
  </si>
  <si>
    <t>Baliser tous les produits exposés</t>
  </si>
  <si>
    <t>Assurer la traçabilité de tous les produits
 des produits</t>
  </si>
  <si>
    <t>La viande hachée exposée le jour même n'est pas tracée. Aucune donnée sur les matières premières</t>
  </si>
  <si>
    <t>Une seule personne assurait la gestion de tous les rayons PFT</t>
  </si>
  <si>
    <t>Le chef rayonétait en tenue civile</t>
  </si>
  <si>
    <t>Respecter la charte</t>
  </si>
  <si>
    <t>Absence de papier</t>
  </si>
  <si>
    <t>Mettre le papier à disposition</t>
  </si>
  <si>
    <t>La porte n'était pas étanche</t>
  </si>
  <si>
    <t>Les espaces ne sont pas colmatés</t>
  </si>
  <si>
    <t>Colmater les vides pour prévenir les nuisibles.</t>
  </si>
  <si>
    <t>Absence de distributeur</t>
  </si>
  <si>
    <t>Mettre un distributeur papier à disposition</t>
  </si>
  <si>
    <t>Dr Hend KAMOUN</t>
  </si>
  <si>
    <t>Directeur du magasin et chefs rayons</t>
  </si>
  <si>
    <t>présence d'ingrédients de sandwich entamés (mozarella, thon, mayonnaise) entreposés dans la chambre froide  (risue de contamination croisée)</t>
  </si>
  <si>
    <t>eviter les contaminations croisées</t>
  </si>
  <si>
    <t>absence d'un gobelet pour le dosage de l'eau de javel</t>
  </si>
  <si>
    <t>prévoir un gobelet</t>
  </si>
  <si>
    <t>poids pain au son non conforme poids verifié 192g&lt;poids 200g</t>
  </si>
  <si>
    <t>contacter le fournisseur pour le poids</t>
  </si>
  <si>
    <t>pain libanais etiquetage non conforme
DLC et DF illisible sur l'étiquetage de pain de mie BVM</t>
  </si>
  <si>
    <t xml:space="preserve">contacter le fournisseur </t>
  </si>
  <si>
    <t>entreposage des œufs à température ambiante</t>
  </si>
  <si>
    <t>assurer le stockage des œufs au froid</t>
  </si>
  <si>
    <t>écart de poulet roti entre le hit parade et le cadencier de cuisson du 03/05/19: sur le hit parade il y avente de 5 poulet alors que sur le cadencier il a été noté uniquement 3 poulets préparés</t>
  </si>
  <si>
    <t>assurer l'indication de tous les produits préparés</t>
  </si>
  <si>
    <t xml:space="preserve">friteuse est sale bien que l’huile de friture a été récemment changée
</t>
  </si>
  <si>
    <t>assurer le nettoyage de la friteuse a chaque changement de l'huile</t>
  </si>
  <si>
    <t xml:space="preserve">le verre du meuble d’exposition est brisé
</t>
  </si>
  <si>
    <t>présence d'un produit choc non agrée pour le contact avec les denrées alimentaires</t>
  </si>
  <si>
    <t>assurer le respect des durées de vie des produits entamés</t>
  </si>
  <si>
    <t>non respect des durées de vie des boudins de charcuterie entamés ex: jambon dinde mliha entamé le 04/04/19 et jambon de bœuf fumé entamé le 22/04/19</t>
  </si>
  <si>
    <t>assurer l'identification de tous les produits entamés</t>
  </si>
  <si>
    <t>la date d'entame est illisible ou coupée sur quelques boudins entamés 
 (bien que la DLC est valable)</t>
  </si>
  <si>
    <t>néon non fonctionnel du coté cha froide fromages</t>
  </si>
  <si>
    <t>changer le neon</t>
  </si>
  <si>
    <t>assurer la verification des DLC MP</t>
  </si>
  <si>
    <t>Non repect des durées de vie de MP ex: 2 cartons de nuggets a emballer DLC fournisseur 10/05/19 hors la durée de vie de MP de volailles est DLC-2j</t>
  </si>
  <si>
    <t>non respect du FIFO :Nuggets emballés le 07/05/19 dont la DLC est 12/05/19 hors les nuggets emballés le 08/05/19 leur DLC est 10/05/19</t>
  </si>
  <si>
    <t>assurer le respect de FIFO</t>
  </si>
  <si>
    <t>dépassement des DLC fournisseurs pour certains produits volailles ex: pour nuggets DLC carrefour 12/05/19 &gt; DLC Fournisseur 10/05/19</t>
  </si>
  <si>
    <t>poulet aplati emballé le 07/05/19 non tracé
poulet roti cru emballé  09/05/19 et exposé au linéaire LS non tracé ni en boucherie ni en traiteur
cadencier de hachage non disponible au magasin</t>
  </si>
  <si>
    <t>assurer la tracabilié de tous les produits
assurer le remplissage du cadencier de hachage</t>
  </si>
  <si>
    <t xml:space="preserve">vente de merguez en barquette au linéaire LS avec étiquettes de merguez trad
</t>
  </si>
  <si>
    <t>assurer la verification de l'étiquetage</t>
  </si>
  <si>
    <t>ne pas depasser les DLC fournisseurs</t>
  </si>
  <si>
    <t xml:space="preserve">température affichée 2,7°C et celle verifiée 3,6°C </t>
  </si>
  <si>
    <t>température a cœur de l'escalope 3,9°C</t>
  </si>
  <si>
    <t xml:space="preserve">Poissonnerie/traiteur: dépôt de givre au niveau de l’évaporateur de la chambre froide négative
</t>
  </si>
  <si>
    <t>calamar anneaux panés emballé le 03/04/19 non tracé</t>
  </si>
  <si>
    <t xml:space="preserve">Assurer la tracabilité de tous les produits </t>
  </si>
  <si>
    <t>caisses de poissons non identifiés par la date de reception</t>
  </si>
  <si>
    <t>assurer l'identification de tous les produits receptionnés</t>
  </si>
  <si>
    <t>manque de glaçage des poissons</t>
  </si>
  <si>
    <t>balance et table de travail sont sales</t>
  </si>
  <si>
    <t>manque d'enregistrement de la température a cœur des produits quotidiennement</t>
  </si>
  <si>
    <t>assurer l'enregistrement de la température a cœur des produits quotidiennement</t>
  </si>
  <si>
    <t>assurer le glacage des produits</t>
  </si>
  <si>
    <t>assurer le nettoyage de balance et table</t>
  </si>
  <si>
    <t>Une seule personne assurait la gestion de tous les rayons PFT Evitant les risques de contamination croisée</t>
  </si>
  <si>
    <t>eclairage non fonctionnel dans la ch froide négative</t>
  </si>
  <si>
    <t>réparer l'eclairage</t>
  </si>
  <si>
    <t xml:space="preserve">Boul/pat : manque du flexible de la plonge 
Poissonnerie : mitigeur de la plonge de la poissonnerie est mal fixé
</t>
  </si>
  <si>
    <t>Température affichée -15°C et celle vérifiée est -16,8°C</t>
  </si>
  <si>
    <t>1/présence de 3 nouveaux employés non formés
2/le personnel de PFT n'a pas été formé à l'instruction des durées de vie</t>
  </si>
  <si>
    <t>assurer la formation du personnel</t>
  </si>
  <si>
    <t>absence de papier seche main dans les vestiaires femmes</t>
  </si>
  <si>
    <t>thermomètre afficheur de la ch froide affiche alarm en continu</t>
  </si>
  <si>
    <t>réparer le thermomètre afficheur</t>
  </si>
  <si>
    <t xml:space="preserve">réparer les plonges </t>
  </si>
  <si>
    <t>climatisation non mise en marche
la porte du local est assez etroite ce qui ne permet pas l'accès de la benne à ordure</t>
  </si>
  <si>
    <t>mettre en marche la climatisation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</si>
</sst>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4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165" fontId="6" fillId="0" borderId="1" xfId="0" applyNumberFormat="1" applyFont="1" applyFill="1" applyBorder="1" applyAlignment="1" applyProtection="1">
      <alignment horizontal="center" wrapText="1"/>
    </xf>
    <xf numFmtId="0" fontId="35" fillId="0" borderId="1" xfId="1" applyNumberFormat="1" applyFont="1" applyFill="1" applyBorder="1" applyAlignment="1" applyProtection="1">
      <alignment wrapText="1"/>
      <protection hidden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045856"/>
        <c:axId val="272046416"/>
      </c:barChart>
      <c:catAx>
        <c:axId val="27204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046416"/>
        <c:crosses val="autoZero"/>
        <c:auto val="1"/>
        <c:lblAlgn val="ctr"/>
        <c:lblOffset val="100"/>
        <c:noMultiLvlLbl val="0"/>
      </c:catAx>
      <c:valAx>
        <c:axId val="27204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045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554160"/>
        <c:axId val="275054112"/>
      </c:barChart>
      <c:catAx>
        <c:axId val="27555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054112"/>
        <c:crosses val="autoZero"/>
        <c:auto val="1"/>
        <c:lblAlgn val="ctr"/>
        <c:lblOffset val="100"/>
        <c:noMultiLvlLbl val="0"/>
      </c:catAx>
      <c:valAx>
        <c:axId val="27505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55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056912"/>
        <c:axId val="275057472"/>
      </c:barChart>
      <c:catAx>
        <c:axId val="27505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057472"/>
        <c:crosses val="autoZero"/>
        <c:auto val="1"/>
        <c:lblAlgn val="ctr"/>
        <c:lblOffset val="100"/>
        <c:noMultiLvlLbl val="0"/>
      </c:catAx>
      <c:valAx>
        <c:axId val="27505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05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302512"/>
        <c:axId val="275303072"/>
      </c:barChart>
      <c:catAx>
        <c:axId val="27530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303072"/>
        <c:crosses val="autoZero"/>
        <c:auto val="1"/>
        <c:lblAlgn val="ctr"/>
        <c:lblOffset val="100"/>
        <c:noMultiLvlLbl val="0"/>
      </c:catAx>
      <c:valAx>
        <c:axId val="27530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30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0.76315789473684215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406416"/>
        <c:axId val="275406976"/>
      </c:barChart>
      <c:catAx>
        <c:axId val="27540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406976"/>
        <c:crosses val="autoZero"/>
        <c:auto val="1"/>
        <c:lblAlgn val="ctr"/>
        <c:lblOffset val="100"/>
        <c:noMultiLvlLbl val="0"/>
      </c:catAx>
      <c:valAx>
        <c:axId val="275406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40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0.8125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409776"/>
        <c:axId val="275532832"/>
      </c:barChart>
      <c:catAx>
        <c:axId val="275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532832"/>
        <c:crosses val="autoZero"/>
        <c:auto val="1"/>
        <c:lblAlgn val="ctr"/>
        <c:lblOffset val="100"/>
        <c:noMultiLvlLbl val="0"/>
      </c:catAx>
      <c:valAx>
        <c:axId val="275532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0.96638655462184875</c:v>
                </c:pt>
                <c:pt idx="1">
                  <c:v>0.94871794871794868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535632"/>
        <c:axId val="275536192"/>
      </c:barChart>
      <c:catAx>
        <c:axId val="27553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536192"/>
        <c:crosses val="autoZero"/>
        <c:auto val="1"/>
        <c:lblAlgn val="ctr"/>
        <c:lblOffset val="100"/>
        <c:noMultiLvlLbl val="0"/>
      </c:catAx>
      <c:valAx>
        <c:axId val="27553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53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0.94613259668508287</c:v>
                </c:pt>
                <c:pt idx="1">
                  <c:v>0.88642659279778391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6998192"/>
        <c:axId val="276998752"/>
      </c:barChart>
      <c:catAx>
        <c:axId val="27699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6998752"/>
        <c:crosses val="autoZero"/>
        <c:auto val="1"/>
        <c:lblAlgn val="ctr"/>
        <c:lblOffset val="100"/>
        <c:noMultiLvlLbl val="0"/>
      </c:catAx>
      <c:valAx>
        <c:axId val="276998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6998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0.95625957565346575</c:v>
                </c:pt>
                <c:pt idx="1">
                  <c:v>0.91757227075786629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77045104"/>
        <c:axId val="277045664"/>
        <c:extLst xmlns:c16r2="http://schemas.microsoft.com/office/drawing/2015/06/chart"/>
      </c:barChart>
      <c:catAx>
        <c:axId val="2770451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045664"/>
        <c:crosses val="autoZero"/>
        <c:auto val="1"/>
        <c:lblAlgn val="ctr"/>
        <c:lblOffset val="100"/>
        <c:noMultiLvlLbl val="0"/>
      </c:catAx>
      <c:valAx>
        <c:axId val="2770456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04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0.71212121212121215</c:v>
                </c:pt>
                <c:pt idx="1">
                  <c:v>0.70833333333333326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77048464"/>
        <c:axId val="277233536"/>
        <c:extLst xmlns:c16r2="http://schemas.microsoft.com/office/drawing/2015/06/chart"/>
      </c:barChart>
      <c:catAx>
        <c:axId val="27704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233536"/>
        <c:crosses val="autoZero"/>
        <c:auto val="1"/>
        <c:lblAlgn val="ctr"/>
        <c:lblOffset val="100"/>
        <c:noMultiLvlLbl val="0"/>
      </c:catAx>
      <c:valAx>
        <c:axId val="277233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704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260736"/>
        <c:axId val="272261296"/>
      </c:barChart>
      <c:catAx>
        <c:axId val="27226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261296"/>
        <c:crosses val="autoZero"/>
        <c:auto val="1"/>
        <c:lblAlgn val="ctr"/>
        <c:lblOffset val="100"/>
        <c:noMultiLvlLbl val="0"/>
      </c:catAx>
      <c:valAx>
        <c:axId val="27226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26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0.76249999999999996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536352"/>
        <c:axId val="272536912"/>
      </c:barChart>
      <c:catAx>
        <c:axId val="2725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536912"/>
        <c:crosses val="autoZero"/>
        <c:auto val="1"/>
        <c:lblAlgn val="ctr"/>
        <c:lblOffset val="100"/>
        <c:noMultiLvlLbl val="0"/>
      </c:catAx>
      <c:valAx>
        <c:axId val="27253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5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0.90243902439024393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2647904"/>
        <c:axId val="272648464"/>
      </c:barChart>
      <c:catAx>
        <c:axId val="27264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2648464"/>
        <c:crosses val="autoZero"/>
        <c:auto val="1"/>
        <c:lblAlgn val="ctr"/>
        <c:lblOffset val="100"/>
        <c:noMultiLvlLbl val="0"/>
      </c:catAx>
      <c:valAx>
        <c:axId val="27264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264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0.89189189189189189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698304"/>
        <c:axId val="274698864"/>
      </c:barChart>
      <c:catAx>
        <c:axId val="27469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698864"/>
        <c:crosses val="autoZero"/>
        <c:auto val="1"/>
        <c:lblAlgn val="ctr"/>
        <c:lblOffset val="100"/>
        <c:noMultiLvlLbl val="0"/>
      </c:catAx>
      <c:valAx>
        <c:axId val="27469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698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0.875</c:v>
                </c:pt>
                <c:pt idx="1">
                  <c:v>0.69791666666666663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701664"/>
        <c:axId val="274801568"/>
      </c:barChart>
      <c:catAx>
        <c:axId val="27470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801568"/>
        <c:crosses val="autoZero"/>
        <c:auto val="1"/>
        <c:lblAlgn val="ctr"/>
        <c:lblOffset val="100"/>
        <c:noMultiLvlLbl val="0"/>
      </c:catAx>
      <c:valAx>
        <c:axId val="27480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70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804368"/>
        <c:axId val="274804928"/>
      </c:barChart>
      <c:catAx>
        <c:axId val="27480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804928"/>
        <c:crosses val="autoZero"/>
        <c:auto val="1"/>
        <c:lblAlgn val="ctr"/>
        <c:lblOffset val="100"/>
        <c:noMultiLvlLbl val="0"/>
      </c:catAx>
      <c:valAx>
        <c:axId val="27480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80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987088"/>
        <c:axId val="274987648"/>
      </c:barChart>
      <c:catAx>
        <c:axId val="27498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987648"/>
        <c:crosses val="autoZero"/>
        <c:auto val="1"/>
        <c:lblAlgn val="ctr"/>
        <c:lblOffset val="100"/>
        <c:noMultiLvlLbl val="0"/>
      </c:catAx>
      <c:valAx>
        <c:axId val="27498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98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550800"/>
        <c:axId val="275551360"/>
      </c:barChart>
      <c:catAx>
        <c:axId val="27555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551360"/>
        <c:crosses val="autoZero"/>
        <c:auto val="1"/>
        <c:lblAlgn val="ctr"/>
        <c:lblOffset val="100"/>
        <c:noMultiLvlLbl val="0"/>
      </c:catAx>
      <c:valAx>
        <c:axId val="2755513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55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77" zoomScaleSheetLayoutView="100" workbookViewId="0">
      <selection activeCell="D154" sqref="D154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4" t="s">
        <v>277</v>
      </c>
      <c r="B18" s="424"/>
      <c r="C18" s="424"/>
      <c r="D18" s="425" t="s">
        <v>479</v>
      </c>
      <c r="E18" s="425"/>
      <c r="F18" s="425"/>
      <c r="G18" s="425"/>
      <c r="H18" s="425"/>
      <c r="I18" s="425"/>
      <c r="J18" s="425"/>
      <c r="K18" s="425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6" t="s">
        <v>278</v>
      </c>
      <c r="B21" s="426"/>
      <c r="C21" s="426"/>
      <c r="D21" s="426"/>
      <c r="E21" s="426"/>
      <c r="F21" s="426"/>
      <c r="G21" s="426"/>
      <c r="H21" s="426"/>
      <c r="I21" s="426"/>
      <c r="J21" s="426"/>
      <c r="K21" s="426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0" t="s">
        <v>280</v>
      </c>
      <c r="C23" s="420"/>
      <c r="D23" s="49"/>
      <c r="E23" s="49"/>
      <c r="F23" s="49"/>
      <c r="G23" s="49"/>
      <c r="H23" s="49"/>
      <c r="I23" s="49"/>
      <c r="J23" s="48" t="str">
        <f>D18</f>
        <v>Jawhara</v>
      </c>
    </row>
    <row r="24" spans="1:11" ht="33" customHeight="1" x14ac:dyDescent="0.25">
      <c r="A24" s="57" t="s">
        <v>281</v>
      </c>
      <c r="B24" s="419">
        <f>AVERAGE('A1 Exploitation'!D730,'A1 Technique'!D199)</f>
        <v>0.95625957565346575</v>
      </c>
      <c r="C24" s="419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19">
        <f>AVERAGE('A2 Exploitation'!D730,'A2 Technique'!D199)</f>
        <v>0.91757227075786629</v>
      </c>
      <c r="C25" s="419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19" t="e">
        <f>AVERAGE('A3 Exploitation'!D730,'A3 Technique'!D199)</f>
        <v>#DIV/0!</v>
      </c>
      <c r="C26" s="419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19" t="e">
        <f>AVERAGE('A4 Exploitation'!D730,'A4 Technique'!D199)</f>
        <v>#DIV/0!</v>
      </c>
      <c r="C27" s="419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19"/>
      <c r="C28" s="419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19"/>
      <c r="C29" s="419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0" t="s">
        <v>287</v>
      </c>
      <c r="C33" s="420"/>
      <c r="D33" s="49"/>
      <c r="E33" s="49"/>
      <c r="F33" s="49"/>
      <c r="G33" s="49"/>
      <c r="H33" s="49"/>
      <c r="I33" s="49"/>
      <c r="J33" s="48" t="str">
        <f>D18</f>
        <v>Jawhara</v>
      </c>
    </row>
    <row r="34" spans="1:10" ht="33" customHeight="1" x14ac:dyDescent="0.25">
      <c r="A34" s="57" t="s">
        <v>281</v>
      </c>
      <c r="B34" s="419">
        <f>'A1 Exploitation'!D730</f>
        <v>0.94613259668508287</v>
      </c>
      <c r="C34" s="419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19">
        <f>'A2 Exploitation'!D730</f>
        <v>0.88642659279778391</v>
      </c>
      <c r="C35" s="419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19" t="e">
        <f>'A3 Exploitation'!D730</f>
        <v>#DIV/0!</v>
      </c>
      <c r="C36" s="419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19" t="e">
        <f>'A4 Exploitation'!D730</f>
        <v>#DIV/0!</v>
      </c>
      <c r="C37" s="419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19"/>
      <c r="C38" s="419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19"/>
      <c r="C39" s="419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3" t="s">
        <v>288</v>
      </c>
      <c r="C42" s="423"/>
      <c r="D42" s="49"/>
      <c r="E42" s="49"/>
      <c r="F42" s="49"/>
      <c r="G42" s="49"/>
      <c r="H42" s="49"/>
      <c r="I42" s="49"/>
      <c r="J42" s="48" t="str">
        <f>D18</f>
        <v>Jawhara</v>
      </c>
    </row>
    <row r="43" spans="1:10" ht="33" customHeight="1" x14ac:dyDescent="0.25">
      <c r="A43" s="57" t="s">
        <v>281</v>
      </c>
      <c r="B43" s="419">
        <f>AVERAGE('A1 Exploitation'!D728, 'A1 Technique'!D197)</f>
        <v>0.71212121212121215</v>
      </c>
      <c r="C43" s="419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19">
        <f>AVERAGE('A2 Exploitation'!D728, 'A2 Technique'!D197)</f>
        <v>0.70833333333333326</v>
      </c>
      <c r="C44" s="419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19" t="e">
        <f>AVERAGE('A3 Exploitation'!D728, 'A3 Technique'!D197)</f>
        <v>#DIV/0!</v>
      </c>
      <c r="C45" s="419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19" t="e">
        <f>AVERAGE('A4 Exploitation'!D728, 'A4 Technique'!D197)</f>
        <v>#DIV/0!</v>
      </c>
      <c r="C46" s="419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19"/>
      <c r="C47" s="419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19"/>
      <c r="C48" s="419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0" t="s">
        <v>289</v>
      </c>
      <c r="C51" s="420"/>
      <c r="D51" s="49"/>
      <c r="E51" s="49"/>
      <c r="F51" s="49"/>
      <c r="G51" s="49"/>
      <c r="H51" s="49"/>
      <c r="I51" s="49"/>
      <c r="J51" s="48" t="str">
        <f>D18</f>
        <v>Jawhara</v>
      </c>
    </row>
    <row r="52" spans="1:10" ht="33" customHeight="1" x14ac:dyDescent="0.25">
      <c r="A52" s="57" t="s">
        <v>281</v>
      </c>
      <c r="B52" s="422">
        <f>'A1 Exploitation'!D48</f>
        <v>1</v>
      </c>
      <c r="C52" s="422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2">
        <f>'A2 Exploitation'!D48</f>
        <v>1</v>
      </c>
      <c r="C53" s="422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2" t="e">
        <f>'A3 Exploitation'!D48</f>
        <v>#DIV/0!</v>
      </c>
      <c r="C54" s="422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2" t="e">
        <f>'A4 Exploitation'!D48</f>
        <v>#DIV/0!</v>
      </c>
      <c r="C55" s="422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2"/>
      <c r="C56" s="422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2"/>
      <c r="C57" s="422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0" t="s">
        <v>290</v>
      </c>
      <c r="C60" s="420"/>
      <c r="D60" s="49"/>
      <c r="E60" s="49"/>
      <c r="F60" s="49"/>
      <c r="G60" s="49"/>
      <c r="H60" s="49"/>
      <c r="I60" s="49"/>
      <c r="J60" s="48" t="str">
        <f>D18</f>
        <v>Jawhara</v>
      </c>
    </row>
    <row r="61" spans="1:10" ht="33" customHeight="1" x14ac:dyDescent="0.25">
      <c r="A61" s="57" t="s">
        <v>281</v>
      </c>
      <c r="B61" s="419" t="e">
        <f>'A1 Exploitation'!D131</f>
        <v>#DIV/0!</v>
      </c>
      <c r="C61" s="419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19" t="e">
        <f>'A2 Exploitation'!D131</f>
        <v>#DIV/0!</v>
      </c>
      <c r="C62" s="419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19" t="e">
        <f>'A3 Exploitation'!D131</f>
        <v>#DIV/0!</v>
      </c>
      <c r="C63" s="419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19" t="e">
        <f>'A4 Exploitation'!D131</f>
        <v>#DIV/0!</v>
      </c>
      <c r="C64" s="419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19"/>
      <c r="C65" s="419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19"/>
      <c r="C66" s="419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0" t="s">
        <v>464</v>
      </c>
      <c r="C69" s="420"/>
      <c r="D69" s="49"/>
      <c r="E69" s="49"/>
      <c r="F69" s="49"/>
      <c r="G69" s="49"/>
      <c r="H69" s="49"/>
      <c r="I69" s="49"/>
      <c r="J69" s="48" t="str">
        <f>D18</f>
        <v>Jawhara</v>
      </c>
    </row>
    <row r="70" spans="1:10" ht="33" customHeight="1" x14ac:dyDescent="0.25">
      <c r="A70" s="57" t="s">
        <v>281</v>
      </c>
      <c r="B70" s="419">
        <f>'A1 Exploitation'!D187</f>
        <v>1</v>
      </c>
      <c r="C70" s="419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19">
        <f>'A2 Exploitation'!D187</f>
        <v>0.76249999999999996</v>
      </c>
      <c r="C71" s="419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19" t="e">
        <f>'A3 Exploitation'!D187</f>
        <v>#DIV/0!</v>
      </c>
      <c r="C72" s="419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19" t="e">
        <f>'A4 Exploitation'!D187</f>
        <v>#DIV/0!</v>
      </c>
      <c r="C73" s="419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19"/>
      <c r="C74" s="419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19"/>
      <c r="C75" s="419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0" t="s">
        <v>465</v>
      </c>
      <c r="C78" s="420"/>
      <c r="D78" s="49"/>
      <c r="E78" s="49"/>
      <c r="F78" s="49"/>
      <c r="G78" s="49"/>
      <c r="H78" s="49"/>
      <c r="I78" s="49"/>
      <c r="J78" s="48" t="str">
        <f>D18</f>
        <v>Jawhara</v>
      </c>
    </row>
    <row r="79" spans="1:10" ht="33" customHeight="1" x14ac:dyDescent="0.25">
      <c r="A79" s="57" t="s">
        <v>281</v>
      </c>
      <c r="B79" s="419">
        <f>'A1 Exploitation'!D249</f>
        <v>0.90243902439024393</v>
      </c>
      <c r="C79" s="419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19">
        <f>'A2 Exploitation'!D249</f>
        <v>0.8571428571428571</v>
      </c>
      <c r="C80" s="419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19" t="e">
        <f>'A3 Exploitation'!D249</f>
        <v>#DIV/0!</v>
      </c>
      <c r="C81" s="419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19" t="e">
        <f>'A4 Exploitation'!D249</f>
        <v>#DIV/0!</v>
      </c>
      <c r="C82" s="419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19"/>
      <c r="C83" s="419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19"/>
      <c r="C84" s="419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0" t="s">
        <v>466</v>
      </c>
      <c r="C87" s="420"/>
      <c r="D87" s="49"/>
      <c r="E87" s="49"/>
      <c r="F87" s="49"/>
      <c r="G87" s="49"/>
      <c r="H87" s="49"/>
      <c r="I87" s="49"/>
      <c r="J87" s="48" t="str">
        <f>D18</f>
        <v>Jawhara</v>
      </c>
    </row>
    <row r="88" spans="1:10" ht="33" customHeight="1" x14ac:dyDescent="0.25">
      <c r="A88" s="57" t="s">
        <v>281</v>
      </c>
      <c r="B88" s="419">
        <f>'A1 Exploitation'!D304</f>
        <v>1</v>
      </c>
      <c r="C88" s="419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19">
        <f>'A2 Exploitation'!D304</f>
        <v>0.89189189189189189</v>
      </c>
      <c r="C89" s="419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19" t="e">
        <f>'A3 Exploitation'!D304</f>
        <v>#DIV/0!</v>
      </c>
      <c r="C90" s="419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19" t="e">
        <f>'A4 Exploitation'!D304</f>
        <v>#DIV/0!</v>
      </c>
      <c r="C91" s="419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19"/>
      <c r="C92" s="419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19"/>
      <c r="C93" s="419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0" t="s">
        <v>467</v>
      </c>
      <c r="C96" s="420"/>
      <c r="D96" s="49"/>
      <c r="E96" s="49"/>
      <c r="F96" s="49"/>
      <c r="G96" s="49"/>
      <c r="H96" s="49"/>
      <c r="I96" s="49"/>
      <c r="J96" s="48" t="str">
        <f>D18</f>
        <v>Jawhara</v>
      </c>
    </row>
    <row r="97" spans="1:10" ht="33" customHeight="1" x14ac:dyDescent="0.25">
      <c r="A97" s="57" t="s">
        <v>281</v>
      </c>
      <c r="B97" s="419">
        <f>'A1 Exploitation'!D371</f>
        <v>0.875</v>
      </c>
      <c r="C97" s="419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19">
        <f>'A2 Exploitation'!D371</f>
        <v>0.69791666666666663</v>
      </c>
      <c r="C98" s="419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19" t="e">
        <f>'A3 Exploitation'!D371</f>
        <v>#DIV/0!</v>
      </c>
      <c r="C99" s="419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19" t="e">
        <f>'A4 Exploitation'!D371</f>
        <v>#DIV/0!</v>
      </c>
      <c r="C100" s="419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19"/>
      <c r="C101" s="419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19"/>
      <c r="C102" s="419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0" t="s">
        <v>468</v>
      </c>
      <c r="C105" s="420"/>
      <c r="D105" s="49"/>
      <c r="E105" s="49"/>
      <c r="F105" s="49"/>
      <c r="G105" s="49"/>
      <c r="H105" s="49"/>
      <c r="I105" s="49"/>
      <c r="J105" s="48" t="str">
        <f>D18</f>
        <v>Jawhara</v>
      </c>
    </row>
    <row r="106" spans="1:10" ht="33" customHeight="1" x14ac:dyDescent="0.25">
      <c r="A106" s="57" t="s">
        <v>281</v>
      </c>
      <c r="B106" s="419">
        <f>'A1 Exploitation'!D429</f>
        <v>0.96153846153846156</v>
      </c>
      <c r="C106" s="419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19">
        <f>'A2 Exploitation'!D429</f>
        <v>0.875</v>
      </c>
      <c r="C107" s="419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19" t="e">
        <f>'A3 Exploitation'!D429</f>
        <v>#DIV/0!</v>
      </c>
      <c r="C108" s="419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19" t="e">
        <f>'A4 Exploitation'!D429</f>
        <v>#DIV/0!</v>
      </c>
      <c r="C109" s="419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19"/>
      <c r="C110" s="419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19"/>
      <c r="C111" s="419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0" t="s">
        <v>469</v>
      </c>
      <c r="C114" s="420"/>
      <c r="D114" s="49"/>
      <c r="E114" s="49"/>
      <c r="F114" s="49"/>
      <c r="G114" s="49"/>
      <c r="H114" s="49"/>
      <c r="I114" s="49"/>
      <c r="J114" s="48" t="str">
        <f>D18</f>
        <v>Jawhara</v>
      </c>
    </row>
    <row r="115" spans="1:10" ht="33" customHeight="1" x14ac:dyDescent="0.25">
      <c r="A115" s="57" t="s">
        <v>281</v>
      </c>
      <c r="B115" s="419">
        <f>'A1 Exploitation'!D476</f>
        <v>1</v>
      </c>
      <c r="C115" s="419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19">
        <f>'A2 Exploitation'!D476</f>
        <v>1</v>
      </c>
      <c r="C116" s="419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19" t="e">
        <f>'A3 Exploitation'!D476</f>
        <v>#DIV/0!</v>
      </c>
      <c r="C117" s="419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19" t="e">
        <f>'A4 Exploitation'!D476</f>
        <v>#DIV/0!</v>
      </c>
      <c r="C118" s="419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19"/>
      <c r="C119" s="419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19"/>
      <c r="C120" s="419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0" t="s">
        <v>470</v>
      </c>
      <c r="C123" s="420"/>
      <c r="D123" s="49"/>
      <c r="E123" s="49"/>
      <c r="F123" s="49"/>
      <c r="G123" s="49"/>
      <c r="H123" s="49"/>
      <c r="I123" s="49"/>
      <c r="J123" s="48" t="str">
        <f>D18</f>
        <v>Jawhara</v>
      </c>
    </row>
    <row r="124" spans="1:10" ht="33" customHeight="1" x14ac:dyDescent="0.25">
      <c r="A124" s="57" t="s">
        <v>281</v>
      </c>
      <c r="B124" s="419" t="e">
        <f>'A1 Exploitation'!D527</f>
        <v>#DIV/0!</v>
      </c>
      <c r="C124" s="419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19" t="e">
        <f>'A2 Exploitation'!D527</f>
        <v>#DIV/0!</v>
      </c>
      <c r="C125" s="419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19" t="e">
        <f>'A3 Exploitation'!D527</f>
        <v>#DIV/0!</v>
      </c>
      <c r="C126" s="419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19" t="e">
        <f>'A4 Exploitation'!D527</f>
        <v>#DIV/0!</v>
      </c>
      <c r="C127" s="419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19"/>
      <c r="C128" s="419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19"/>
      <c r="C129" s="419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0" t="s">
        <v>471</v>
      </c>
      <c r="C132" s="420"/>
      <c r="D132" s="49"/>
      <c r="E132" s="49"/>
      <c r="F132" s="49"/>
      <c r="G132" s="49"/>
      <c r="H132" s="49"/>
      <c r="I132" s="49"/>
      <c r="J132" s="48" t="str">
        <f>D18</f>
        <v>Jawhara</v>
      </c>
    </row>
    <row r="133" spans="1:10" ht="33" customHeight="1" x14ac:dyDescent="0.25">
      <c r="A133" s="57" t="s">
        <v>281</v>
      </c>
      <c r="B133" s="419">
        <f>'A1 Exploitation'!D570</f>
        <v>1</v>
      </c>
      <c r="C133" s="419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19">
        <f>'A2 Exploitation'!D570</f>
        <v>1</v>
      </c>
      <c r="C134" s="419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19" t="e">
        <f>'A3 Exploitation'!D570</f>
        <v>#DIV/0!</v>
      </c>
      <c r="C135" s="419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19" t="e">
        <f>'A4 Exploitation'!D570</f>
        <v>#DIV/0!</v>
      </c>
      <c r="C136" s="419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19"/>
      <c r="C137" s="419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19"/>
      <c r="C138" s="419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0" t="s">
        <v>291</v>
      </c>
      <c r="C141" s="420"/>
      <c r="D141" s="49"/>
      <c r="E141" s="49"/>
      <c r="F141" s="49"/>
      <c r="G141" s="49"/>
      <c r="H141" s="49"/>
      <c r="I141" s="49"/>
      <c r="J141" s="48" t="str">
        <f>D18</f>
        <v>Jawhara</v>
      </c>
    </row>
    <row r="142" spans="1:10" ht="33" customHeight="1" x14ac:dyDescent="0.25">
      <c r="A142" s="57" t="s">
        <v>281</v>
      </c>
      <c r="B142" s="419">
        <f>'A1 Exploitation'!D610</f>
        <v>0.875</v>
      </c>
      <c r="C142" s="419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19">
        <f>'A2 Exploitation'!D610</f>
        <v>1</v>
      </c>
      <c r="C143" s="419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19" t="e">
        <f>'A3 Exploitation'!D610</f>
        <v>#DIV/0!</v>
      </c>
      <c r="C144" s="419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19" t="e">
        <f>'A4 Exploitation'!D610</f>
        <v>#DIV/0!</v>
      </c>
      <c r="C145" s="419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19"/>
      <c r="C146" s="419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19"/>
      <c r="C147" s="419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0" t="s">
        <v>292</v>
      </c>
      <c r="C150" s="420"/>
      <c r="D150" s="49"/>
      <c r="E150" s="49"/>
      <c r="F150" s="49"/>
      <c r="G150" s="49"/>
      <c r="H150" s="49"/>
      <c r="I150" s="49"/>
      <c r="J150" s="48" t="str">
        <f>D18</f>
        <v>Jawhara</v>
      </c>
    </row>
    <row r="151" spans="1:10" ht="33" customHeight="1" x14ac:dyDescent="0.25">
      <c r="A151" s="57" t="s">
        <v>281</v>
      </c>
      <c r="B151" s="419">
        <f>'A1 Exploitation'!D673</f>
        <v>1</v>
      </c>
      <c r="C151" s="419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19">
        <f>'A2 Exploitation'!D673</f>
        <v>1</v>
      </c>
      <c r="C152" s="419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19" t="e">
        <f>'A3 Exploitation'!D673</f>
        <v>#DIV/0!</v>
      </c>
      <c r="C153" s="419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19" t="e">
        <f>'A4 Exploitation'!D673</f>
        <v>#DIV/0!</v>
      </c>
      <c r="C154" s="419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19"/>
      <c r="C155" s="419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19"/>
      <c r="C156" s="419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1"/>
      <c r="C159" s="421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0" t="s">
        <v>472</v>
      </c>
      <c r="C160" s="420"/>
      <c r="D160" s="49"/>
      <c r="E160" s="49"/>
      <c r="F160" s="49"/>
      <c r="G160" s="49"/>
      <c r="H160" s="49"/>
      <c r="I160" s="49"/>
      <c r="J160" s="48" t="str">
        <f>D18</f>
        <v>Jawhara</v>
      </c>
    </row>
    <row r="161" spans="1:10" ht="33" customHeight="1" x14ac:dyDescent="0.25">
      <c r="A161" s="57" t="s">
        <v>281</v>
      </c>
      <c r="B161" s="419">
        <f>'A1 Exploitation'!D702</f>
        <v>0.76315789473684215</v>
      </c>
      <c r="C161" s="419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19">
        <f>'A2 Exploitation'!D702</f>
        <v>0.97222222222222221</v>
      </c>
      <c r="C162" s="419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19" t="e">
        <f>'A3 Exploitation'!D702</f>
        <v>#DIV/0!</v>
      </c>
      <c r="C163" s="419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19" t="e">
        <f>'A4 Exploitation'!D702</f>
        <v>#DIV/0!</v>
      </c>
      <c r="C164" s="419"/>
    </row>
    <row r="165" spans="1:10" ht="33" customHeight="1" x14ac:dyDescent="0.25">
      <c r="A165" s="56" t="s">
        <v>285</v>
      </c>
      <c r="B165" s="419"/>
      <c r="C165" s="419"/>
    </row>
    <row r="166" spans="1:10" ht="18" x14ac:dyDescent="0.25">
      <c r="A166" s="56" t="s">
        <v>286</v>
      </c>
      <c r="B166" s="419"/>
      <c r="C166" s="419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0" t="s">
        <v>473</v>
      </c>
      <c r="C169" s="420"/>
      <c r="J169" s="48" t="str">
        <f>D18</f>
        <v>Jawhara</v>
      </c>
    </row>
    <row r="170" spans="1:10" ht="33" customHeight="1" x14ac:dyDescent="0.25">
      <c r="A170" s="57" t="s">
        <v>281</v>
      </c>
      <c r="B170" s="419">
        <f>'A1 Exploitation'!D726</f>
        <v>0.875</v>
      </c>
      <c r="C170" s="419"/>
    </row>
    <row r="171" spans="1:10" ht="33" customHeight="1" x14ac:dyDescent="0.25">
      <c r="A171" s="56" t="s">
        <v>282</v>
      </c>
      <c r="B171" s="419">
        <f>'A2 Exploitation'!D726</f>
        <v>0.8125</v>
      </c>
      <c r="C171" s="419"/>
    </row>
    <row r="172" spans="1:10" ht="33" customHeight="1" x14ac:dyDescent="0.25">
      <c r="A172" s="57" t="s">
        <v>283</v>
      </c>
      <c r="B172" s="419" t="e">
        <f>'A3 Exploitation'!D726</f>
        <v>#DIV/0!</v>
      </c>
      <c r="C172" s="419"/>
    </row>
    <row r="173" spans="1:10" ht="33" customHeight="1" x14ac:dyDescent="0.25">
      <c r="A173" s="57" t="s">
        <v>284</v>
      </c>
      <c r="B173" s="419" t="e">
        <f>'A4 Exploitation'!D726</f>
        <v>#DIV/0!</v>
      </c>
      <c r="C173" s="419"/>
    </row>
    <row r="174" spans="1:10" ht="33" customHeight="1" x14ac:dyDescent="0.25">
      <c r="A174" s="56" t="s">
        <v>285</v>
      </c>
      <c r="B174" s="419"/>
      <c r="C174" s="419"/>
    </row>
    <row r="175" spans="1:10" ht="18" x14ac:dyDescent="0.25">
      <c r="A175" s="56" t="s">
        <v>286</v>
      </c>
      <c r="B175" s="419"/>
      <c r="C175" s="419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0" t="s">
        <v>293</v>
      </c>
      <c r="C178" s="420"/>
      <c r="J178" s="48" t="str">
        <f>D18</f>
        <v>Jawhara</v>
      </c>
    </row>
    <row r="179" spans="1:10" ht="33" customHeight="1" x14ac:dyDescent="0.25">
      <c r="A179" s="57" t="s">
        <v>281</v>
      </c>
      <c r="B179" s="419">
        <f>'A1 Technique'!D199</f>
        <v>0.96638655462184875</v>
      </c>
      <c r="C179" s="419"/>
    </row>
    <row r="180" spans="1:10" ht="33" customHeight="1" x14ac:dyDescent="0.25">
      <c r="A180" s="56" t="s">
        <v>282</v>
      </c>
      <c r="B180" s="419">
        <f>'A2 Technique'!D199</f>
        <v>0.94871794871794868</v>
      </c>
      <c r="C180" s="419"/>
    </row>
    <row r="181" spans="1:10" ht="33" customHeight="1" x14ac:dyDescent="0.25">
      <c r="A181" s="57" t="s">
        <v>283</v>
      </c>
      <c r="B181" s="419" t="e">
        <f>'A3 Technique'!D199</f>
        <v>#DIV/0!</v>
      </c>
      <c r="C181" s="419"/>
    </row>
    <row r="182" spans="1:10" ht="33" customHeight="1" x14ac:dyDescent="0.25">
      <c r="A182" s="57" t="s">
        <v>284</v>
      </c>
      <c r="B182" s="419" t="e">
        <f>'A4 Technique'!D199</f>
        <v>#DIV/0!</v>
      </c>
      <c r="C182" s="419"/>
    </row>
    <row r="183" spans="1:10" ht="33" customHeight="1" x14ac:dyDescent="0.25">
      <c r="A183" s="56" t="s">
        <v>285</v>
      </c>
      <c r="B183" s="419"/>
      <c r="C183" s="419"/>
    </row>
    <row r="184" spans="1:10" ht="18" x14ac:dyDescent="0.25">
      <c r="A184" s="56" t="s">
        <v>286</v>
      </c>
      <c r="B184" s="419"/>
      <c r="C184" s="4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2" zoomScaleNormal="100" zoomScaleSheetLayoutView="62" workbookViewId="0">
      <selection activeCell="D752" sqref="D75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06"/>
      <c r="E1" s="506"/>
      <c r="F1" s="506"/>
      <c r="G1" s="506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07" t="s">
        <v>151</v>
      </c>
      <c r="B7" s="507"/>
      <c r="C7" s="507"/>
      <c r="D7" s="507"/>
      <c r="E7" s="507"/>
      <c r="F7" s="507"/>
      <c r="G7" s="111"/>
    </row>
    <row r="8" spans="1:7" ht="22.5" x14ac:dyDescent="0.45">
      <c r="A8" s="508" t="str">
        <f>'Page de garde'!D18</f>
        <v>Jawhara</v>
      </c>
      <c r="B8" s="508"/>
      <c r="C8" s="508"/>
      <c r="D8" s="508"/>
      <c r="E8" s="508"/>
      <c r="F8" s="508"/>
      <c r="G8" s="111"/>
    </row>
    <row r="9" spans="1:7" ht="22.5" x14ac:dyDescent="0.45">
      <c r="A9" s="112" t="s">
        <v>39</v>
      </c>
      <c r="B9" s="509" t="s">
        <v>476</v>
      </c>
      <c r="C9" s="509"/>
      <c r="D9" s="509"/>
      <c r="E9" s="509"/>
      <c r="F9" s="509"/>
      <c r="G9" s="111"/>
    </row>
    <row r="10" spans="1:7" ht="22.5" x14ac:dyDescent="0.45">
      <c r="A10" s="113" t="s">
        <v>41</v>
      </c>
      <c r="B10" s="510" t="s">
        <v>477</v>
      </c>
      <c r="C10" s="510"/>
      <c r="D10" s="510"/>
      <c r="E10" s="510"/>
      <c r="F10" s="510"/>
      <c r="G10" s="111"/>
    </row>
    <row r="11" spans="1:7" ht="22.5" x14ac:dyDescent="0.45">
      <c r="A11" s="112" t="s">
        <v>40</v>
      </c>
      <c r="B11" s="505">
        <v>43502</v>
      </c>
      <c r="C11" s="505"/>
      <c r="D11" s="505"/>
      <c r="E11" s="505"/>
      <c r="F11" s="505"/>
      <c r="G11" s="111"/>
    </row>
    <row r="12" spans="1:7" ht="22.5" x14ac:dyDescent="0.45">
      <c r="A12" s="112" t="s">
        <v>200</v>
      </c>
      <c r="B12" s="511">
        <f>D730</f>
        <v>0.94613259668508287</v>
      </c>
      <c r="C12" s="511"/>
      <c r="D12" s="511"/>
      <c r="E12" s="511"/>
      <c r="F12" s="511"/>
      <c r="G12" s="111"/>
    </row>
    <row r="13" spans="1:7" ht="22.5" x14ac:dyDescent="0.45">
      <c r="A13" s="110"/>
      <c r="B13" s="108"/>
      <c r="C13" s="108"/>
      <c r="D13" s="506"/>
      <c r="E13" s="506"/>
      <c r="F13" s="506"/>
      <c r="G13" s="50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43502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43" t="s">
        <v>266</v>
      </c>
      <c r="F17" s="443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43"/>
      <c r="F18" s="44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>
        <v>2</v>
      </c>
      <c r="D43" s="411">
        <f>IFERROR(E43/F43,"N.A")</f>
        <v>1</v>
      </c>
      <c r="E43" s="147">
        <v>1</v>
      </c>
      <c r="F43" s="412"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28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38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29"/>
      <c r="B49" s="429"/>
      <c r="C49" s="429"/>
      <c r="D49" s="429"/>
      <c r="E49" s="429"/>
      <c r="F49" s="429"/>
      <c r="G49" s="42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43502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43" t="s">
        <v>266</v>
      </c>
      <c r="F52" s="443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43"/>
      <c r="F53" s="44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27"/>
      <c r="B64" s="428"/>
      <c r="C64" s="428"/>
      <c r="D64" s="428"/>
      <c r="E64" s="428"/>
      <c r="F64" s="428"/>
      <c r="G64" s="428"/>
    </row>
    <row r="65" spans="1:7" ht="43.5" customHeight="1" x14ac:dyDescent="0.4">
      <c r="A65" s="516" t="s">
        <v>351</v>
      </c>
      <c r="B65" s="516"/>
      <c r="C65" s="516"/>
      <c r="D65" s="516"/>
      <c r="E65" s="516"/>
      <c r="F65" s="51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517" t="s">
        <v>352</v>
      </c>
      <c r="B84" s="517"/>
      <c r="C84" s="517"/>
      <c r="D84" s="517"/>
      <c r="E84" s="517"/>
      <c r="F84" s="51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32"/>
      <c r="B103" s="430"/>
      <c r="C103" s="430"/>
      <c r="D103" s="430"/>
      <c r="E103" s="430"/>
      <c r="F103" s="437"/>
      <c r="G103" s="173"/>
    </row>
    <row r="104" spans="1:7" s="80" customFormat="1" ht="46.5" customHeight="1" x14ac:dyDescent="0.4">
      <c r="A104" s="516" t="s">
        <v>353</v>
      </c>
      <c r="B104" s="516"/>
      <c r="C104" s="516"/>
      <c r="D104" s="516"/>
      <c r="E104" s="516"/>
      <c r="F104" s="51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8"/>
      <c r="B111" s="439"/>
      <c r="C111" s="439"/>
      <c r="D111" s="439"/>
      <c r="E111" s="439"/>
      <c r="F111" s="440"/>
      <c r="G111" s="129"/>
    </row>
    <row r="112" spans="1:7" s="80" customFormat="1" ht="39.75" customHeight="1" x14ac:dyDescent="0.4">
      <c r="A112" s="516" t="s">
        <v>390</v>
      </c>
      <c r="B112" s="516"/>
      <c r="C112" s="516"/>
      <c r="D112" s="516"/>
      <c r="E112" s="516"/>
      <c r="F112" s="51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0"/>
      <c r="B120" s="430"/>
      <c r="C120" s="430"/>
      <c r="D120" s="430"/>
      <c r="E120" s="430"/>
      <c r="F120" s="430"/>
      <c r="G120" s="173"/>
    </row>
    <row r="121" spans="1:7" ht="22.5" x14ac:dyDescent="0.4">
      <c r="A121" s="516" t="s">
        <v>311</v>
      </c>
      <c r="B121" s="516"/>
      <c r="C121" s="516"/>
      <c r="D121" s="516"/>
      <c r="E121" s="516"/>
      <c r="F121" s="51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31"/>
      <c r="B132" s="431"/>
      <c r="C132" s="431"/>
      <c r="D132" s="431"/>
      <c r="E132" s="431"/>
      <c r="F132" s="431"/>
      <c r="G132" s="114"/>
    </row>
    <row r="133" spans="1:16384" ht="22.5" customHeight="1" x14ac:dyDescent="0.4">
      <c r="A133" s="518" t="s">
        <v>424</v>
      </c>
      <c r="B133" s="518"/>
      <c r="C133" s="518"/>
      <c r="D133" s="518"/>
      <c r="E133" s="518"/>
      <c r="F133" s="518"/>
      <c r="G133" s="114"/>
    </row>
    <row r="134" spans="1:16384" s="258" customFormat="1" ht="22.5" customHeight="1" x14ac:dyDescent="0.4">
      <c r="A134" s="519"/>
      <c r="B134" s="519"/>
      <c r="C134" s="519"/>
      <c r="D134" s="519"/>
      <c r="E134" s="519"/>
      <c r="F134" s="519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43" t="s">
        <v>266</v>
      </c>
      <c r="F135" s="443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43"/>
      <c r="F136" s="443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20" t="s">
        <v>461</v>
      </c>
      <c r="B139" s="520"/>
      <c r="C139" s="520"/>
      <c r="D139" s="520"/>
      <c r="E139" s="520"/>
      <c r="F139" s="52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9" t="s">
        <v>350</v>
      </c>
      <c r="B147" s="469"/>
      <c r="C147" s="469"/>
      <c r="D147" s="469"/>
      <c r="E147" s="469"/>
      <c r="F147" s="469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32"/>
      <c r="B165" s="430"/>
      <c r="C165" s="430"/>
      <c r="D165" s="430"/>
      <c r="E165" s="430"/>
      <c r="F165" s="430"/>
      <c r="G165" s="114"/>
    </row>
    <row r="166" spans="1:7" s="258" customFormat="1" ht="32.25" customHeight="1" x14ac:dyDescent="0.4">
      <c r="A166" s="520" t="s">
        <v>462</v>
      </c>
      <c r="B166" s="520"/>
      <c r="C166" s="520"/>
      <c r="D166" s="520"/>
      <c r="E166" s="520"/>
      <c r="F166" s="520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33"/>
      <c r="B176" s="434"/>
      <c r="C176" s="434"/>
      <c r="D176" s="434"/>
      <c r="E176" s="434"/>
      <c r="F176" s="434"/>
      <c r="G176" s="114"/>
    </row>
    <row r="177" spans="1:7" ht="32.25" customHeight="1" x14ac:dyDescent="0.4">
      <c r="A177" s="520" t="s">
        <v>311</v>
      </c>
      <c r="B177" s="520"/>
      <c r="C177" s="520"/>
      <c r="D177" s="520"/>
      <c r="E177" s="520"/>
      <c r="F177" s="52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6">
        <f>IF(D185=1, 2, IF(AND(D185&lt;1,D185&gt;0), 1, IF(D185=0,"0","NA")))</f>
        <v>2</v>
      </c>
      <c r="C185" s="121"/>
      <c r="D185" s="417">
        <f>IFERROR(E185/F185,"N.A")</f>
        <v>1</v>
      </c>
      <c r="E185" s="121">
        <v>3</v>
      </c>
      <c r="F185" s="257">
        <v>3</v>
      </c>
      <c r="G185" s="114"/>
    </row>
    <row r="186" spans="1:7" s="258" customFormat="1" ht="22.5" x14ac:dyDescent="0.4">
      <c r="A186" s="292" t="s">
        <v>438</v>
      </c>
      <c r="B186" s="470"/>
      <c r="C186" s="471"/>
      <c r="D186" s="309">
        <f>SUM(B148:C164,B178:C185,B167:C175,B140:C145)</f>
        <v>80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1</v>
      </c>
      <c r="E187" s="108"/>
      <c r="F187" s="114"/>
      <c r="G187" s="114"/>
    </row>
    <row r="188" spans="1:7" ht="21" x14ac:dyDescent="0.4">
      <c r="A188" s="435"/>
      <c r="B188" s="435"/>
      <c r="C188" s="435"/>
      <c r="D188" s="435"/>
      <c r="E188" s="435"/>
      <c r="F188" s="43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43502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43" t="s">
        <v>266</v>
      </c>
      <c r="F191" s="443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43"/>
      <c r="F192" s="44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84" x14ac:dyDescent="0.4">
      <c r="A195" s="164" t="s">
        <v>49</v>
      </c>
      <c r="B195" s="126">
        <v>2</v>
      </c>
      <c r="C195" s="126"/>
      <c r="D195" s="128" t="s">
        <v>488</v>
      </c>
      <c r="E195" s="128"/>
      <c r="F195" s="128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29"/>
      <c r="B205" s="429"/>
      <c r="C205" s="429"/>
      <c r="D205" s="429"/>
      <c r="E205" s="429"/>
      <c r="F205" s="42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">
      <c r="A220" s="290" t="s">
        <v>354</v>
      </c>
      <c r="B220" s="122">
        <v>0</v>
      </c>
      <c r="C220" s="142">
        <f>IF(B220=0, -2, "0")</f>
        <v>-2</v>
      </c>
      <c r="D220" s="128" t="s">
        <v>489</v>
      </c>
      <c r="E220" s="252" t="s">
        <v>490</v>
      </c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36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0.8571428571428571</v>
      </c>
      <c r="E228" s="108"/>
      <c r="F228" s="114"/>
      <c r="G228" s="114"/>
    </row>
    <row r="229" spans="1:7" ht="21" x14ac:dyDescent="0.4">
      <c r="A229" s="429"/>
      <c r="B229" s="429"/>
      <c r="C229" s="429"/>
      <c r="D229" s="429"/>
      <c r="E229" s="429"/>
      <c r="F229" s="42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42" x14ac:dyDescent="0.4">
      <c r="A234" s="203" t="s">
        <v>117</v>
      </c>
      <c r="B234" s="122">
        <v>0</v>
      </c>
      <c r="C234" s="174"/>
      <c r="D234" s="204" t="s">
        <v>491</v>
      </c>
      <c r="E234" s="128" t="s">
        <v>492</v>
      </c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2" t="s">
        <v>311</v>
      </c>
      <c r="B236" s="513"/>
      <c r="C236" s="513"/>
      <c r="D236" s="51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2</v>
      </c>
      <c r="C244" s="166"/>
      <c r="D244" s="411">
        <f>IFERROR(E244/F244,"N.A")</f>
        <v>1</v>
      </c>
      <c r="E244" s="147">
        <v>1</v>
      </c>
      <c r="F244" s="123">
        <v>1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22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0.91666666666666663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74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0.90243902439024393</v>
      </c>
      <c r="E249" s="108"/>
      <c r="F249" s="114"/>
      <c r="G249" s="114"/>
    </row>
    <row r="250" spans="1:7" ht="21" x14ac:dyDescent="0.4">
      <c r="A250" s="429"/>
      <c r="B250" s="429"/>
      <c r="C250" s="429"/>
      <c r="D250" s="429"/>
      <c r="E250" s="429"/>
      <c r="F250" s="42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43502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43" t="s">
        <v>266</v>
      </c>
      <c r="F253" s="443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43"/>
      <c r="F254" s="44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3"/>
      <c r="B290" s="463"/>
      <c r="C290" s="463"/>
      <c r="D290" s="463"/>
      <c r="E290" s="463"/>
      <c r="F290" s="463"/>
      <c r="G290" s="129"/>
    </row>
    <row r="291" spans="1:7" s="80" customFormat="1" ht="31.5" customHeight="1" x14ac:dyDescent="0.4">
      <c r="A291" s="515" t="s">
        <v>311</v>
      </c>
      <c r="B291" s="515"/>
      <c r="C291" s="515"/>
      <c r="D291" s="515"/>
      <c r="E291" s="515"/>
      <c r="F291" s="51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411">
        <f>IFERROR(E299/F299,"N.A")</f>
        <v>0.5</v>
      </c>
      <c r="E299" s="147">
        <v>1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1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74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1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43502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43" t="s">
        <v>266</v>
      </c>
      <c r="F308" s="443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43"/>
      <c r="F309" s="44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42" x14ac:dyDescent="0.4">
      <c r="A317" s="157" t="s">
        <v>120</v>
      </c>
      <c r="B317" s="122">
        <v>0</v>
      </c>
      <c r="C317" s="122"/>
      <c r="D317" s="158" t="s">
        <v>482</v>
      </c>
      <c r="E317" s="123" t="s">
        <v>481</v>
      </c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0.875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84" x14ac:dyDescent="0.4">
      <c r="A337" s="168" t="s">
        <v>58</v>
      </c>
      <c r="B337" s="122">
        <v>0</v>
      </c>
      <c r="C337" s="174">
        <f>IF(B337=0, -5, "0")</f>
        <v>-5</v>
      </c>
      <c r="D337" s="213" t="s">
        <v>494</v>
      </c>
      <c r="E337" s="128" t="s">
        <v>493</v>
      </c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6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6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6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29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0.76315789473684215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499" t="s">
        <v>311</v>
      </c>
      <c r="B358" s="499"/>
      <c r="C358" s="499"/>
      <c r="D358" s="499"/>
      <c r="E358" s="499"/>
      <c r="F358" s="499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147">
        <v>2</v>
      </c>
      <c r="F366" s="123">
        <v>2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34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77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0.875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43502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43" t="s">
        <v>266</v>
      </c>
      <c r="F375" s="443" t="s">
        <v>302</v>
      </c>
      <c r="G375" s="173"/>
    </row>
    <row r="376" spans="1:7" s="6" customFormat="1" ht="21" x14ac:dyDescent="0.4">
      <c r="A376" s="441"/>
      <c r="B376" s="118" t="s">
        <v>32</v>
      </c>
      <c r="C376" s="118" t="s">
        <v>31</v>
      </c>
      <c r="D376" s="442"/>
      <c r="E376" s="443"/>
      <c r="F376" s="44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63" x14ac:dyDescent="0.4">
      <c r="A405" s="121" t="s">
        <v>310</v>
      </c>
      <c r="B405" s="126">
        <v>0</v>
      </c>
      <c r="C405" s="174"/>
      <c r="D405" s="196" t="s">
        <v>495</v>
      </c>
      <c r="E405" s="128" t="s">
        <v>480</v>
      </c>
      <c r="F405" s="123" t="s">
        <v>299</v>
      </c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6"/>
      <c r="C415" s="436"/>
      <c r="D415" s="436"/>
      <c r="E415" s="436"/>
      <c r="F415" s="436"/>
      <c r="G415" s="436"/>
    </row>
    <row r="416" spans="1:7" s="6" customFormat="1" ht="24.75" x14ac:dyDescent="0.4">
      <c r="A416" s="502" t="s">
        <v>320</v>
      </c>
      <c r="B416" s="502"/>
      <c r="C416" s="502"/>
      <c r="D416" s="502"/>
      <c r="E416" s="502"/>
      <c r="F416" s="502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0.66666666666666663</v>
      </c>
      <c r="E424" s="147">
        <v>2</v>
      </c>
      <c r="F424" s="123">
        <v>3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53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0.9464285714285714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0.96153846153846156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43502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43" t="s">
        <v>266</v>
      </c>
      <c r="F433" s="443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43"/>
      <c r="F434" s="44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2" t="s">
        <v>311</v>
      </c>
      <c r="B464" s="502"/>
      <c r="C464" s="502"/>
      <c r="D464" s="502"/>
      <c r="E464" s="502"/>
      <c r="F464" s="502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1</v>
      </c>
      <c r="F471" s="123"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03" t="s">
        <v>425</v>
      </c>
      <c r="B478" s="503"/>
      <c r="C478" s="503"/>
      <c r="D478" s="503"/>
      <c r="E478" s="503"/>
      <c r="F478" s="503"/>
      <c r="G478" s="114"/>
    </row>
    <row r="479" spans="1:7" s="258" customFormat="1" ht="21" customHeight="1" x14ac:dyDescent="0.4">
      <c r="A479" s="234">
        <f>B11</f>
        <v>43502</v>
      </c>
      <c r="G479" s="114"/>
    </row>
    <row r="480" spans="1:7" s="258" customFormat="1" ht="21" x14ac:dyDescent="0.4">
      <c r="A480" s="473" t="s">
        <v>28</v>
      </c>
      <c r="B480" s="474" t="s">
        <v>29</v>
      </c>
      <c r="C480" s="474"/>
      <c r="D480" s="474" t="s">
        <v>42</v>
      </c>
      <c r="E480" s="475" t="s">
        <v>266</v>
      </c>
      <c r="F480" s="475" t="s">
        <v>302</v>
      </c>
      <c r="G480" s="114"/>
    </row>
    <row r="481" spans="1:7" s="258" customFormat="1" ht="21" x14ac:dyDescent="0.4">
      <c r="A481" s="473"/>
      <c r="B481" s="320" t="s">
        <v>32</v>
      </c>
      <c r="C481" s="320" t="s">
        <v>31</v>
      </c>
      <c r="D481" s="474"/>
      <c r="E481" s="475"/>
      <c r="F481" s="47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4" t="s">
        <v>52</v>
      </c>
      <c r="B483" s="464"/>
      <c r="C483" s="464"/>
      <c r="D483" s="464"/>
      <c r="E483" s="464"/>
      <c r="F483" s="464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61" t="s">
        <v>463</v>
      </c>
      <c r="B491" s="462"/>
      <c r="C491" s="462"/>
      <c r="D491" s="462"/>
      <c r="E491" s="462"/>
      <c r="F491" s="462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s="258" customFormat="1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04" t="s">
        <v>97</v>
      </c>
      <c r="B530" s="504"/>
      <c r="C530" s="504"/>
      <c r="D530" s="504"/>
      <c r="E530" s="504"/>
      <c r="F530" s="504"/>
      <c r="G530" s="114"/>
    </row>
    <row r="531" spans="1:7" s="258" customFormat="1" ht="22.5" customHeight="1" x14ac:dyDescent="0.4">
      <c r="A531" s="234">
        <f>B11</f>
        <v>43502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9" t="s">
        <v>28</v>
      </c>
      <c r="B532" s="481" t="s">
        <v>29</v>
      </c>
      <c r="C532" s="482"/>
      <c r="D532" s="442" t="s">
        <v>42</v>
      </c>
      <c r="E532" s="443" t="s">
        <v>266</v>
      </c>
      <c r="F532" s="443" t="s">
        <v>302</v>
      </c>
      <c r="G532" s="114"/>
    </row>
    <row r="533" spans="1:7" s="258" customFormat="1" ht="21" x14ac:dyDescent="0.4">
      <c r="A533" s="480"/>
      <c r="B533" s="315" t="s">
        <v>32</v>
      </c>
      <c r="C533" s="316" t="s">
        <v>31</v>
      </c>
      <c r="D533" s="442"/>
      <c r="E533" s="443"/>
      <c r="F533" s="44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00"/>
      <c r="D535" s="500"/>
      <c r="E535" s="500"/>
      <c r="F535" s="501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5" t="s">
        <v>34</v>
      </c>
      <c r="B542" s="456"/>
      <c r="C542" s="457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5" t="s">
        <v>33</v>
      </c>
      <c r="B543" s="456"/>
      <c r="C543" s="457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29"/>
      <c r="B544" s="429"/>
      <c r="C544" s="429"/>
      <c r="D544" s="429"/>
      <c r="E544" s="429"/>
      <c r="F544" s="429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1"/>
      <c r="B556" s="454"/>
      <c r="C556" s="454"/>
      <c r="D556" s="454"/>
      <c r="E556" s="454"/>
      <c r="F556" s="454"/>
      <c r="G556" s="454"/>
    </row>
    <row r="557" spans="1:7" s="258" customFormat="1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124">
        <v>1</v>
      </c>
      <c r="F565" s="123">
        <v>1</v>
      </c>
      <c r="G565" s="114"/>
    </row>
    <row r="566" spans="1:7" s="258" customFormat="1" ht="21" x14ac:dyDescent="0.4">
      <c r="A566" s="447" t="s">
        <v>34</v>
      </c>
      <c r="B566" s="447"/>
      <c r="C566" s="448"/>
      <c r="D566" s="358">
        <f>SUM(B558:C565,B546:C555)</f>
        <v>36</v>
      </c>
      <c r="E566" s="108"/>
      <c r="F566" s="114"/>
      <c r="G566" s="114"/>
    </row>
    <row r="567" spans="1:7" s="258" customFormat="1" ht="21" x14ac:dyDescent="0.4">
      <c r="A567" s="447" t="s">
        <v>33</v>
      </c>
      <c r="B567" s="447"/>
      <c r="C567" s="447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48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9"/>
      <c r="B572" s="429"/>
      <c r="C572" s="429"/>
      <c r="D572" s="429"/>
      <c r="E572" s="429"/>
      <c r="F572" s="429"/>
      <c r="G572" s="114"/>
    </row>
    <row r="573" spans="1:7" ht="22.5" x14ac:dyDescent="0.45">
      <c r="A573" s="460" t="s">
        <v>19</v>
      </c>
      <c r="B573" s="460"/>
      <c r="C573" s="460"/>
      <c r="D573" s="460"/>
      <c r="E573" s="460"/>
      <c r="F573" s="460"/>
      <c r="G573" s="114"/>
    </row>
    <row r="574" spans="1:7" ht="22.5" x14ac:dyDescent="0.4">
      <c r="A574" s="243">
        <f>B11</f>
        <v>43502</v>
      </c>
      <c r="B574" s="114"/>
      <c r="C574" s="135"/>
      <c r="D574" s="356"/>
      <c r="E574" s="356"/>
      <c r="F574" s="356"/>
      <c r="G574" s="114"/>
    </row>
    <row r="575" spans="1:7" ht="21" x14ac:dyDescent="0.4">
      <c r="A575" s="473" t="s">
        <v>28</v>
      </c>
      <c r="B575" s="474" t="s">
        <v>29</v>
      </c>
      <c r="C575" s="474"/>
      <c r="D575" s="474" t="s">
        <v>42</v>
      </c>
      <c r="E575" s="475" t="s">
        <v>266</v>
      </c>
      <c r="F575" s="475" t="s">
        <v>302</v>
      </c>
      <c r="G575" s="114"/>
    </row>
    <row r="576" spans="1:7" ht="21" x14ac:dyDescent="0.4">
      <c r="A576" s="473"/>
      <c r="B576" s="320" t="s">
        <v>32</v>
      </c>
      <c r="C576" s="320" t="s">
        <v>31</v>
      </c>
      <c r="D576" s="474"/>
      <c r="E576" s="475"/>
      <c r="F576" s="47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47" t="s">
        <v>34</v>
      </c>
      <c r="B588" s="447"/>
      <c r="C588" s="448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47" t="s">
        <v>33</v>
      </c>
      <c r="B589" s="447"/>
      <c r="C589" s="447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0</v>
      </c>
      <c r="C600" s="142">
        <f>IF(B600=0, -2, "0")</f>
        <v>-2</v>
      </c>
      <c r="D600" s="170" t="s">
        <v>496</v>
      </c>
      <c r="E600" s="127" t="s">
        <v>497</v>
      </c>
      <c r="F600" s="123" t="s">
        <v>298</v>
      </c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124">
        <v>1</v>
      </c>
      <c r="F605" s="123">
        <v>1</v>
      </c>
      <c r="G605" s="129"/>
    </row>
    <row r="606" spans="1:7" s="258" customFormat="1" ht="21" x14ac:dyDescent="0.4">
      <c r="A606" s="447" t="s">
        <v>34</v>
      </c>
      <c r="B606" s="447"/>
      <c r="C606" s="448"/>
      <c r="D606" s="358">
        <f>SUM(B592:C605)</f>
        <v>24</v>
      </c>
      <c r="E606" s="108"/>
      <c r="F606" s="114"/>
      <c r="G606" s="114"/>
    </row>
    <row r="607" spans="1:7" s="258" customFormat="1" ht="21" x14ac:dyDescent="0.4">
      <c r="A607" s="447" t="s">
        <v>33</v>
      </c>
      <c r="B607" s="447"/>
      <c r="C607" s="447"/>
      <c r="D607" s="388">
        <f>D606/(COUNT(B592:C605)*2)</f>
        <v>0.8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42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>
        <f>D609/(COUNT(B579:C587,B592:C605)*2)</f>
        <v>0.875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0" t="s">
        <v>8</v>
      </c>
      <c r="B612" s="460"/>
      <c r="C612" s="460"/>
      <c r="D612" s="460"/>
      <c r="E612" s="460"/>
      <c r="F612" s="460"/>
      <c r="G612" s="129"/>
    </row>
    <row r="613" spans="1:7" ht="22.5" x14ac:dyDescent="0.4">
      <c r="A613" s="156">
        <f>B11</f>
        <v>43502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43" t="s">
        <v>266</v>
      </c>
      <c r="F614" s="443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43"/>
      <c r="F615" s="44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58">
        <f>SUM(B618:C626)</f>
        <v>18</v>
      </c>
      <c r="E627" s="484"/>
      <c r="F627" s="463"/>
      <c r="G627" s="129"/>
    </row>
    <row r="628" spans="1:7" ht="21" x14ac:dyDescent="0.4">
      <c r="A628" s="447" t="s">
        <v>33</v>
      </c>
      <c r="B628" s="447"/>
      <c r="C628" s="447"/>
      <c r="D628" s="388">
        <f>D627/(COUNT(B618:C626)*2)</f>
        <v>1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2"/>
      <c r="B652" s="472"/>
      <c r="C652" s="472"/>
      <c r="D652" s="472"/>
      <c r="E652" s="472"/>
      <c r="F652" s="472"/>
      <c r="G652" s="472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3" t="s">
        <v>311</v>
      </c>
      <c r="B661" s="494"/>
      <c r="C661" s="494"/>
      <c r="D661" s="494"/>
      <c r="E661" s="494"/>
      <c r="F661" s="495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331">
        <v>1</v>
      </c>
      <c r="F668" s="128"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76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0" t="s">
        <v>356</v>
      </c>
      <c r="B676" s="460"/>
      <c r="C676" s="460"/>
      <c r="D676" s="460"/>
      <c r="E676" s="460"/>
      <c r="F676" s="460"/>
      <c r="G676" s="114"/>
    </row>
    <row r="677" spans="1:7" ht="21" x14ac:dyDescent="0.4">
      <c r="A677" s="243">
        <f>B11</f>
        <v>43502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43" t="s">
        <v>266</v>
      </c>
      <c r="F678" s="443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43"/>
      <c r="F679" s="44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128" t="s">
        <v>483</v>
      </c>
      <c r="E688" s="128" t="s">
        <v>478</v>
      </c>
      <c r="F688" s="123" t="s">
        <v>299</v>
      </c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418">
        <v>1</v>
      </c>
      <c r="F700" s="123">
        <v>1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29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0.76315789473684215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6" t="s">
        <v>459</v>
      </c>
      <c r="B704" s="496"/>
      <c r="C704" s="496"/>
      <c r="D704" s="496"/>
      <c r="E704" s="496"/>
      <c r="F704" s="496"/>
      <c r="G704" s="274"/>
    </row>
    <row r="705" spans="1:7" ht="21" customHeight="1" x14ac:dyDescent="0.4">
      <c r="A705" s="251">
        <f>B11</f>
        <v>43502</v>
      </c>
      <c r="B705" s="114"/>
      <c r="C705" s="135"/>
      <c r="D705" s="273"/>
      <c r="E705" s="273"/>
      <c r="F705" s="273"/>
      <c r="G705" s="274"/>
    </row>
    <row r="706" spans="1:7" ht="21" x14ac:dyDescent="0.4">
      <c r="A706" s="467" t="s">
        <v>28</v>
      </c>
      <c r="B706" s="481" t="s">
        <v>29</v>
      </c>
      <c r="C706" s="481"/>
      <c r="D706" s="442" t="s">
        <v>42</v>
      </c>
      <c r="E706" s="443" t="s">
        <v>266</v>
      </c>
      <c r="F706" s="443" t="s">
        <v>302</v>
      </c>
      <c r="G706" s="274"/>
    </row>
    <row r="707" spans="1:7" ht="21" x14ac:dyDescent="0.4">
      <c r="A707" s="468"/>
      <c r="B707" s="383" t="s">
        <v>32</v>
      </c>
      <c r="C707" s="383" t="s">
        <v>31</v>
      </c>
      <c r="D707" s="442"/>
      <c r="E707" s="443"/>
      <c r="F707" s="44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42" x14ac:dyDescent="0.4">
      <c r="A714" s="272" t="s">
        <v>322</v>
      </c>
      <c r="B714" s="275">
        <v>0</v>
      </c>
      <c r="C714" s="126"/>
      <c r="D714" s="121" t="s">
        <v>498</v>
      </c>
      <c r="E714" s="160" t="s">
        <v>499</v>
      </c>
      <c r="F714" s="200" t="s">
        <v>299</v>
      </c>
      <c r="G714" s="274"/>
    </row>
    <row r="715" spans="1:7" ht="21" x14ac:dyDescent="0.4">
      <c r="A715" s="130" t="s">
        <v>34</v>
      </c>
      <c r="B715" s="465"/>
      <c r="C715" s="466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465"/>
      <c r="C716" s="466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 t="str">
        <f>IFERROR(E721/F721,"N.A")</f>
        <v>N.A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0.92424242424242431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685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0.94613259668508287</v>
      </c>
      <c r="E730" s="259"/>
      <c r="F730" s="259"/>
    </row>
  </sheetData>
  <sheetProtection algorithmName="SHA-512" hashValue="mfGPKZavrOcfyX/lt9yKN9vOG3rRSAqTIDnmLmiMeg2AEUKRXt98v5lsbNjavynI0Vm5uLF51w0NVwLeiBTFbg==" saltValue="weww+C5jm/5TAnITQoqi7A==" spinCount="100000" sheet="1" objects="1" scenarios="1" formatCells="0" formatColumns="0" formatRows="0"/>
  <mergeCells count="156"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5" zoomScale="80" zoomScaleNormal="90" zoomScaleSheetLayoutView="80" workbookViewId="0">
      <selection activeCell="F37" sqref="F3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.75" x14ac:dyDescent="0.5">
      <c r="A1" s="1"/>
      <c r="B1" s="12">
        <v>0</v>
      </c>
      <c r="D1" s="542"/>
      <c r="E1" s="542"/>
      <c r="F1" s="542"/>
      <c r="G1" s="542"/>
    </row>
    <row r="2" spans="1:7" s="2" customFormat="1" ht="24.75" x14ac:dyDescent="0.5">
      <c r="A2" s="1"/>
      <c r="B2" s="12">
        <v>1</v>
      </c>
      <c r="D2" s="98"/>
      <c r="E2" s="98"/>
      <c r="F2" s="98"/>
      <c r="G2" s="92"/>
    </row>
    <row r="3" spans="1:7" s="2" customFormat="1" ht="24.75" x14ac:dyDescent="0.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5">
      <c r="A5" s="1"/>
      <c r="D5" s="98"/>
      <c r="E5" s="98"/>
      <c r="F5" s="98"/>
      <c r="G5" s="92"/>
    </row>
    <row r="6" spans="1:7" s="2" customFormat="1" ht="37.5" customHeight="1" x14ac:dyDescent="0.5">
      <c r="A6" s="543" t="s">
        <v>46</v>
      </c>
      <c r="B6" s="543"/>
      <c r="C6" s="543"/>
      <c r="D6" s="543"/>
      <c r="E6" s="543"/>
      <c r="F6" s="543"/>
      <c r="G6" s="92"/>
    </row>
    <row r="7" spans="1:7" s="2" customFormat="1" ht="21.75" customHeight="1" x14ac:dyDescent="0.5">
      <c r="A7" s="544" t="str">
        <f>'Page de garde'!D18</f>
        <v>Jawhara</v>
      </c>
      <c r="B7" s="544"/>
      <c r="C7" s="544"/>
      <c r="D7" s="544"/>
      <c r="E7" s="544"/>
      <c r="F7" s="544"/>
      <c r="G7" s="92"/>
    </row>
    <row r="8" spans="1:7" s="2" customFormat="1" ht="24.75" x14ac:dyDescent="0.5">
      <c r="A8" s="4" t="s">
        <v>39</v>
      </c>
      <c r="B8" s="545" t="str">
        <f>'A1 Exploitation'!B9:F9</f>
        <v>Yassine ELLOUMI</v>
      </c>
      <c r="C8" s="545"/>
      <c r="D8" s="545"/>
      <c r="E8" s="545"/>
      <c r="F8" s="545"/>
      <c r="G8" s="92"/>
    </row>
    <row r="9" spans="1:7" s="2" customFormat="1" ht="24.75" x14ac:dyDescent="0.5">
      <c r="A9" s="5" t="s">
        <v>41</v>
      </c>
      <c r="B9" s="546" t="str">
        <f>'A1 Exploitation'!B10:F10</f>
        <v>Directeur du Magasin</v>
      </c>
      <c r="C9" s="546"/>
      <c r="D9" s="546"/>
      <c r="E9" s="546"/>
      <c r="F9" s="546"/>
      <c r="G9" s="92"/>
    </row>
    <row r="10" spans="1:7" s="2" customFormat="1" ht="24.75" x14ac:dyDescent="0.5">
      <c r="A10" s="4" t="s">
        <v>40</v>
      </c>
      <c r="B10" s="541">
        <f>'A1 Exploitation'!B11:F11</f>
        <v>43502</v>
      </c>
      <c r="C10" s="541"/>
      <c r="D10" s="541"/>
      <c r="E10" s="541"/>
      <c r="F10" s="541"/>
      <c r="G10" s="92"/>
    </row>
    <row r="11" spans="1:7" s="2" customFormat="1" ht="24.75" x14ac:dyDescent="0.5">
      <c r="A11" s="4" t="s">
        <v>250</v>
      </c>
      <c r="B11" s="538">
        <f>D199</f>
        <v>0.96638655462184875</v>
      </c>
      <c r="C11" s="538"/>
      <c r="D11" s="538"/>
      <c r="E11" s="538"/>
      <c r="F11" s="538"/>
      <c r="G11" s="92"/>
    </row>
    <row r="12" spans="1:7" s="2" customFormat="1" ht="22.5" x14ac:dyDescent="0.45">
      <c r="A12" s="1"/>
      <c r="D12" s="506"/>
      <c r="E12" s="506"/>
      <c r="F12" s="506"/>
      <c r="G12" s="506"/>
    </row>
    <row r="13" spans="1:7" s="2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29"/>
      <c r="B15" s="530"/>
      <c r="C15" s="530"/>
      <c r="D15" s="530"/>
      <c r="E15" s="530"/>
      <c r="F15" s="530"/>
    </row>
    <row r="16" spans="1:7" ht="19.5" x14ac:dyDescent="0.4">
      <c r="A16" s="533" t="s">
        <v>0</v>
      </c>
      <c r="B16" s="534"/>
      <c r="C16" s="534"/>
      <c r="D16" s="534"/>
      <c r="E16" s="534"/>
      <c r="F16" s="534"/>
      <c r="G16" s="93" t="s">
        <v>298</v>
      </c>
    </row>
    <row r="17" spans="1:7" x14ac:dyDescent="0.3">
      <c r="A17" s="7" t="s">
        <v>225</v>
      </c>
      <c r="B17" s="62">
        <v>0</v>
      </c>
      <c r="C17" s="62"/>
      <c r="D17" s="84" t="s">
        <v>500</v>
      </c>
      <c r="E17" s="62" t="s">
        <v>484</v>
      </c>
      <c r="F17" s="62" t="s">
        <v>298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5" t="s">
        <v>34</v>
      </c>
      <c r="B22" s="531"/>
      <c r="C22" s="532"/>
      <c r="D22" s="99">
        <f>SUM(B17:C21)</f>
        <v>8</v>
      </c>
    </row>
    <row r="23" spans="1:7" x14ac:dyDescent="0.3">
      <c r="A23" s="522" t="s">
        <v>251</v>
      </c>
      <c r="B23" s="523"/>
      <c r="C23" s="524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7" t="s">
        <v>4</v>
      </c>
      <c r="B25" s="528"/>
      <c r="C25" s="528"/>
      <c r="D25" s="528"/>
      <c r="E25" s="528"/>
      <c r="F25" s="528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22" t="s">
        <v>34</v>
      </c>
      <c r="B33" s="523"/>
      <c r="C33" s="524"/>
      <c r="D33" s="97">
        <f>SUM(B26:C32)</f>
        <v>14</v>
      </c>
    </row>
    <row r="34" spans="1:7" x14ac:dyDescent="0.3">
      <c r="A34" s="522" t="s">
        <v>251</v>
      </c>
      <c r="B34" s="523"/>
      <c r="C34" s="524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7" t="s">
        <v>180</v>
      </c>
      <c r="B36" s="528"/>
      <c r="C36" s="528"/>
      <c r="D36" s="528"/>
      <c r="E36" s="528"/>
      <c r="F36" s="528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22" t="s">
        <v>34</v>
      </c>
      <c r="B42" s="523"/>
      <c r="C42" s="524"/>
      <c r="D42" s="97">
        <f>SUM(B37:C41)</f>
        <v>10</v>
      </c>
      <c r="E42" s="3"/>
      <c r="F42" s="3"/>
      <c r="G42" s="93"/>
    </row>
    <row r="43" spans="1:7" s="10" customFormat="1" x14ac:dyDescent="0.3">
      <c r="A43" s="522" t="s">
        <v>251</v>
      </c>
      <c r="B43" s="523"/>
      <c r="C43" s="524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6" t="s">
        <v>19</v>
      </c>
      <c r="B45" s="537"/>
      <c r="C45" s="537"/>
      <c r="D45" s="537"/>
      <c r="E45" s="537"/>
      <c r="F45" s="537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22" t="s">
        <v>34</v>
      </c>
      <c r="B52" s="523"/>
      <c r="C52" s="524"/>
      <c r="D52" s="97">
        <f>SUM(B46:C51)</f>
        <v>12</v>
      </c>
    </row>
    <row r="53" spans="1:7" x14ac:dyDescent="0.3">
      <c r="A53" s="522" t="s">
        <v>251</v>
      </c>
      <c r="B53" s="523"/>
      <c r="C53" s="524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7" t="s">
        <v>8</v>
      </c>
      <c r="B55" s="528"/>
      <c r="C55" s="528"/>
      <c r="D55" s="528"/>
      <c r="E55" s="528"/>
      <c r="F55" s="528"/>
    </row>
    <row r="56" spans="1:7" ht="36" x14ac:dyDescent="0.35">
      <c r="A56" s="29" t="s">
        <v>148</v>
      </c>
      <c r="B56" s="62">
        <v>1</v>
      </c>
      <c r="C56" s="88" t="str">
        <f>IF(B56=0, -5, "0")</f>
        <v>0</v>
      </c>
      <c r="D56" s="66" t="s">
        <v>485</v>
      </c>
      <c r="E56" s="62"/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22" t="s">
        <v>34</v>
      </c>
      <c r="B63" s="523"/>
      <c r="C63" s="524"/>
      <c r="D63" s="97">
        <f>SUM(B56:C62)</f>
        <v>13</v>
      </c>
    </row>
    <row r="64" spans="1:7" x14ac:dyDescent="0.3">
      <c r="A64" s="522" t="s">
        <v>251</v>
      </c>
      <c r="B64" s="523"/>
      <c r="C64" s="524"/>
      <c r="D64" s="21">
        <f>D63/(COUNT(B56:C62)*2)</f>
        <v>0.9285714285714286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7" t="s">
        <v>111</v>
      </c>
      <c r="B66" s="528"/>
      <c r="C66" s="528"/>
      <c r="D66" s="528"/>
      <c r="E66" s="528"/>
      <c r="F66" s="528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30" x14ac:dyDescent="0.4">
      <c r="A68" s="7" t="s">
        <v>228</v>
      </c>
      <c r="B68" s="68">
        <v>0</v>
      </c>
      <c r="C68" s="69"/>
      <c r="D68" s="84" t="s">
        <v>501</v>
      </c>
      <c r="E68" s="70" t="s">
        <v>502</v>
      </c>
      <c r="F68" s="62" t="s">
        <v>299</v>
      </c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22" t="s">
        <v>34</v>
      </c>
      <c r="B84" s="523"/>
      <c r="C84" s="524"/>
      <c r="D84" s="97">
        <f>SUM(B67:C83)</f>
        <v>32</v>
      </c>
    </row>
    <row r="85" spans="1:7" x14ac:dyDescent="0.3">
      <c r="A85" s="522" t="s">
        <v>251</v>
      </c>
      <c r="B85" s="523"/>
      <c r="C85" s="524"/>
      <c r="D85" s="21">
        <f>D84/(COUNT(B67:C83)*2)</f>
        <v>0.94117647058823528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7" t="s">
        <v>172</v>
      </c>
      <c r="B87" s="528"/>
      <c r="C87" s="528"/>
      <c r="D87" s="528"/>
      <c r="E87" s="528"/>
      <c r="F87" s="528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22" t="s">
        <v>34</v>
      </c>
      <c r="B102" s="523"/>
      <c r="C102" s="524"/>
      <c r="D102" s="97">
        <f>SUM(B88:C101)</f>
        <v>28</v>
      </c>
    </row>
    <row r="103" spans="1:7" x14ac:dyDescent="0.3">
      <c r="A103" s="522" t="s">
        <v>251</v>
      </c>
      <c r="B103" s="523"/>
      <c r="C103" s="524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7" t="s">
        <v>173</v>
      </c>
      <c r="B106" s="528"/>
      <c r="C106" s="528"/>
      <c r="D106" s="528"/>
      <c r="E106" s="528"/>
      <c r="F106" s="528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22" t="s">
        <v>34</v>
      </c>
      <c r="B118" s="523"/>
      <c r="C118" s="524"/>
      <c r="D118" s="97">
        <f>SUM(B107:C117)</f>
        <v>22</v>
      </c>
      <c r="E118" s="3"/>
      <c r="F118" s="3"/>
      <c r="G118" s="93"/>
    </row>
    <row r="119" spans="1:7" s="10" customFormat="1" x14ac:dyDescent="0.3">
      <c r="A119" s="522" t="s">
        <v>251</v>
      </c>
      <c r="B119" s="523"/>
      <c r="C119" s="524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7" t="s">
        <v>156</v>
      </c>
      <c r="B121" s="528"/>
      <c r="C121" s="528"/>
      <c r="D121" s="528"/>
      <c r="E121" s="528"/>
      <c r="F121" s="528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22" t="s">
        <v>34</v>
      </c>
      <c r="B133" s="523"/>
      <c r="C133" s="524"/>
      <c r="D133" s="97">
        <f>SUM(B122:C132)</f>
        <v>22</v>
      </c>
    </row>
    <row r="134" spans="1:7" x14ac:dyDescent="0.3">
      <c r="A134" s="522" t="s">
        <v>251</v>
      </c>
      <c r="B134" s="523"/>
      <c r="C134" s="524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7" t="s">
        <v>61</v>
      </c>
      <c r="B136" s="528"/>
      <c r="C136" s="528"/>
      <c r="D136" s="528"/>
      <c r="E136" s="528"/>
      <c r="F136" s="528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22" t="s">
        <v>34</v>
      </c>
      <c r="B149" s="523"/>
      <c r="C149" s="524"/>
      <c r="D149" s="97">
        <f>SUM(B137:C148)</f>
        <v>24</v>
      </c>
    </row>
    <row r="150" spans="1:7" x14ac:dyDescent="0.3">
      <c r="A150" s="522" t="s">
        <v>251</v>
      </c>
      <c r="B150" s="523"/>
      <c r="C150" s="524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7" t="s">
        <v>178</v>
      </c>
      <c r="B152" s="528"/>
      <c r="C152" s="528"/>
      <c r="D152" s="528"/>
      <c r="E152" s="528"/>
      <c r="F152" s="528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50.25" x14ac:dyDescent="0.35">
      <c r="A156" s="28" t="s">
        <v>263</v>
      </c>
      <c r="B156" s="266">
        <v>1</v>
      </c>
      <c r="C156" s="88" t="str">
        <f>IF(B156=0, -5, "0")</f>
        <v>0</v>
      </c>
      <c r="D156" s="63" t="s">
        <v>503</v>
      </c>
      <c r="E156" s="63" t="s">
        <v>504</v>
      </c>
      <c r="F156" s="62" t="s">
        <v>298</v>
      </c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22" t="s">
        <v>34</v>
      </c>
      <c r="B161" s="531"/>
      <c r="C161" s="532"/>
      <c r="D161" s="99">
        <f>SUM(B153:C160)</f>
        <v>15</v>
      </c>
    </row>
    <row r="162" spans="1:7" x14ac:dyDescent="0.3">
      <c r="A162" s="522" t="s">
        <v>251</v>
      </c>
      <c r="B162" s="523"/>
      <c r="C162" s="524"/>
      <c r="D162" s="21">
        <f>D161/(COUNT(B153:C160)*2)</f>
        <v>0.9375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7" t="s">
        <v>64</v>
      </c>
      <c r="B164" s="528"/>
      <c r="C164" s="528"/>
      <c r="D164" s="528"/>
      <c r="E164" s="528"/>
      <c r="F164" s="528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ht="33" x14ac:dyDescent="0.3">
      <c r="A166" s="7" t="s">
        <v>243</v>
      </c>
      <c r="B166" s="265">
        <v>0</v>
      </c>
      <c r="C166" s="62"/>
      <c r="D166" s="63" t="s">
        <v>486</v>
      </c>
      <c r="E166" s="62" t="s">
        <v>487</v>
      </c>
      <c r="F166" s="62" t="s">
        <v>298</v>
      </c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22" t="s">
        <v>34</v>
      </c>
      <c r="B169" s="523"/>
      <c r="C169" s="524"/>
      <c r="D169" s="97">
        <f>SUM(B165:C168)</f>
        <v>6</v>
      </c>
    </row>
    <row r="170" spans="1:7" x14ac:dyDescent="0.3">
      <c r="A170" s="522" t="s">
        <v>251</v>
      </c>
      <c r="B170" s="523"/>
      <c r="C170" s="524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5" t="s">
        <v>15</v>
      </c>
      <c r="B172" s="526"/>
      <c r="C172" s="526"/>
      <c r="D172" s="526"/>
      <c r="E172" s="526"/>
      <c r="F172" s="526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22" t="s">
        <v>34</v>
      </c>
      <c r="B177" s="523"/>
      <c r="C177" s="524"/>
      <c r="D177" s="97">
        <f>SUM(B173:C176)</f>
        <v>8</v>
      </c>
    </row>
    <row r="178" spans="1:7" x14ac:dyDescent="0.3">
      <c r="A178" s="522" t="s">
        <v>251</v>
      </c>
      <c r="B178" s="523"/>
      <c r="C178" s="524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7" t="s">
        <v>65</v>
      </c>
      <c r="B180" s="528"/>
      <c r="C180" s="528"/>
      <c r="D180" s="528"/>
      <c r="E180" s="528"/>
      <c r="F180" s="528"/>
    </row>
    <row r="181" spans="1:7" x14ac:dyDescent="0.3">
      <c r="A181" s="30" t="s">
        <v>270</v>
      </c>
      <c r="B181" s="62">
        <v>2</v>
      </c>
      <c r="C181" s="62"/>
      <c r="D181" s="63"/>
      <c r="E181" s="63"/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22" t="s">
        <v>34</v>
      </c>
      <c r="B186" s="523"/>
      <c r="C186" s="524"/>
      <c r="D186" s="97">
        <f>SUM(B181:C185)</f>
        <v>10</v>
      </c>
    </row>
    <row r="187" spans="1:7" x14ac:dyDescent="0.3">
      <c r="A187" s="522" t="s">
        <v>251</v>
      </c>
      <c r="B187" s="523"/>
      <c r="C187" s="524"/>
      <c r="D187" s="21">
        <f>D186/(COUNT(B181:C185)*2)</f>
        <v>1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7" t="s">
        <v>177</v>
      </c>
      <c r="B189" s="528"/>
      <c r="C189" s="528"/>
      <c r="D189" s="528"/>
      <c r="E189" s="528"/>
      <c r="F189" s="528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22" t="s">
        <v>34</v>
      </c>
      <c r="B194" s="523"/>
      <c r="C194" s="524"/>
      <c r="D194" s="40">
        <f>SUM(B190:C193)</f>
        <v>6</v>
      </c>
    </row>
    <row r="195" spans="1:6" x14ac:dyDescent="0.3">
      <c r="A195" s="522" t="s">
        <v>251</v>
      </c>
      <c r="B195" s="523"/>
      <c r="C195" s="524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f>E197/F197</f>
        <v>0.5</v>
      </c>
      <c r="E197" s="101">
        <v>7</v>
      </c>
      <c r="F197" s="102">
        <v>14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230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0.96638655462184875</v>
      </c>
    </row>
  </sheetData>
  <sheetProtection algorithmName="SHA-512" hashValue="10rJtHR0xUwjwcZ+OSEh//94ivzWvMWPfEA3Syn53hrodIcf5KHCoZQxfe6wQy1byFGfpBIbdxJxfEUynY0o7g==" saltValue="IA0LflsdAfkwiZel5PmCg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view="pageBreakPreview" topLeftCell="A5" zoomScale="60" zoomScaleNormal="100" workbookViewId="0">
      <selection activeCell="E721" sqref="E72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6"/>
      <c r="E1" s="506"/>
      <c r="F1" s="506"/>
      <c r="G1" s="50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7" t="s">
        <v>151</v>
      </c>
      <c r="B7" s="507"/>
      <c r="C7" s="507"/>
      <c r="D7" s="507"/>
      <c r="E7" s="507"/>
      <c r="F7" s="507"/>
      <c r="G7" s="111"/>
    </row>
    <row r="8" spans="1:7" ht="22.5" x14ac:dyDescent="0.45">
      <c r="A8" s="508" t="str">
        <f>'Page de garde'!D18</f>
        <v>Jawhara</v>
      </c>
      <c r="B8" s="508"/>
      <c r="C8" s="508"/>
      <c r="D8" s="508"/>
      <c r="E8" s="508"/>
      <c r="F8" s="508"/>
      <c r="G8" s="111"/>
    </row>
    <row r="9" spans="1:7" ht="22.5" x14ac:dyDescent="0.45">
      <c r="A9" s="112" t="s">
        <v>39</v>
      </c>
      <c r="B9" s="509" t="s">
        <v>505</v>
      </c>
      <c r="C9" s="509"/>
      <c r="D9" s="509"/>
      <c r="E9" s="509"/>
      <c r="F9" s="509"/>
      <c r="G9" s="111"/>
    </row>
    <row r="10" spans="1:7" ht="22.5" x14ac:dyDescent="0.45">
      <c r="A10" s="113" t="s">
        <v>41</v>
      </c>
      <c r="B10" s="510" t="s">
        <v>506</v>
      </c>
      <c r="C10" s="510"/>
      <c r="D10" s="510"/>
      <c r="E10" s="510"/>
      <c r="F10" s="510"/>
      <c r="G10" s="111"/>
    </row>
    <row r="11" spans="1:7" ht="22.5" x14ac:dyDescent="0.45">
      <c r="A11" s="112" t="s">
        <v>40</v>
      </c>
      <c r="B11" s="505">
        <v>43594</v>
      </c>
      <c r="C11" s="505"/>
      <c r="D11" s="505"/>
      <c r="E11" s="505"/>
      <c r="F11" s="505"/>
      <c r="G11" s="111"/>
    </row>
    <row r="12" spans="1:7" ht="22.5" x14ac:dyDescent="0.45">
      <c r="A12" s="112" t="s">
        <v>200</v>
      </c>
      <c r="B12" s="511">
        <f>D730</f>
        <v>0.88642659279778391</v>
      </c>
      <c r="C12" s="511"/>
      <c r="D12" s="511"/>
      <c r="E12" s="511"/>
      <c r="F12" s="511"/>
      <c r="G12" s="111"/>
    </row>
    <row r="13" spans="1:7" ht="22.5" x14ac:dyDescent="0.45">
      <c r="A13" s="110"/>
      <c r="B13" s="108"/>
      <c r="C13" s="108"/>
      <c r="D13" s="506"/>
      <c r="E13" s="506"/>
      <c r="F13" s="506"/>
      <c r="G13" s="50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43594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43" t="s">
        <v>266</v>
      </c>
      <c r="F17" s="443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43"/>
      <c r="F18" s="44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>
        <v>2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10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29"/>
      <c r="B49" s="429"/>
      <c r="C49" s="429"/>
      <c r="D49" s="429"/>
      <c r="E49" s="429"/>
      <c r="F49" s="429"/>
      <c r="G49" s="42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43594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43" t="s">
        <v>266</v>
      </c>
      <c r="F52" s="443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43"/>
      <c r="F53" s="44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7"/>
      <c r="B64" s="428"/>
      <c r="C64" s="428"/>
      <c r="D64" s="428"/>
      <c r="E64" s="428"/>
      <c r="F64" s="428"/>
      <c r="G64" s="428"/>
    </row>
    <row r="65" spans="1:7" ht="43.5" customHeight="1" x14ac:dyDescent="0.4">
      <c r="A65" s="516" t="s">
        <v>351</v>
      </c>
      <c r="B65" s="516"/>
      <c r="C65" s="516"/>
      <c r="D65" s="516"/>
      <c r="E65" s="516"/>
      <c r="F65" s="51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517" t="s">
        <v>352</v>
      </c>
      <c r="B84" s="517"/>
      <c r="C84" s="517"/>
      <c r="D84" s="517"/>
      <c r="E84" s="517"/>
      <c r="F84" s="51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2"/>
      <c r="B103" s="430"/>
      <c r="C103" s="430"/>
      <c r="D103" s="430"/>
      <c r="E103" s="430"/>
      <c r="F103" s="437"/>
      <c r="G103" s="173"/>
    </row>
    <row r="104" spans="1:7" s="80" customFormat="1" ht="46.5" customHeight="1" x14ac:dyDescent="0.4">
      <c r="A104" s="516" t="s">
        <v>353</v>
      </c>
      <c r="B104" s="516"/>
      <c r="C104" s="516"/>
      <c r="D104" s="516"/>
      <c r="E104" s="516"/>
      <c r="F104" s="51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8"/>
      <c r="B111" s="439"/>
      <c r="C111" s="439"/>
      <c r="D111" s="439"/>
      <c r="E111" s="439"/>
      <c r="F111" s="440"/>
      <c r="G111" s="129"/>
    </row>
    <row r="112" spans="1:7" s="80" customFormat="1" ht="39.75" customHeight="1" x14ac:dyDescent="0.4">
      <c r="A112" s="516" t="s">
        <v>390</v>
      </c>
      <c r="B112" s="516"/>
      <c r="C112" s="516"/>
      <c r="D112" s="516"/>
      <c r="E112" s="516"/>
      <c r="F112" s="51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0"/>
      <c r="B120" s="430"/>
      <c r="C120" s="430"/>
      <c r="D120" s="430"/>
      <c r="E120" s="430"/>
      <c r="F120" s="430"/>
      <c r="G120" s="173"/>
    </row>
    <row r="121" spans="1:7" ht="22.5" x14ac:dyDescent="0.4">
      <c r="A121" s="516" t="s">
        <v>311</v>
      </c>
      <c r="B121" s="516"/>
      <c r="C121" s="516"/>
      <c r="D121" s="516"/>
      <c r="E121" s="516"/>
      <c r="F121" s="51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1"/>
      <c r="B132" s="431"/>
      <c r="C132" s="431"/>
      <c r="D132" s="431"/>
      <c r="E132" s="431"/>
      <c r="F132" s="431"/>
      <c r="G132" s="114"/>
    </row>
    <row r="133" spans="1:16384" ht="22.5" customHeight="1" x14ac:dyDescent="0.4">
      <c r="A133" s="518" t="s">
        <v>424</v>
      </c>
      <c r="B133" s="518"/>
      <c r="C133" s="518"/>
      <c r="D133" s="518"/>
      <c r="E133" s="518"/>
      <c r="F133" s="518"/>
      <c r="G133" s="114"/>
    </row>
    <row r="134" spans="1:16384" ht="22.5" customHeight="1" x14ac:dyDescent="0.4">
      <c r="A134" s="519"/>
      <c r="B134" s="519"/>
      <c r="C134" s="519"/>
      <c r="D134" s="519"/>
      <c r="E134" s="519"/>
      <c r="F134" s="519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43" t="s">
        <v>266</v>
      </c>
      <c r="F135" s="443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43"/>
      <c r="F136" s="44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0" t="s">
        <v>461</v>
      </c>
      <c r="B139" s="520"/>
      <c r="C139" s="520"/>
      <c r="D139" s="520"/>
      <c r="E139" s="520"/>
      <c r="F139" s="52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105" x14ac:dyDescent="0.4">
      <c r="A142" s="125" t="s">
        <v>335</v>
      </c>
      <c r="B142" s="122">
        <v>0</v>
      </c>
      <c r="C142" s="125"/>
      <c r="D142" s="125" t="s">
        <v>507</v>
      </c>
      <c r="E142" s="125" t="s">
        <v>508</v>
      </c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42" x14ac:dyDescent="0.4">
      <c r="A144" s="171" t="s">
        <v>407</v>
      </c>
      <c r="B144" s="122">
        <v>0</v>
      </c>
      <c r="C144" s="143">
        <f>IF(B144=0, -10, "0")</f>
        <v>-10</v>
      </c>
      <c r="D144" s="125" t="s">
        <v>515</v>
      </c>
      <c r="E144" s="125" t="s">
        <v>516</v>
      </c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9" t="s">
        <v>350</v>
      </c>
      <c r="B147" s="469"/>
      <c r="C147" s="469"/>
      <c r="D147" s="469"/>
      <c r="E147" s="469"/>
      <c r="F147" s="469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1</v>
      </c>
      <c r="C153" s="169" t="str">
        <f>IF(B153=0, -5, "0")</f>
        <v>0</v>
      </c>
      <c r="D153" s="125" t="s">
        <v>509</v>
      </c>
      <c r="E153" s="125" t="s">
        <v>510</v>
      </c>
      <c r="F153" s="322"/>
      <c r="G153" s="114"/>
    </row>
    <row r="154" spans="1:7" ht="63" x14ac:dyDescent="0.4">
      <c r="A154" s="125" t="s">
        <v>338</v>
      </c>
      <c r="B154" s="318">
        <v>1</v>
      </c>
      <c r="C154" s="125"/>
      <c r="D154" s="125" t="s">
        <v>511</v>
      </c>
      <c r="E154" s="125" t="s">
        <v>512</v>
      </c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63" x14ac:dyDescent="0.4">
      <c r="A156" s="125" t="s">
        <v>117</v>
      </c>
      <c r="B156" s="318">
        <v>1</v>
      </c>
      <c r="C156" s="125"/>
      <c r="D156" s="125" t="s">
        <v>513</v>
      </c>
      <c r="E156" s="125" t="s">
        <v>514</v>
      </c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432"/>
      <c r="B165" s="430"/>
      <c r="C165" s="430"/>
      <c r="D165" s="430"/>
      <c r="E165" s="430"/>
      <c r="F165" s="430"/>
      <c r="G165" s="114"/>
    </row>
    <row r="166" spans="1:7" ht="32.25" customHeight="1" x14ac:dyDescent="0.4">
      <c r="A166" s="520" t="s">
        <v>462</v>
      </c>
      <c r="B166" s="520"/>
      <c r="C166" s="520"/>
      <c r="D166" s="520"/>
      <c r="E166" s="520"/>
      <c r="F166" s="520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ht="21" x14ac:dyDescent="0.4">
      <c r="A176" s="433"/>
      <c r="B176" s="434"/>
      <c r="C176" s="434"/>
      <c r="D176" s="434"/>
      <c r="E176" s="434"/>
      <c r="F176" s="434"/>
      <c r="G176" s="114"/>
    </row>
    <row r="177" spans="1:7" ht="32.25" customHeight="1" x14ac:dyDescent="0.4">
      <c r="A177" s="520" t="s">
        <v>311</v>
      </c>
      <c r="B177" s="520"/>
      <c r="C177" s="520"/>
      <c r="D177" s="520"/>
      <c r="E177" s="520"/>
      <c r="F177" s="52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0"/>
      <c r="C186" s="471"/>
      <c r="D186" s="309">
        <f>SUM(B148:C164,B178:C185,B167:C175,B140:C145)</f>
        <v>61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0.76249999999999996</v>
      </c>
      <c r="E187" s="108"/>
      <c r="F187" s="114"/>
      <c r="G187" s="114"/>
    </row>
    <row r="188" spans="1:7" ht="21" x14ac:dyDescent="0.4">
      <c r="A188" s="435"/>
      <c r="B188" s="435"/>
      <c r="C188" s="435"/>
      <c r="D188" s="435"/>
      <c r="E188" s="435"/>
      <c r="F188" s="43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43594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43" t="s">
        <v>266</v>
      </c>
      <c r="F191" s="443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43"/>
      <c r="F192" s="44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29"/>
      <c r="B205" s="429"/>
      <c r="C205" s="429"/>
      <c r="D205" s="429"/>
      <c r="E205" s="429"/>
      <c r="F205" s="42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26" x14ac:dyDescent="0.4">
      <c r="A216" s="197" t="s">
        <v>412</v>
      </c>
      <c r="B216" s="122">
        <v>0</v>
      </c>
      <c r="C216" s="198">
        <f>IF(B216=0, -5, "0")</f>
        <v>-5</v>
      </c>
      <c r="D216" s="128" t="s">
        <v>517</v>
      </c>
      <c r="E216" s="128" t="s">
        <v>518</v>
      </c>
      <c r="F216" s="123"/>
      <c r="G216" s="129"/>
    </row>
    <row r="217" spans="1:7" ht="105" x14ac:dyDescent="0.4">
      <c r="A217" s="121" t="s">
        <v>201</v>
      </c>
      <c r="B217" s="122">
        <v>0</v>
      </c>
      <c r="C217" s="126"/>
      <c r="D217" s="158" t="s">
        <v>519</v>
      </c>
      <c r="E217" s="128" t="s">
        <v>520</v>
      </c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63" x14ac:dyDescent="0.4">
      <c r="A224" s="121" t="s">
        <v>150</v>
      </c>
      <c r="B224" s="122">
        <v>1</v>
      </c>
      <c r="C224" s="122"/>
      <c r="D224" s="123" t="s">
        <v>522</v>
      </c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30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0.7142857142857143</v>
      </c>
      <c r="E228" s="108"/>
      <c r="F228" s="114"/>
      <c r="G228" s="114"/>
    </row>
    <row r="229" spans="1:7" ht="21" x14ac:dyDescent="0.4">
      <c r="A229" s="429"/>
      <c r="B229" s="429"/>
      <c r="C229" s="429"/>
      <c r="D229" s="429"/>
      <c r="E229" s="429"/>
      <c r="F229" s="42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2" t="s">
        <v>311</v>
      </c>
      <c r="B236" s="513"/>
      <c r="C236" s="513"/>
      <c r="D236" s="51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26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72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0.8571428571428571</v>
      </c>
      <c r="E249" s="108"/>
      <c r="F249" s="114"/>
      <c r="G249" s="114"/>
    </row>
    <row r="250" spans="1:7" ht="21" x14ac:dyDescent="0.4">
      <c r="A250" s="429"/>
      <c r="B250" s="429"/>
      <c r="C250" s="429"/>
      <c r="D250" s="429"/>
      <c r="E250" s="429"/>
      <c r="F250" s="42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43594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43" t="s">
        <v>266</v>
      </c>
      <c r="F253" s="443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43"/>
      <c r="F254" s="44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1" x14ac:dyDescent="0.4">
      <c r="A261" s="297" t="s">
        <v>330</v>
      </c>
      <c r="B261" s="122">
        <v>2</v>
      </c>
      <c r="C261" s="122"/>
      <c r="D261" s="158"/>
      <c r="E261" s="158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05" x14ac:dyDescent="0.4">
      <c r="A277" s="400" t="s">
        <v>394</v>
      </c>
      <c r="B277" s="122">
        <v>0</v>
      </c>
      <c r="C277" s="142">
        <f>IF(B277=0, -2, "0")</f>
        <v>-2</v>
      </c>
      <c r="D277" s="158" t="s">
        <v>524</v>
      </c>
      <c r="E277" s="158" t="s">
        <v>523</v>
      </c>
      <c r="F277" s="123"/>
      <c r="G277" s="114"/>
    </row>
    <row r="278" spans="1:7" ht="84" x14ac:dyDescent="0.4">
      <c r="A278" s="121" t="s">
        <v>117</v>
      </c>
      <c r="B278" s="122">
        <v>0</v>
      </c>
      <c r="C278" s="122"/>
      <c r="D278" s="158" t="s">
        <v>526</v>
      </c>
      <c r="E278" s="158" t="s">
        <v>525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3"/>
      <c r="B290" s="463"/>
      <c r="C290" s="463"/>
      <c r="D290" s="463"/>
      <c r="E290" s="463"/>
      <c r="F290" s="463"/>
      <c r="G290" s="129"/>
    </row>
    <row r="291" spans="1:7" s="80" customFormat="1" ht="31.5" customHeight="1" x14ac:dyDescent="0.4">
      <c r="A291" s="515" t="s">
        <v>311</v>
      </c>
      <c r="B291" s="515"/>
      <c r="C291" s="515"/>
      <c r="D291" s="515"/>
      <c r="E291" s="515"/>
      <c r="F291" s="51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0.86206896551724133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66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0.89189189189189189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43594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43" t="s">
        <v>266</v>
      </c>
      <c r="F308" s="443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43"/>
      <c r="F309" s="44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105" x14ac:dyDescent="0.4">
      <c r="A318" s="209" t="s">
        <v>269</v>
      </c>
      <c r="B318" s="122">
        <v>0</v>
      </c>
      <c r="C318" s="174">
        <f>IF(B318=0, -5, "0")</f>
        <v>-5</v>
      </c>
      <c r="D318" s="128" t="s">
        <v>530</v>
      </c>
      <c r="E318" s="128" t="s">
        <v>529</v>
      </c>
      <c r="F318" s="123"/>
      <c r="G318" s="129"/>
    </row>
    <row r="319" spans="1:7" ht="84" x14ac:dyDescent="0.4">
      <c r="A319" s="210" t="s">
        <v>113</v>
      </c>
      <c r="B319" s="122">
        <v>0</v>
      </c>
      <c r="C319" s="122"/>
      <c r="D319" s="123" t="s">
        <v>531</v>
      </c>
      <c r="E319" s="124" t="s">
        <v>532</v>
      </c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7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0.3888888888888889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147" x14ac:dyDescent="0.4">
      <c r="A337" s="168" t="s">
        <v>58</v>
      </c>
      <c r="B337" s="122">
        <v>0</v>
      </c>
      <c r="C337" s="174">
        <f>IF(B337=0, -5, "0")</f>
        <v>-5</v>
      </c>
      <c r="D337" s="213" t="s">
        <v>534</v>
      </c>
      <c r="E337" s="213" t="s">
        <v>535</v>
      </c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33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0.7857142857142857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105" x14ac:dyDescent="0.4">
      <c r="A349" s="214" t="s">
        <v>50</v>
      </c>
      <c r="B349" s="122">
        <v>1</v>
      </c>
      <c r="C349" s="143">
        <f>IF(B349=0, -10, IF(B349=1, -5, "0"))</f>
        <v>-5</v>
      </c>
      <c r="D349" s="179" t="s">
        <v>533</v>
      </c>
      <c r="E349" s="179" t="s">
        <v>538</v>
      </c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84" x14ac:dyDescent="0.4">
      <c r="A356" s="121" t="s">
        <v>121</v>
      </c>
      <c r="B356" s="122">
        <v>1</v>
      </c>
      <c r="C356" s="122"/>
      <c r="D356" s="158" t="s">
        <v>536</v>
      </c>
      <c r="E356" s="158" t="s">
        <v>537</v>
      </c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499" t="s">
        <v>311</v>
      </c>
      <c r="B358" s="499"/>
      <c r="C358" s="499"/>
      <c r="D358" s="499"/>
      <c r="E358" s="499"/>
      <c r="F358" s="499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2</v>
      </c>
      <c r="C366" s="166"/>
      <c r="D366" s="411">
        <v>1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27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67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0.69791666666666663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43594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43" t="s">
        <v>266</v>
      </c>
      <c r="F375" s="443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43"/>
      <c r="F376" s="44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84" x14ac:dyDescent="0.4">
      <c r="A384" s="157" t="s">
        <v>146</v>
      </c>
      <c r="B384" s="122">
        <v>0</v>
      </c>
      <c r="C384" s="122"/>
      <c r="D384" s="128" t="s">
        <v>544</v>
      </c>
      <c r="E384" s="128" t="s">
        <v>545</v>
      </c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1</v>
      </c>
      <c r="C394" s="126"/>
      <c r="D394" s="225" t="s">
        <v>546</v>
      </c>
      <c r="E394" s="128" t="s">
        <v>550</v>
      </c>
      <c r="F394" s="123"/>
      <c r="G394" s="173"/>
    </row>
    <row r="395" spans="1:7" s="260" customFormat="1" ht="63" x14ac:dyDescent="0.4">
      <c r="A395" s="138" t="s">
        <v>154</v>
      </c>
      <c r="B395" s="122">
        <v>1</v>
      </c>
      <c r="C395" s="122"/>
      <c r="D395" s="193" t="s">
        <v>547</v>
      </c>
      <c r="E395" s="128" t="s">
        <v>551</v>
      </c>
      <c r="F395" s="123"/>
      <c r="G395" s="173"/>
    </row>
    <row r="396" spans="1:7" s="260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63" x14ac:dyDescent="0.4">
      <c r="A405" s="121" t="s">
        <v>310</v>
      </c>
      <c r="B405" s="122">
        <v>0</v>
      </c>
      <c r="C405" s="231"/>
      <c r="D405" s="196" t="s">
        <v>552</v>
      </c>
      <c r="E405" s="128" t="s">
        <v>480</v>
      </c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260" customFormat="1" ht="63" x14ac:dyDescent="0.4">
      <c r="A407" s="168" t="s">
        <v>133</v>
      </c>
      <c r="B407" s="122">
        <v>1</v>
      </c>
      <c r="C407" s="174" t="str">
        <f>IF(B407=0, -5, "0")</f>
        <v>0</v>
      </c>
      <c r="D407" s="229" t="s">
        <v>542</v>
      </c>
      <c r="E407" s="229" t="s">
        <v>543</v>
      </c>
      <c r="F407" s="123"/>
      <c r="G407" s="173"/>
    </row>
    <row r="408" spans="1:7" s="260" customFormat="1" ht="18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6"/>
      <c r="C415" s="436"/>
      <c r="D415" s="436"/>
      <c r="E415" s="436"/>
      <c r="F415" s="436"/>
      <c r="G415" s="436"/>
    </row>
    <row r="416" spans="1:7" s="260" customFormat="1" ht="24.75" x14ac:dyDescent="0.4">
      <c r="A416" s="502" t="s">
        <v>320</v>
      </c>
      <c r="B416" s="502"/>
      <c r="C416" s="502"/>
      <c r="D416" s="502"/>
      <c r="E416" s="502"/>
      <c r="F416" s="502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260" customFormat="1" ht="105" x14ac:dyDescent="0.4">
      <c r="A422" s="188" t="s">
        <v>318</v>
      </c>
      <c r="B422" s="122">
        <v>1</v>
      </c>
      <c r="C422" s="126"/>
      <c r="D422" s="229" t="s">
        <v>548</v>
      </c>
      <c r="E422" s="229" t="s">
        <v>549</v>
      </c>
      <c r="F422" s="123"/>
      <c r="G422" s="173"/>
    </row>
    <row r="423" spans="1:7" s="260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>
        <v>0</v>
      </c>
      <c r="C424" s="122"/>
      <c r="D424" s="411">
        <v>1</v>
      </c>
      <c r="E424" s="414">
        <f>COUNTIF('A1 Exploitation'!F379:F423,"ok")</f>
        <v>0</v>
      </c>
      <c r="F424" s="414">
        <f>COUNTA('A1 Exploitation'!F379:F423)</f>
        <v>1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50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0.86206896551724133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70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0.875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43594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43" t="s">
        <v>266</v>
      </c>
      <c r="F433" s="443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43"/>
      <c r="F434" s="44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2" t="s">
        <v>311</v>
      </c>
      <c r="B464" s="502"/>
      <c r="C464" s="502"/>
      <c r="D464" s="502"/>
      <c r="E464" s="502"/>
      <c r="F464" s="502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">
        <v>30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3" t="s">
        <v>425</v>
      </c>
      <c r="B478" s="503"/>
      <c r="C478" s="503"/>
      <c r="D478" s="503"/>
      <c r="E478" s="503"/>
      <c r="F478" s="503"/>
      <c r="G478" s="114"/>
    </row>
    <row r="479" spans="1:7" ht="21" customHeight="1" x14ac:dyDescent="0.4">
      <c r="A479" s="234">
        <f>B11</f>
        <v>43594</v>
      </c>
      <c r="F479" s="258"/>
      <c r="G479" s="114"/>
    </row>
    <row r="480" spans="1:7" ht="21" x14ac:dyDescent="0.4">
      <c r="A480" s="473" t="s">
        <v>28</v>
      </c>
      <c r="B480" s="474" t="s">
        <v>29</v>
      </c>
      <c r="C480" s="474"/>
      <c r="D480" s="474" t="s">
        <v>42</v>
      </c>
      <c r="E480" s="475" t="s">
        <v>266</v>
      </c>
      <c r="F480" s="475" t="s">
        <v>302</v>
      </c>
      <c r="G480" s="114"/>
    </row>
    <row r="481" spans="1:7" ht="21" x14ac:dyDescent="0.4">
      <c r="A481" s="473"/>
      <c r="B481" s="320" t="s">
        <v>32</v>
      </c>
      <c r="C481" s="320" t="s">
        <v>31</v>
      </c>
      <c r="D481" s="474"/>
      <c r="E481" s="475"/>
      <c r="F481" s="47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4" t="s">
        <v>52</v>
      </c>
      <c r="B483" s="464"/>
      <c r="C483" s="464"/>
      <c r="D483" s="464"/>
      <c r="E483" s="464"/>
      <c r="F483" s="46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1" t="s">
        <v>463</v>
      </c>
      <c r="B491" s="462"/>
      <c r="C491" s="462"/>
      <c r="D491" s="462"/>
      <c r="E491" s="462"/>
      <c r="F491" s="46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4" t="s">
        <v>97</v>
      </c>
      <c r="B530" s="504"/>
      <c r="C530" s="504"/>
      <c r="D530" s="504"/>
      <c r="E530" s="504"/>
      <c r="F530" s="504"/>
      <c r="G530" s="114"/>
    </row>
    <row r="531" spans="1:7" ht="22.5" customHeight="1" x14ac:dyDescent="0.4">
      <c r="A531" s="234">
        <f>B11</f>
        <v>43594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81" t="s">
        <v>29</v>
      </c>
      <c r="C532" s="482"/>
      <c r="D532" s="442" t="s">
        <v>42</v>
      </c>
      <c r="E532" s="443" t="s">
        <v>266</v>
      </c>
      <c r="F532" s="443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2"/>
      <c r="E533" s="443"/>
      <c r="F533" s="44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0"/>
      <c r="D535" s="500"/>
      <c r="E535" s="500"/>
      <c r="F535" s="501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12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>
        <f>D542/(COUNT(B536:C541)*2)</f>
        <v>1</v>
      </c>
      <c r="E543" s="248"/>
      <c r="F543" s="248"/>
      <c r="G543" s="114"/>
    </row>
    <row r="544" spans="1:7" ht="21" x14ac:dyDescent="0.4">
      <c r="A544" s="429"/>
      <c r="B544" s="429"/>
      <c r="C544" s="429"/>
      <c r="D544" s="429"/>
      <c r="E544" s="429"/>
      <c r="F544" s="42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1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34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9"/>
      <c r="B572" s="429"/>
      <c r="C572" s="429"/>
      <c r="D572" s="429"/>
      <c r="E572" s="429"/>
      <c r="F572" s="429"/>
      <c r="G572" s="114"/>
    </row>
    <row r="573" spans="1:7" ht="22.5" x14ac:dyDescent="0.45">
      <c r="A573" s="460" t="s">
        <v>19</v>
      </c>
      <c r="B573" s="460"/>
      <c r="C573" s="460"/>
      <c r="D573" s="460"/>
      <c r="E573" s="460"/>
      <c r="F573" s="460"/>
      <c r="G573" s="114"/>
    </row>
    <row r="574" spans="1:7" ht="22.5" x14ac:dyDescent="0.4">
      <c r="A574" s="243">
        <f>B11</f>
        <v>43594</v>
      </c>
      <c r="B574" s="114"/>
      <c r="C574" s="135"/>
      <c r="D574" s="356"/>
      <c r="E574" s="356"/>
      <c r="F574" s="356"/>
      <c r="G574" s="114"/>
    </row>
    <row r="575" spans="1:7" ht="21" x14ac:dyDescent="0.4">
      <c r="A575" s="473" t="s">
        <v>28</v>
      </c>
      <c r="B575" s="474" t="s">
        <v>29</v>
      </c>
      <c r="C575" s="474"/>
      <c r="D575" s="474" t="s">
        <v>42</v>
      </c>
      <c r="E575" s="475" t="s">
        <v>266</v>
      </c>
      <c r="F575" s="475" t="s">
        <v>302</v>
      </c>
      <c r="G575" s="114"/>
    </row>
    <row r="576" spans="1:7" ht="21" x14ac:dyDescent="0.4">
      <c r="A576" s="473"/>
      <c r="B576" s="320" t="s">
        <v>32</v>
      </c>
      <c r="C576" s="320" t="s">
        <v>31</v>
      </c>
      <c r="D576" s="474"/>
      <c r="E576" s="475"/>
      <c r="F576" s="47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18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>
        <f>D588/(COUNT(B579:C587)*2)</f>
        <v>1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>
        <v>1</v>
      </c>
      <c r="E605" s="414">
        <f>COUNTIF('A1 Exploitation'!F579:F604,"ok")</f>
        <v>1</v>
      </c>
      <c r="F605" s="414">
        <f>COUNTA('A1 Exploitation'!F579:F604)</f>
        <v>1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28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>
        <f>D606/(COUNT(B592:C605)*2)</f>
        <v>1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0" t="s">
        <v>8</v>
      </c>
      <c r="B612" s="460"/>
      <c r="C612" s="460"/>
      <c r="D612" s="460"/>
      <c r="E612" s="460"/>
      <c r="F612" s="460"/>
      <c r="G612" s="129"/>
    </row>
    <row r="613" spans="1:7" ht="22.5" x14ac:dyDescent="0.4">
      <c r="A613" s="156">
        <f>B11</f>
        <v>43594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43" t="s">
        <v>266</v>
      </c>
      <c r="F614" s="443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43"/>
      <c r="F615" s="44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18</v>
      </c>
      <c r="E627" s="484"/>
      <c r="F627" s="463"/>
      <c r="G627" s="129"/>
    </row>
    <row r="628" spans="1:7" ht="21" x14ac:dyDescent="0.4">
      <c r="A628" s="447" t="s">
        <v>33</v>
      </c>
      <c r="B628" s="447"/>
      <c r="C628" s="447"/>
      <c r="D628" s="388">
        <f>D627/(COUNT(B618:C626)*2)</f>
        <v>1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2"/>
      <c r="B652" s="472"/>
      <c r="C652" s="472"/>
      <c r="D652" s="472"/>
      <c r="E652" s="472"/>
      <c r="F652" s="472"/>
      <c r="G652" s="472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93" t="s">
        <v>311</v>
      </c>
      <c r="B661" s="494"/>
      <c r="C661" s="494"/>
      <c r="D661" s="494"/>
      <c r="E661" s="494"/>
      <c r="F661" s="495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26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74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0" t="s">
        <v>356</v>
      </c>
      <c r="B676" s="460"/>
      <c r="C676" s="460"/>
      <c r="D676" s="460"/>
      <c r="E676" s="460"/>
      <c r="F676" s="460"/>
      <c r="G676" s="114"/>
    </row>
    <row r="677" spans="1:7" ht="21" x14ac:dyDescent="0.4">
      <c r="A677" s="243">
        <f>B11</f>
        <v>43594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43" t="s">
        <v>266</v>
      </c>
      <c r="F678" s="443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43"/>
      <c r="F679" s="44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105" x14ac:dyDescent="0.4">
      <c r="A688" s="403" t="s">
        <v>296</v>
      </c>
      <c r="B688" s="122">
        <v>1</v>
      </c>
      <c r="C688" s="169" t="str">
        <f>IF(B688=0, -5, "0")</f>
        <v>0</v>
      </c>
      <c r="D688" s="200" t="s">
        <v>557</v>
      </c>
      <c r="E688" s="200" t="s">
        <v>558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0</v>
      </c>
      <c r="C700" s="122"/>
      <c r="D700" s="411">
        <f>IFERROR(E700/F700,"N.A")</f>
        <v>0</v>
      </c>
      <c r="E700" s="414">
        <f>COUNTIF('A1 Exploitation'!F681:F699,"ok")</f>
        <v>0</v>
      </c>
      <c r="F700" s="414">
        <f>COUNTA('A1 Exploitation'!F681:F699)</f>
        <v>1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35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0.97222222222222221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6" t="s">
        <v>459</v>
      </c>
      <c r="B704" s="496"/>
      <c r="C704" s="496"/>
      <c r="D704" s="496"/>
      <c r="E704" s="496"/>
      <c r="F704" s="496"/>
      <c r="G704" s="274"/>
    </row>
    <row r="705" spans="1:7" ht="21" customHeight="1" x14ac:dyDescent="0.4">
      <c r="A705" s="251">
        <f>B11</f>
        <v>43594</v>
      </c>
      <c r="B705" s="114"/>
      <c r="C705" s="135"/>
      <c r="D705" s="273"/>
      <c r="E705" s="273"/>
      <c r="F705" s="273"/>
      <c r="G705" s="274"/>
    </row>
    <row r="706" spans="1:7" ht="21" x14ac:dyDescent="0.4">
      <c r="A706" s="467" t="s">
        <v>28</v>
      </c>
      <c r="B706" s="481" t="s">
        <v>29</v>
      </c>
      <c r="C706" s="481"/>
      <c r="D706" s="442" t="s">
        <v>42</v>
      </c>
      <c r="E706" s="443" t="s">
        <v>266</v>
      </c>
      <c r="F706" s="443" t="s">
        <v>302</v>
      </c>
      <c r="G706" s="274"/>
    </row>
    <row r="707" spans="1:7" ht="21" x14ac:dyDescent="0.4">
      <c r="A707" s="468"/>
      <c r="B707" s="383" t="s">
        <v>32</v>
      </c>
      <c r="C707" s="383" t="s">
        <v>31</v>
      </c>
      <c r="D707" s="442"/>
      <c r="E707" s="443"/>
      <c r="F707" s="44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42" x14ac:dyDescent="0.4">
      <c r="A714" s="272" t="s">
        <v>322</v>
      </c>
      <c r="B714" s="275">
        <v>1</v>
      </c>
      <c r="C714" s="275"/>
      <c r="D714" s="160" t="s">
        <v>559</v>
      </c>
      <c r="E714" s="286"/>
      <c r="F714" s="200"/>
      <c r="G714" s="274"/>
    </row>
    <row r="715" spans="1:7" ht="21" x14ac:dyDescent="0.4">
      <c r="A715" s="130" t="s">
        <v>34</v>
      </c>
      <c r="B715" s="465"/>
      <c r="C715" s="466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465"/>
      <c r="C716" s="466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v>0</v>
      </c>
      <c r="C721" s="126"/>
      <c r="D721" s="411">
        <v>0</v>
      </c>
      <c r="E721" s="414">
        <f>COUNTIF('A1 Exploitation'!F710:F720,"ok")</f>
        <v>0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4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0.66666666666666663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13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0.8125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0.66666666666666663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640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0.88642659279778391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719:B721 B195:B202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07:B226 B710:B714 B105:B110 B140:B146 B231:B235 B449:B463 B528:B529 B484:B490 B643:B649 B30:B37 B237:B24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93" sqref="D19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2"/>
      <c r="E1" s="542"/>
      <c r="F1" s="542"/>
      <c r="G1" s="542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3" t="s">
        <v>46</v>
      </c>
      <c r="B6" s="543"/>
      <c r="C6" s="543"/>
      <c r="D6" s="543"/>
      <c r="E6" s="543"/>
      <c r="F6" s="543"/>
      <c r="G6" s="92"/>
    </row>
    <row r="7" spans="1:7" s="258" customFormat="1" ht="21.75" customHeight="1" x14ac:dyDescent="0.5">
      <c r="A7" s="544" t="str">
        <f>'Page de garde'!D18</f>
        <v>Jawhara</v>
      </c>
      <c r="B7" s="544"/>
      <c r="C7" s="544"/>
      <c r="D7" s="544"/>
      <c r="E7" s="544"/>
      <c r="F7" s="544"/>
      <c r="G7" s="92"/>
    </row>
    <row r="8" spans="1:7" s="258" customFormat="1" ht="24.75" x14ac:dyDescent="0.5">
      <c r="A8" s="4" t="s">
        <v>39</v>
      </c>
      <c r="B8" s="545" t="str">
        <f>'A1 Exploitation'!B9:F9</f>
        <v>Yassine ELLOUMI</v>
      </c>
      <c r="C8" s="545"/>
      <c r="D8" s="545"/>
      <c r="E8" s="545"/>
      <c r="F8" s="545"/>
      <c r="G8" s="92"/>
    </row>
    <row r="9" spans="1:7" s="258" customFormat="1" ht="24.75" x14ac:dyDescent="0.5">
      <c r="A9" s="5" t="s">
        <v>41</v>
      </c>
      <c r="B9" s="546" t="str">
        <f>'A1 Exploitation'!B10:F10</f>
        <v>Directeur du Magasin</v>
      </c>
      <c r="C9" s="546"/>
      <c r="D9" s="546"/>
      <c r="E9" s="546"/>
      <c r="F9" s="546"/>
      <c r="G9" s="92"/>
    </row>
    <row r="10" spans="1:7" s="258" customFormat="1" ht="24.75" x14ac:dyDescent="0.5">
      <c r="A10" s="4" t="s">
        <v>40</v>
      </c>
      <c r="B10" s="541">
        <f>'A1 Exploitation'!B11:F11</f>
        <v>43502</v>
      </c>
      <c r="C10" s="541"/>
      <c r="D10" s="541"/>
      <c r="E10" s="541"/>
      <c r="F10" s="541"/>
      <c r="G10" s="92"/>
    </row>
    <row r="11" spans="1:7" s="258" customFormat="1" ht="24.75" x14ac:dyDescent="0.5">
      <c r="A11" s="4" t="s">
        <v>250</v>
      </c>
      <c r="B11" s="538">
        <f>D199</f>
        <v>0.94871794871794868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506"/>
      <c r="E12" s="506"/>
      <c r="F12" s="506"/>
      <c r="G12" s="506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29"/>
      <c r="B15" s="530"/>
      <c r="C15" s="530"/>
      <c r="D15" s="530"/>
      <c r="E15" s="530"/>
      <c r="F15" s="530"/>
    </row>
    <row r="16" spans="1:7" ht="19.5" x14ac:dyDescent="0.4">
      <c r="A16" s="533" t="s">
        <v>0</v>
      </c>
      <c r="B16" s="534"/>
      <c r="C16" s="534"/>
      <c r="D16" s="534"/>
      <c r="E16" s="534"/>
      <c r="F16" s="534"/>
      <c r="G16" s="93" t="s">
        <v>298</v>
      </c>
    </row>
    <row r="17" spans="1:7" x14ac:dyDescent="0.3">
      <c r="A17" s="7" t="s">
        <v>225</v>
      </c>
      <c r="B17" s="265">
        <v>2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35" t="s">
        <v>34</v>
      </c>
      <c r="B22" s="531"/>
      <c r="C22" s="532"/>
      <c r="D22" s="381">
        <f>SUM(B17:C21)</f>
        <v>10</v>
      </c>
    </row>
    <row r="23" spans="1:7" x14ac:dyDescent="0.3">
      <c r="A23" s="522" t="s">
        <v>251</v>
      </c>
      <c r="B23" s="523"/>
      <c r="C23" s="524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7" t="s">
        <v>4</v>
      </c>
      <c r="B25" s="528"/>
      <c r="C25" s="528"/>
      <c r="D25" s="528"/>
      <c r="E25" s="528"/>
      <c r="F25" s="528"/>
    </row>
    <row r="26" spans="1:7" ht="50.25" x14ac:dyDescent="0.35">
      <c r="A26" s="28" t="s">
        <v>84</v>
      </c>
      <c r="B26" s="265">
        <v>1</v>
      </c>
      <c r="C26" s="88" t="str">
        <f>IF(B26=0, -5, "0")</f>
        <v>0</v>
      </c>
      <c r="D26" s="63" t="s">
        <v>560</v>
      </c>
      <c r="E26" s="63" t="s">
        <v>561</v>
      </c>
      <c r="F26" s="265"/>
    </row>
    <row r="27" spans="1:7" x14ac:dyDescent="0.3">
      <c r="A27" s="7" t="s">
        <v>77</v>
      </c>
      <c r="B27" s="265">
        <v>2</v>
      </c>
      <c r="C27" s="265"/>
      <c r="D27" s="63"/>
      <c r="E27" s="265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265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22" t="s">
        <v>34</v>
      </c>
      <c r="B33" s="523"/>
      <c r="C33" s="524"/>
      <c r="D33" s="380">
        <f>SUM(B26:C32)</f>
        <v>13</v>
      </c>
    </row>
    <row r="34" spans="1:7" x14ac:dyDescent="0.3">
      <c r="A34" s="522" t="s">
        <v>251</v>
      </c>
      <c r="B34" s="523"/>
      <c r="C34" s="524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7" t="s">
        <v>180</v>
      </c>
      <c r="B36" s="528"/>
      <c r="C36" s="528"/>
      <c r="D36" s="528"/>
      <c r="E36" s="528"/>
      <c r="F36" s="528"/>
      <c r="G36" s="93"/>
    </row>
    <row r="37" spans="1:7" s="10" customFormat="1" ht="50.25" x14ac:dyDescent="0.35">
      <c r="A37" s="28" t="s">
        <v>84</v>
      </c>
      <c r="B37" s="265">
        <v>1</v>
      </c>
      <c r="C37" s="88" t="str">
        <f>IF(B37=0, -5, "0")</f>
        <v>0</v>
      </c>
      <c r="D37" s="63" t="s">
        <v>560</v>
      </c>
      <c r="E37" s="63" t="s">
        <v>561</v>
      </c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22" t="s">
        <v>34</v>
      </c>
      <c r="B42" s="523"/>
      <c r="C42" s="524"/>
      <c r="D42" s="380">
        <f>SUM(B37:C41)</f>
        <v>9</v>
      </c>
      <c r="E42" s="259"/>
      <c r="F42" s="259"/>
      <c r="G42" s="93"/>
    </row>
    <row r="43" spans="1:7" s="10" customFormat="1" x14ac:dyDescent="0.3">
      <c r="A43" s="522" t="s">
        <v>251</v>
      </c>
      <c r="B43" s="523"/>
      <c r="C43" s="524"/>
      <c r="D43" s="21">
        <f>D42/(COUNT(B37:C41)*2)</f>
        <v>0.9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6" t="s">
        <v>19</v>
      </c>
      <c r="B45" s="537"/>
      <c r="C45" s="537"/>
      <c r="D45" s="537"/>
      <c r="E45" s="537"/>
      <c r="F45" s="537"/>
    </row>
    <row r="46" spans="1:7" x14ac:dyDescent="0.3">
      <c r="A46" s="7" t="s">
        <v>226</v>
      </c>
      <c r="B46" s="265">
        <v>2</v>
      </c>
      <c r="C46" s="265"/>
      <c r="D46" s="66"/>
      <c r="E46" s="265"/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265"/>
      <c r="F51" s="265"/>
    </row>
    <row r="52" spans="1:7" x14ac:dyDescent="0.3">
      <c r="A52" s="522" t="s">
        <v>34</v>
      </c>
      <c r="B52" s="523"/>
      <c r="C52" s="524"/>
      <c r="D52" s="380">
        <f>SUM(B46:C51)</f>
        <v>12</v>
      </c>
    </row>
    <row r="53" spans="1:7" x14ac:dyDescent="0.3">
      <c r="A53" s="522" t="s">
        <v>251</v>
      </c>
      <c r="B53" s="523"/>
      <c r="C53" s="524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7" t="s">
        <v>8</v>
      </c>
      <c r="B55" s="528"/>
      <c r="C55" s="528"/>
      <c r="D55" s="528"/>
      <c r="E55" s="528"/>
      <c r="F55" s="528"/>
    </row>
    <row r="56" spans="1:7" ht="36" x14ac:dyDescent="0.35">
      <c r="A56" s="29" t="s">
        <v>148</v>
      </c>
      <c r="B56" s="265">
        <v>2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x14ac:dyDescent="0.3">
      <c r="A59" s="11" t="s">
        <v>79</v>
      </c>
      <c r="B59" s="265">
        <v>2</v>
      </c>
      <c r="C59" s="265"/>
      <c r="D59" s="66"/>
      <c r="E59" s="265"/>
      <c r="F59" s="265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 t="s">
        <v>556</v>
      </c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22" t="s">
        <v>34</v>
      </c>
      <c r="B63" s="523"/>
      <c r="C63" s="524"/>
      <c r="D63" s="380">
        <f>SUM(B56:C62)</f>
        <v>14</v>
      </c>
    </row>
    <row r="64" spans="1:7" x14ac:dyDescent="0.3">
      <c r="A64" s="522" t="s">
        <v>251</v>
      </c>
      <c r="B64" s="523"/>
      <c r="C64" s="524"/>
      <c r="D64" s="21">
        <f>D63/(COUNT(B56:C62)*2)</f>
        <v>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7" t="s">
        <v>111</v>
      </c>
      <c r="B66" s="528"/>
      <c r="C66" s="528"/>
      <c r="D66" s="528"/>
      <c r="E66" s="528"/>
      <c r="F66" s="528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30" x14ac:dyDescent="0.4">
      <c r="A68" s="7" t="s">
        <v>228</v>
      </c>
      <c r="B68" s="68">
        <v>0</v>
      </c>
      <c r="C68" s="69"/>
      <c r="D68" s="84" t="s">
        <v>501</v>
      </c>
      <c r="E68" s="70" t="s">
        <v>502</v>
      </c>
      <c r="F68" s="265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>
        <v>2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22" t="s">
        <v>34</v>
      </c>
      <c r="B84" s="523"/>
      <c r="C84" s="524"/>
      <c r="D84" s="380">
        <f>SUM(B67:C83)</f>
        <v>28</v>
      </c>
    </row>
    <row r="85" spans="1:7" x14ac:dyDescent="0.3">
      <c r="A85" s="522" t="s">
        <v>251</v>
      </c>
      <c r="B85" s="523"/>
      <c r="C85" s="524"/>
      <c r="D85" s="21">
        <f>D84/(COUNT(B67:C83)*2)</f>
        <v>0.93333333333333335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7" t="s">
        <v>172</v>
      </c>
      <c r="B87" s="528"/>
      <c r="C87" s="528"/>
      <c r="D87" s="528"/>
      <c r="E87" s="528"/>
      <c r="F87" s="528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34.5" x14ac:dyDescent="0.4">
      <c r="A91" s="11" t="s">
        <v>257</v>
      </c>
      <c r="B91" s="78">
        <v>1</v>
      </c>
      <c r="C91" s="69"/>
      <c r="D91" s="71" t="s">
        <v>553</v>
      </c>
      <c r="E91" s="265" t="s">
        <v>554</v>
      </c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265"/>
    </row>
    <row r="95" spans="1:7" ht="49.5" x14ac:dyDescent="0.3">
      <c r="A95" s="8" t="s">
        <v>138</v>
      </c>
      <c r="B95" s="78">
        <v>1</v>
      </c>
      <c r="C95" s="265"/>
      <c r="D95" s="63" t="s">
        <v>521</v>
      </c>
      <c r="E95" s="265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265"/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22" t="s">
        <v>34</v>
      </c>
      <c r="B102" s="523"/>
      <c r="C102" s="524"/>
      <c r="D102" s="380">
        <f>SUM(B88:C101)</f>
        <v>26</v>
      </c>
    </row>
    <row r="103" spans="1:7" x14ac:dyDescent="0.3">
      <c r="A103" s="522" t="s">
        <v>251</v>
      </c>
      <c r="B103" s="523"/>
      <c r="C103" s="524"/>
      <c r="D103" s="21">
        <f>D102/(COUNT(B88:C101)*2)</f>
        <v>0.9285714285714286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7" t="s">
        <v>173</v>
      </c>
      <c r="B106" s="528"/>
      <c r="C106" s="528"/>
      <c r="D106" s="528"/>
      <c r="E106" s="528"/>
      <c r="F106" s="528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32.25" x14ac:dyDescent="0.4">
      <c r="A110" s="44" t="s">
        <v>247</v>
      </c>
      <c r="B110" s="78">
        <v>1</v>
      </c>
      <c r="C110" s="69"/>
      <c r="D110" s="75" t="s">
        <v>527</v>
      </c>
      <c r="E110" s="265" t="s">
        <v>528</v>
      </c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22" t="s">
        <v>34</v>
      </c>
      <c r="B118" s="523"/>
      <c r="C118" s="524"/>
      <c r="D118" s="380">
        <f>SUM(B107:C117)</f>
        <v>21</v>
      </c>
      <c r="E118" s="259"/>
      <c r="F118" s="259"/>
      <c r="G118" s="93"/>
    </row>
    <row r="119" spans="1:7" s="10" customFormat="1" x14ac:dyDescent="0.3">
      <c r="A119" s="522" t="s">
        <v>251</v>
      </c>
      <c r="B119" s="523"/>
      <c r="C119" s="524"/>
      <c r="D119" s="21">
        <f>D118/(COUNT(B107:C117)*2)</f>
        <v>0.95454545454545459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7" t="s">
        <v>156</v>
      </c>
      <c r="B121" s="528"/>
      <c r="C121" s="528"/>
      <c r="D121" s="528"/>
      <c r="E121" s="528"/>
      <c r="F121" s="528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539</v>
      </c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 t="s">
        <v>540</v>
      </c>
      <c r="E132" s="70"/>
      <c r="F132" s="265"/>
    </row>
    <row r="133" spans="1:7" x14ac:dyDescent="0.3">
      <c r="A133" s="522" t="s">
        <v>34</v>
      </c>
      <c r="B133" s="523"/>
      <c r="C133" s="524"/>
      <c r="D133" s="380">
        <f>SUM(B122:C132)</f>
        <v>22</v>
      </c>
    </row>
    <row r="134" spans="1:7" x14ac:dyDescent="0.3">
      <c r="A134" s="522" t="s">
        <v>251</v>
      </c>
      <c r="B134" s="523"/>
      <c r="C134" s="524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7" t="s">
        <v>61</v>
      </c>
      <c r="B136" s="528"/>
      <c r="C136" s="528"/>
      <c r="D136" s="528"/>
      <c r="E136" s="528"/>
      <c r="F136" s="528"/>
    </row>
    <row r="137" spans="1:7" ht="32.25" x14ac:dyDescent="0.4">
      <c r="A137" s="11" t="s">
        <v>258</v>
      </c>
      <c r="B137" s="78">
        <v>1</v>
      </c>
      <c r="C137" s="69"/>
      <c r="D137" s="71" t="s">
        <v>553</v>
      </c>
      <c r="E137" s="265" t="s">
        <v>554</v>
      </c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>
        <v>2</v>
      </c>
      <c r="C139" s="63"/>
      <c r="D139" s="71"/>
      <c r="E139" s="265"/>
      <c r="F139" s="265"/>
    </row>
    <row r="140" spans="1:7" x14ac:dyDescent="0.3">
      <c r="A140" s="38" t="s">
        <v>234</v>
      </c>
      <c r="B140" s="78">
        <v>2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258"/>
      <c r="E142" s="265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265"/>
    </row>
    <row r="147" spans="1:7" x14ac:dyDescent="0.3">
      <c r="A147" s="36" t="s">
        <v>175</v>
      </c>
      <c r="B147" s="78">
        <v>2</v>
      </c>
      <c r="C147" s="63"/>
      <c r="D147" s="66"/>
      <c r="E147" s="265"/>
      <c r="F147" s="265"/>
    </row>
    <row r="148" spans="1:7" x14ac:dyDescent="0.3">
      <c r="A148" s="7" t="s">
        <v>261</v>
      </c>
      <c r="B148" s="78">
        <v>2</v>
      </c>
      <c r="C148" s="63"/>
      <c r="D148" s="83"/>
      <c r="E148" s="265"/>
      <c r="F148" s="265"/>
    </row>
    <row r="149" spans="1:7" x14ac:dyDescent="0.3">
      <c r="A149" s="522" t="s">
        <v>34</v>
      </c>
      <c r="B149" s="523"/>
      <c r="C149" s="524"/>
      <c r="D149" s="380">
        <f>SUM(B137:C148)</f>
        <v>23</v>
      </c>
    </row>
    <row r="150" spans="1:7" x14ac:dyDescent="0.3">
      <c r="A150" s="522" t="s">
        <v>251</v>
      </c>
      <c r="B150" s="523"/>
      <c r="C150" s="524"/>
      <c r="D150" s="21">
        <f>D149/(COUNT(B137:C148)*2)</f>
        <v>0.95833333333333337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7" t="s">
        <v>178</v>
      </c>
      <c r="B152" s="528"/>
      <c r="C152" s="528"/>
      <c r="D152" s="528"/>
      <c r="E152" s="528"/>
      <c r="F152" s="528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22" t="s">
        <v>34</v>
      </c>
      <c r="B161" s="531"/>
      <c r="C161" s="532"/>
      <c r="D161" s="381">
        <f>SUM(B153:C160)</f>
        <v>16</v>
      </c>
    </row>
    <row r="162" spans="1:7" x14ac:dyDescent="0.3">
      <c r="A162" s="522" t="s">
        <v>251</v>
      </c>
      <c r="B162" s="523"/>
      <c r="C162" s="524"/>
      <c r="D162" s="21">
        <f>D161/(COUNT(B153:C160)*2)</f>
        <v>1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7" t="s">
        <v>64</v>
      </c>
      <c r="B164" s="528"/>
      <c r="C164" s="528"/>
      <c r="D164" s="528"/>
      <c r="E164" s="528"/>
      <c r="F164" s="528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ht="82.5" x14ac:dyDescent="0.3">
      <c r="A166" s="7" t="s">
        <v>243</v>
      </c>
      <c r="B166" s="265">
        <v>0</v>
      </c>
      <c r="C166" s="265"/>
      <c r="D166" s="63" t="s">
        <v>555</v>
      </c>
      <c r="E166" s="265" t="s">
        <v>562</v>
      </c>
      <c r="F166" s="265"/>
    </row>
    <row r="167" spans="1:7" x14ac:dyDescent="0.3">
      <c r="A167" s="30" t="s">
        <v>176</v>
      </c>
      <c r="B167" s="265">
        <v>2</v>
      </c>
      <c r="C167" s="265"/>
      <c r="D167" s="63"/>
      <c r="E167" s="265"/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22" t="s">
        <v>34</v>
      </c>
      <c r="B169" s="523"/>
      <c r="C169" s="524"/>
      <c r="D169" s="380">
        <f>SUM(B165:C168)</f>
        <v>6</v>
      </c>
    </row>
    <row r="170" spans="1:7" x14ac:dyDescent="0.3">
      <c r="A170" s="522" t="s">
        <v>251</v>
      </c>
      <c r="B170" s="523"/>
      <c r="C170" s="524"/>
      <c r="D170" s="21">
        <f>D169/(COUNT(B165:C168)*2)</f>
        <v>0.75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5" t="s">
        <v>15</v>
      </c>
      <c r="B172" s="526"/>
      <c r="C172" s="526"/>
      <c r="D172" s="526"/>
      <c r="E172" s="526"/>
      <c r="F172" s="526"/>
    </row>
    <row r="173" spans="1:7" x14ac:dyDescent="0.3">
      <c r="A173" s="8" t="s">
        <v>152</v>
      </c>
      <c r="B173" s="265">
        <v>2</v>
      </c>
      <c r="C173" s="265"/>
      <c r="D173" s="87"/>
      <c r="E173" s="265"/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265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22" t="s">
        <v>34</v>
      </c>
      <c r="B177" s="523"/>
      <c r="C177" s="524"/>
      <c r="D177" s="380">
        <f>SUM(B173:C176)</f>
        <v>8</v>
      </c>
    </row>
    <row r="178" spans="1:7" x14ac:dyDescent="0.3">
      <c r="A178" s="522" t="s">
        <v>251</v>
      </c>
      <c r="B178" s="523"/>
      <c r="C178" s="524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7" t="s">
        <v>65</v>
      </c>
      <c r="B180" s="528"/>
      <c r="C180" s="528"/>
      <c r="D180" s="528"/>
      <c r="E180" s="528"/>
      <c r="F180" s="528"/>
    </row>
    <row r="181" spans="1:7" ht="66" x14ac:dyDescent="0.3">
      <c r="A181" s="30" t="s">
        <v>270</v>
      </c>
      <c r="B181" s="265">
        <v>1</v>
      </c>
      <c r="C181" s="265"/>
      <c r="D181" s="63" t="s">
        <v>563</v>
      </c>
      <c r="E181" s="63" t="s">
        <v>564</v>
      </c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22" t="s">
        <v>34</v>
      </c>
      <c r="B186" s="523"/>
      <c r="C186" s="524"/>
      <c r="D186" s="380">
        <f>SUM(B181:C185)</f>
        <v>9</v>
      </c>
    </row>
    <row r="187" spans="1:7" x14ac:dyDescent="0.3">
      <c r="A187" s="522" t="s">
        <v>251</v>
      </c>
      <c r="B187" s="523"/>
      <c r="C187" s="524"/>
      <c r="D187" s="21">
        <f>D186/(COUNT(B181:C185)*2)</f>
        <v>0.9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7" t="s">
        <v>177</v>
      </c>
      <c r="B189" s="528"/>
      <c r="C189" s="528"/>
      <c r="D189" s="528"/>
      <c r="E189" s="528"/>
      <c r="F189" s="528"/>
    </row>
    <row r="190" spans="1:7" x14ac:dyDescent="0.3">
      <c r="A190" s="30" t="s">
        <v>309</v>
      </c>
      <c r="B190" s="265">
        <v>2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265"/>
      <c r="E191" s="265"/>
      <c r="F191" s="265"/>
    </row>
    <row r="192" spans="1:7" ht="66" x14ac:dyDescent="0.3">
      <c r="A192" s="8" t="s">
        <v>267</v>
      </c>
      <c r="B192" s="265">
        <v>1</v>
      </c>
      <c r="C192" s="265"/>
      <c r="D192" s="63" t="s">
        <v>541</v>
      </c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2" t="s">
        <v>34</v>
      </c>
      <c r="B194" s="523"/>
      <c r="C194" s="524"/>
      <c r="D194" s="40">
        <f>SUM(B190:C193)</f>
        <v>5</v>
      </c>
    </row>
    <row r="195" spans="1:6" x14ac:dyDescent="0.3">
      <c r="A195" s="522" t="s">
        <v>251</v>
      </c>
      <c r="B195" s="523"/>
      <c r="C195" s="524"/>
      <c r="D195" s="21">
        <f>D194/(COUNT(B190:C193)*2)</f>
        <v>0.83333333333333337</v>
      </c>
    </row>
    <row r="197" spans="1:6" ht="18" x14ac:dyDescent="0.35">
      <c r="A197" s="43" t="s">
        <v>422</v>
      </c>
      <c r="B197" s="264"/>
      <c r="C197" s="264"/>
      <c r="D197" s="104">
        <f>E197/F197</f>
        <v>0.75</v>
      </c>
      <c r="E197" s="416">
        <f>COUNTIF('A1 Technique'!F17:F193,"ok")</f>
        <v>3</v>
      </c>
      <c r="F197" s="416">
        <f>COUNTA('A1 Technique'!F17:F193)</f>
        <v>4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222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0.94871794871794868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6"/>
      <c r="E1" s="506"/>
      <c r="F1" s="506"/>
      <c r="G1" s="50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7" t="s">
        <v>151</v>
      </c>
      <c r="B7" s="507"/>
      <c r="C7" s="507"/>
      <c r="D7" s="507"/>
      <c r="E7" s="507"/>
      <c r="F7" s="507"/>
      <c r="G7" s="111"/>
    </row>
    <row r="8" spans="1:7" ht="22.5" x14ac:dyDescent="0.45">
      <c r="A8" s="508" t="str">
        <f>'Page de garde'!D18</f>
        <v>Jawhara</v>
      </c>
      <c r="B8" s="508"/>
      <c r="C8" s="508"/>
      <c r="D8" s="508"/>
      <c r="E8" s="508"/>
      <c r="F8" s="508"/>
      <c r="G8" s="111"/>
    </row>
    <row r="9" spans="1:7" ht="22.5" x14ac:dyDescent="0.45">
      <c r="A9" s="112" t="s">
        <v>39</v>
      </c>
      <c r="B9" s="509"/>
      <c r="C9" s="509"/>
      <c r="D9" s="509"/>
      <c r="E9" s="509"/>
      <c r="F9" s="509"/>
      <c r="G9" s="111"/>
    </row>
    <row r="10" spans="1:7" ht="22.5" x14ac:dyDescent="0.45">
      <c r="A10" s="113" t="s">
        <v>41</v>
      </c>
      <c r="B10" s="510"/>
      <c r="C10" s="510"/>
      <c r="D10" s="510"/>
      <c r="E10" s="510"/>
      <c r="F10" s="510"/>
      <c r="G10" s="111"/>
    </row>
    <row r="11" spans="1:7" ht="22.5" x14ac:dyDescent="0.45">
      <c r="A11" s="112" t="s">
        <v>40</v>
      </c>
      <c r="B11" s="505"/>
      <c r="C11" s="505"/>
      <c r="D11" s="505"/>
      <c r="E11" s="505"/>
      <c r="F11" s="505"/>
      <c r="G11" s="111"/>
    </row>
    <row r="12" spans="1:7" ht="22.5" x14ac:dyDescent="0.45">
      <c r="A12" s="112" t="s">
        <v>200</v>
      </c>
      <c r="B12" s="511" t="e">
        <f>D730</f>
        <v>#DIV/0!</v>
      </c>
      <c r="C12" s="511"/>
      <c r="D12" s="511"/>
      <c r="E12" s="511"/>
      <c r="F12" s="511"/>
      <c r="G12" s="111"/>
    </row>
    <row r="13" spans="1:7" ht="22.5" x14ac:dyDescent="0.45">
      <c r="A13" s="110"/>
      <c r="B13" s="108"/>
      <c r="C13" s="108"/>
      <c r="D13" s="506"/>
      <c r="E13" s="506"/>
      <c r="F13" s="506"/>
      <c r="G13" s="50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43" t="s">
        <v>266</v>
      </c>
      <c r="F17" s="443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43"/>
      <c r="F18" s="44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9"/>
      <c r="B49" s="429"/>
      <c r="C49" s="429"/>
      <c r="D49" s="429"/>
      <c r="E49" s="429"/>
      <c r="F49" s="429"/>
      <c r="G49" s="42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43" t="s">
        <v>266</v>
      </c>
      <c r="F52" s="443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43"/>
      <c r="F53" s="44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7"/>
      <c r="B64" s="428"/>
      <c r="C64" s="428"/>
      <c r="D64" s="428"/>
      <c r="E64" s="428"/>
      <c r="F64" s="428"/>
      <c r="G64" s="428"/>
    </row>
    <row r="65" spans="1:7" ht="43.5" customHeight="1" x14ac:dyDescent="0.4">
      <c r="A65" s="516" t="s">
        <v>351</v>
      </c>
      <c r="B65" s="516"/>
      <c r="C65" s="516"/>
      <c r="D65" s="516"/>
      <c r="E65" s="516"/>
      <c r="F65" s="51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517" t="s">
        <v>352</v>
      </c>
      <c r="B84" s="517"/>
      <c r="C84" s="517"/>
      <c r="D84" s="517"/>
      <c r="E84" s="517"/>
      <c r="F84" s="51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2"/>
      <c r="B103" s="430"/>
      <c r="C103" s="430"/>
      <c r="D103" s="430"/>
      <c r="E103" s="430"/>
      <c r="F103" s="437"/>
      <c r="G103" s="173"/>
    </row>
    <row r="104" spans="1:7" s="80" customFormat="1" ht="46.5" customHeight="1" x14ac:dyDescent="0.4">
      <c r="A104" s="516" t="s">
        <v>353</v>
      </c>
      <c r="B104" s="516"/>
      <c r="C104" s="516"/>
      <c r="D104" s="516"/>
      <c r="E104" s="516"/>
      <c r="F104" s="51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8"/>
      <c r="B111" s="439"/>
      <c r="C111" s="439"/>
      <c r="D111" s="439"/>
      <c r="E111" s="439"/>
      <c r="F111" s="440"/>
      <c r="G111" s="129"/>
    </row>
    <row r="112" spans="1:7" s="80" customFormat="1" ht="39.75" customHeight="1" x14ac:dyDescent="0.4">
      <c r="A112" s="516" t="s">
        <v>390</v>
      </c>
      <c r="B112" s="516"/>
      <c r="C112" s="516"/>
      <c r="D112" s="516"/>
      <c r="E112" s="516"/>
      <c r="F112" s="51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0"/>
      <c r="B120" s="430"/>
      <c r="C120" s="430"/>
      <c r="D120" s="430"/>
      <c r="E120" s="430"/>
      <c r="F120" s="430"/>
      <c r="G120" s="173"/>
    </row>
    <row r="121" spans="1:7" ht="22.5" x14ac:dyDescent="0.4">
      <c r="A121" s="516" t="s">
        <v>311</v>
      </c>
      <c r="B121" s="516"/>
      <c r="C121" s="516"/>
      <c r="D121" s="516"/>
      <c r="E121" s="516"/>
      <c r="F121" s="51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1"/>
      <c r="B132" s="431"/>
      <c r="C132" s="431"/>
      <c r="D132" s="431"/>
      <c r="E132" s="431"/>
      <c r="F132" s="431"/>
      <c r="G132" s="114"/>
    </row>
    <row r="133" spans="1:16384" ht="22.5" customHeight="1" x14ac:dyDescent="0.4">
      <c r="A133" s="518" t="s">
        <v>424</v>
      </c>
      <c r="B133" s="518"/>
      <c r="C133" s="518"/>
      <c r="D133" s="518"/>
      <c r="E133" s="518"/>
      <c r="F133" s="518"/>
      <c r="G133" s="114"/>
    </row>
    <row r="134" spans="1:16384" ht="22.5" customHeight="1" x14ac:dyDescent="0.4">
      <c r="A134" s="519"/>
      <c r="B134" s="519"/>
      <c r="C134" s="519"/>
      <c r="D134" s="519"/>
      <c r="E134" s="519"/>
      <c r="F134" s="519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43" t="s">
        <v>266</v>
      </c>
      <c r="F135" s="443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43"/>
      <c r="F136" s="44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0" t="s">
        <v>461</v>
      </c>
      <c r="B139" s="520"/>
      <c r="C139" s="520"/>
      <c r="D139" s="520"/>
      <c r="E139" s="520"/>
      <c r="F139" s="52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9" t="s">
        <v>350</v>
      </c>
      <c r="B147" s="469"/>
      <c r="C147" s="469"/>
      <c r="D147" s="469"/>
      <c r="E147" s="469"/>
      <c r="F147" s="46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2"/>
      <c r="B165" s="430"/>
      <c r="C165" s="430"/>
      <c r="D165" s="430"/>
      <c r="E165" s="430"/>
      <c r="F165" s="430"/>
      <c r="G165" s="114"/>
    </row>
    <row r="166" spans="1:7" ht="32.25" customHeight="1" x14ac:dyDescent="0.4">
      <c r="A166" s="520" t="s">
        <v>462</v>
      </c>
      <c r="B166" s="520"/>
      <c r="C166" s="520"/>
      <c r="D166" s="520"/>
      <c r="E166" s="520"/>
      <c r="F166" s="52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3"/>
      <c r="B176" s="434"/>
      <c r="C176" s="434"/>
      <c r="D176" s="434"/>
      <c r="E176" s="434"/>
      <c r="F176" s="434"/>
      <c r="G176" s="114"/>
    </row>
    <row r="177" spans="1:7" ht="32.25" customHeight="1" x14ac:dyDescent="0.4">
      <c r="A177" s="520" t="s">
        <v>311</v>
      </c>
      <c r="B177" s="520"/>
      <c r="C177" s="520"/>
      <c r="D177" s="520"/>
      <c r="E177" s="520"/>
      <c r="F177" s="52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0"/>
      <c r="C186" s="47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5"/>
      <c r="B188" s="435"/>
      <c r="C188" s="435"/>
      <c r="D188" s="435"/>
      <c r="E188" s="435"/>
      <c r="F188" s="43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43" t="s">
        <v>266</v>
      </c>
      <c r="F191" s="443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43"/>
      <c r="F192" s="44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9"/>
      <c r="B205" s="429"/>
      <c r="C205" s="429"/>
      <c r="D205" s="429"/>
      <c r="E205" s="429"/>
      <c r="F205" s="42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9"/>
      <c r="B229" s="429"/>
      <c r="C229" s="429"/>
      <c r="D229" s="429"/>
      <c r="E229" s="429"/>
      <c r="F229" s="42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2" t="s">
        <v>311</v>
      </c>
      <c r="B236" s="513"/>
      <c r="C236" s="513"/>
      <c r="D236" s="51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9"/>
      <c r="B250" s="429"/>
      <c r="C250" s="429"/>
      <c r="D250" s="429"/>
      <c r="E250" s="429"/>
      <c r="F250" s="42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43" t="s">
        <v>266</v>
      </c>
      <c r="F253" s="443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43"/>
      <c r="F254" s="44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3"/>
      <c r="B290" s="463"/>
      <c r="C290" s="463"/>
      <c r="D290" s="463"/>
      <c r="E290" s="463"/>
      <c r="F290" s="463"/>
      <c r="G290" s="129"/>
    </row>
    <row r="291" spans="1:7" s="80" customFormat="1" ht="31.5" customHeight="1" x14ac:dyDescent="0.4">
      <c r="A291" s="515" t="s">
        <v>311</v>
      </c>
      <c r="B291" s="515"/>
      <c r="C291" s="515"/>
      <c r="D291" s="515"/>
      <c r="E291" s="515"/>
      <c r="F291" s="51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43" t="s">
        <v>266</v>
      </c>
      <c r="F308" s="443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43"/>
      <c r="F309" s="44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499" t="s">
        <v>311</v>
      </c>
      <c r="B358" s="499"/>
      <c r="C358" s="499"/>
      <c r="D358" s="499"/>
      <c r="E358" s="499"/>
      <c r="F358" s="49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43" t="s">
        <v>266</v>
      </c>
      <c r="F375" s="443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43"/>
      <c r="F376" s="44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6"/>
      <c r="C415" s="436"/>
      <c r="D415" s="436"/>
      <c r="E415" s="436"/>
      <c r="F415" s="436"/>
      <c r="G415" s="436"/>
    </row>
    <row r="416" spans="1:7" s="260" customFormat="1" ht="24.75" x14ac:dyDescent="0.4">
      <c r="A416" s="502" t="s">
        <v>320</v>
      </c>
      <c r="B416" s="502"/>
      <c r="C416" s="502"/>
      <c r="D416" s="502"/>
      <c r="E416" s="502"/>
      <c r="F416" s="50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43" t="s">
        <v>266</v>
      </c>
      <c r="F433" s="443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43"/>
      <c r="F434" s="44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2" t="s">
        <v>311</v>
      </c>
      <c r="B464" s="502"/>
      <c r="C464" s="502"/>
      <c r="D464" s="502"/>
      <c r="E464" s="502"/>
      <c r="F464" s="50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3" t="s">
        <v>425</v>
      </c>
      <c r="B478" s="503"/>
      <c r="C478" s="503"/>
      <c r="D478" s="503"/>
      <c r="E478" s="503"/>
      <c r="F478" s="50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3" t="s">
        <v>28</v>
      </c>
      <c r="B480" s="474" t="s">
        <v>29</v>
      </c>
      <c r="C480" s="474"/>
      <c r="D480" s="474" t="s">
        <v>42</v>
      </c>
      <c r="E480" s="475" t="s">
        <v>266</v>
      </c>
      <c r="F480" s="475" t="s">
        <v>302</v>
      </c>
      <c r="G480" s="114"/>
    </row>
    <row r="481" spans="1:7" ht="21" x14ac:dyDescent="0.4">
      <c r="A481" s="473"/>
      <c r="B481" s="320" t="s">
        <v>32</v>
      </c>
      <c r="C481" s="320" t="s">
        <v>31</v>
      </c>
      <c r="D481" s="474"/>
      <c r="E481" s="475"/>
      <c r="F481" s="47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4" t="s">
        <v>52</v>
      </c>
      <c r="B483" s="464"/>
      <c r="C483" s="464"/>
      <c r="D483" s="464"/>
      <c r="E483" s="464"/>
      <c r="F483" s="46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1" t="s">
        <v>463</v>
      </c>
      <c r="B491" s="462"/>
      <c r="C491" s="462"/>
      <c r="D491" s="462"/>
      <c r="E491" s="462"/>
      <c r="F491" s="46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4" t="s">
        <v>97</v>
      </c>
      <c r="B530" s="504"/>
      <c r="C530" s="504"/>
      <c r="D530" s="504"/>
      <c r="E530" s="504"/>
      <c r="F530" s="50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81" t="s">
        <v>29</v>
      </c>
      <c r="C532" s="482"/>
      <c r="D532" s="442" t="s">
        <v>42</v>
      </c>
      <c r="E532" s="443" t="s">
        <v>266</v>
      </c>
      <c r="F532" s="443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2"/>
      <c r="E533" s="443"/>
      <c r="F533" s="44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0"/>
      <c r="D535" s="500"/>
      <c r="E535" s="500"/>
      <c r="F535" s="50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9"/>
      <c r="B544" s="429"/>
      <c r="C544" s="429"/>
      <c r="D544" s="429"/>
      <c r="E544" s="429"/>
      <c r="F544" s="42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1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0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9"/>
      <c r="B572" s="429"/>
      <c r="C572" s="429"/>
      <c r="D572" s="429"/>
      <c r="E572" s="429"/>
      <c r="F572" s="429"/>
      <c r="G572" s="114"/>
    </row>
    <row r="573" spans="1:7" ht="22.5" x14ac:dyDescent="0.45">
      <c r="A573" s="460" t="s">
        <v>19</v>
      </c>
      <c r="B573" s="460"/>
      <c r="C573" s="460"/>
      <c r="D573" s="460"/>
      <c r="E573" s="460"/>
      <c r="F573" s="46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3" t="s">
        <v>28</v>
      </c>
      <c r="B575" s="474" t="s">
        <v>29</v>
      </c>
      <c r="C575" s="474"/>
      <c r="D575" s="474" t="s">
        <v>42</v>
      </c>
      <c r="E575" s="475" t="s">
        <v>266</v>
      </c>
      <c r="F575" s="475" t="s">
        <v>302</v>
      </c>
      <c r="G575" s="114"/>
    </row>
    <row r="576" spans="1:7" ht="21" x14ac:dyDescent="0.4">
      <c r="A576" s="473"/>
      <c r="B576" s="320" t="s">
        <v>32</v>
      </c>
      <c r="C576" s="320" t="s">
        <v>31</v>
      </c>
      <c r="D576" s="474"/>
      <c r="E576" s="475"/>
      <c r="F576" s="47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0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0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0" t="s">
        <v>8</v>
      </c>
      <c r="B612" s="460"/>
      <c r="C612" s="460"/>
      <c r="D612" s="460"/>
      <c r="E612" s="460"/>
      <c r="F612" s="46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43" t="s">
        <v>266</v>
      </c>
      <c r="F614" s="443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43"/>
      <c r="F615" s="44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0</v>
      </c>
      <c r="E627" s="484"/>
      <c r="F627" s="463"/>
      <c r="G627" s="129"/>
    </row>
    <row r="628" spans="1:7" ht="21" x14ac:dyDescent="0.4">
      <c r="A628" s="447" t="s">
        <v>33</v>
      </c>
      <c r="B628" s="447"/>
      <c r="C628" s="447"/>
      <c r="D628" s="388" t="e">
        <f>D627/(COUNT(B618:C626)*2)</f>
        <v>#DIV/0!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2"/>
      <c r="B652" s="472"/>
      <c r="C652" s="472"/>
      <c r="D652" s="472"/>
      <c r="E652" s="472"/>
      <c r="F652" s="472"/>
      <c r="G652" s="472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3" t="s">
        <v>311</v>
      </c>
      <c r="B661" s="494"/>
      <c r="C661" s="494"/>
      <c r="D661" s="494"/>
      <c r="E661" s="494"/>
      <c r="F661" s="49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0" t="s">
        <v>356</v>
      </c>
      <c r="B676" s="460"/>
      <c r="C676" s="460"/>
      <c r="D676" s="460"/>
      <c r="E676" s="460"/>
      <c r="F676" s="46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43" t="s">
        <v>266</v>
      </c>
      <c r="F678" s="443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43"/>
      <c r="F679" s="44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6" t="s">
        <v>459</v>
      </c>
      <c r="B704" s="496"/>
      <c r="C704" s="496"/>
      <c r="D704" s="496"/>
      <c r="E704" s="496"/>
      <c r="F704" s="49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7" t="s">
        <v>28</v>
      </c>
      <c r="B706" s="481" t="s">
        <v>29</v>
      </c>
      <c r="C706" s="481"/>
      <c r="D706" s="442" t="s">
        <v>42</v>
      </c>
      <c r="E706" s="443" t="s">
        <v>266</v>
      </c>
      <c r="F706" s="443" t="s">
        <v>302</v>
      </c>
      <c r="G706" s="274"/>
    </row>
    <row r="707" spans="1:7" ht="21" x14ac:dyDescent="0.4">
      <c r="A707" s="468"/>
      <c r="B707" s="383" t="s">
        <v>32</v>
      </c>
      <c r="C707" s="383" t="s">
        <v>31</v>
      </c>
      <c r="D707" s="442"/>
      <c r="E707" s="443"/>
      <c r="F707" s="44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5"/>
      <c r="C715" s="46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5"/>
      <c r="C716" s="46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2"/>
      <c r="E1" s="542"/>
      <c r="F1" s="542"/>
      <c r="G1" s="542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3" t="s">
        <v>46</v>
      </c>
      <c r="B6" s="543"/>
      <c r="C6" s="543"/>
      <c r="D6" s="543"/>
      <c r="E6" s="543"/>
      <c r="F6" s="543"/>
      <c r="G6" s="92"/>
    </row>
    <row r="7" spans="1:7" s="258" customFormat="1" ht="21.75" customHeight="1" x14ac:dyDescent="0.5">
      <c r="A7" s="544" t="str">
        <f>'Page de garde'!D18</f>
        <v>Jawhara</v>
      </c>
      <c r="B7" s="544"/>
      <c r="C7" s="544"/>
      <c r="D7" s="544"/>
      <c r="E7" s="544"/>
      <c r="F7" s="544"/>
      <c r="G7" s="92"/>
    </row>
    <row r="8" spans="1:7" s="258" customFormat="1" ht="24.75" x14ac:dyDescent="0.5">
      <c r="A8" s="4" t="s">
        <v>39</v>
      </c>
      <c r="B8" s="545" t="str">
        <f>'A1 Exploitation'!B9:F9</f>
        <v>Yassine ELLOUMI</v>
      </c>
      <c r="C8" s="545"/>
      <c r="D8" s="545"/>
      <c r="E8" s="545"/>
      <c r="F8" s="545"/>
      <c r="G8" s="92"/>
    </row>
    <row r="9" spans="1:7" s="258" customFormat="1" ht="24.75" x14ac:dyDescent="0.5">
      <c r="A9" s="5" t="s">
        <v>41</v>
      </c>
      <c r="B9" s="546" t="str">
        <f>'A1 Exploitation'!B10:F10</f>
        <v>Directeur du Magasin</v>
      </c>
      <c r="C9" s="546"/>
      <c r="D9" s="546"/>
      <c r="E9" s="546"/>
      <c r="F9" s="546"/>
      <c r="G9" s="92"/>
    </row>
    <row r="10" spans="1:7" s="258" customFormat="1" ht="24.75" x14ac:dyDescent="0.5">
      <c r="A10" s="4" t="s">
        <v>40</v>
      </c>
      <c r="B10" s="541">
        <f>'A1 Exploitation'!B11:F11</f>
        <v>43502</v>
      </c>
      <c r="C10" s="541"/>
      <c r="D10" s="541"/>
      <c r="E10" s="541"/>
      <c r="F10" s="541"/>
      <c r="G10" s="92"/>
    </row>
    <row r="11" spans="1:7" s="258" customFormat="1" ht="24.75" x14ac:dyDescent="0.5">
      <c r="A11" s="4" t="s">
        <v>250</v>
      </c>
      <c r="B11" s="538" t="e">
        <f>D199</f>
        <v>#DIV/0!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506"/>
      <c r="E12" s="506"/>
      <c r="F12" s="506"/>
      <c r="G12" s="506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29"/>
      <c r="B15" s="530"/>
      <c r="C15" s="530"/>
      <c r="D15" s="530"/>
      <c r="E15" s="530"/>
      <c r="F15" s="530"/>
    </row>
    <row r="16" spans="1:7" ht="19.5" x14ac:dyDescent="0.4">
      <c r="A16" s="533" t="s">
        <v>0</v>
      </c>
      <c r="B16" s="534"/>
      <c r="C16" s="534"/>
      <c r="D16" s="534"/>
      <c r="E16" s="534"/>
      <c r="F16" s="534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5" t="s">
        <v>34</v>
      </c>
      <c r="B22" s="531"/>
      <c r="C22" s="532"/>
      <c r="D22" s="381">
        <f>SUM(B17:C21)</f>
        <v>0</v>
      </c>
    </row>
    <row r="23" spans="1:7" x14ac:dyDescent="0.3">
      <c r="A23" s="522" t="s">
        <v>251</v>
      </c>
      <c r="B23" s="523"/>
      <c r="C23" s="52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7" t="s">
        <v>4</v>
      </c>
      <c r="B25" s="528"/>
      <c r="C25" s="528"/>
      <c r="D25" s="528"/>
      <c r="E25" s="528"/>
      <c r="F25" s="52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2" t="s">
        <v>34</v>
      </c>
      <c r="B33" s="523"/>
      <c r="C33" s="524"/>
      <c r="D33" s="380">
        <f>SUM(B26:C32)</f>
        <v>0</v>
      </c>
    </row>
    <row r="34" spans="1:7" x14ac:dyDescent="0.3">
      <c r="A34" s="522" t="s">
        <v>251</v>
      </c>
      <c r="B34" s="523"/>
      <c r="C34" s="52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7" t="s">
        <v>180</v>
      </c>
      <c r="B36" s="528"/>
      <c r="C36" s="528"/>
      <c r="D36" s="528"/>
      <c r="E36" s="528"/>
      <c r="F36" s="52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2" t="s">
        <v>34</v>
      </c>
      <c r="B42" s="523"/>
      <c r="C42" s="524"/>
      <c r="D42" s="380">
        <f>SUM(B37:C41)</f>
        <v>0</v>
      </c>
      <c r="E42" s="259"/>
      <c r="F42" s="259"/>
      <c r="G42" s="93"/>
    </row>
    <row r="43" spans="1:7" s="10" customFormat="1" x14ac:dyDescent="0.3">
      <c r="A43" s="522" t="s">
        <v>251</v>
      </c>
      <c r="B43" s="523"/>
      <c r="C43" s="52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6" t="s">
        <v>19</v>
      </c>
      <c r="B45" s="537"/>
      <c r="C45" s="537"/>
      <c r="D45" s="537"/>
      <c r="E45" s="537"/>
      <c r="F45" s="537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2" t="s">
        <v>34</v>
      </c>
      <c r="B52" s="523"/>
      <c r="C52" s="524"/>
      <c r="D52" s="380">
        <f>SUM(B46:C51)</f>
        <v>0</v>
      </c>
    </row>
    <row r="53" spans="1:7" x14ac:dyDescent="0.3">
      <c r="A53" s="522" t="s">
        <v>251</v>
      </c>
      <c r="B53" s="523"/>
      <c r="C53" s="52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7" t="s">
        <v>8</v>
      </c>
      <c r="B55" s="528"/>
      <c r="C55" s="528"/>
      <c r="D55" s="528"/>
      <c r="E55" s="528"/>
      <c r="F55" s="52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2" t="s">
        <v>34</v>
      </c>
      <c r="B63" s="523"/>
      <c r="C63" s="524"/>
      <c r="D63" s="380">
        <f>SUM(B56:C62)</f>
        <v>0</v>
      </c>
    </row>
    <row r="64" spans="1:7" x14ac:dyDescent="0.3">
      <c r="A64" s="522" t="s">
        <v>251</v>
      </c>
      <c r="B64" s="523"/>
      <c r="C64" s="52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7" t="s">
        <v>111</v>
      </c>
      <c r="B66" s="528"/>
      <c r="C66" s="528"/>
      <c r="D66" s="528"/>
      <c r="E66" s="528"/>
      <c r="F66" s="52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2" t="s">
        <v>34</v>
      </c>
      <c r="B84" s="523"/>
      <c r="C84" s="524"/>
      <c r="D84" s="380">
        <f>SUM(B67:C83)</f>
        <v>0</v>
      </c>
    </row>
    <row r="85" spans="1:7" x14ac:dyDescent="0.3">
      <c r="A85" s="522" t="s">
        <v>251</v>
      </c>
      <c r="B85" s="523"/>
      <c r="C85" s="52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7" t="s">
        <v>172</v>
      </c>
      <c r="B87" s="528"/>
      <c r="C87" s="528"/>
      <c r="D87" s="528"/>
      <c r="E87" s="528"/>
      <c r="F87" s="52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2" t="s">
        <v>34</v>
      </c>
      <c r="B102" s="523"/>
      <c r="C102" s="524"/>
      <c r="D102" s="380">
        <f>SUM(B88:C101)</f>
        <v>0</v>
      </c>
    </row>
    <row r="103" spans="1:7" x14ac:dyDescent="0.3">
      <c r="A103" s="522" t="s">
        <v>251</v>
      </c>
      <c r="B103" s="523"/>
      <c r="C103" s="52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7" t="s">
        <v>173</v>
      </c>
      <c r="B106" s="528"/>
      <c r="C106" s="528"/>
      <c r="D106" s="528"/>
      <c r="E106" s="528"/>
      <c r="F106" s="52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2" t="s">
        <v>34</v>
      </c>
      <c r="B118" s="523"/>
      <c r="C118" s="52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2" t="s">
        <v>251</v>
      </c>
      <c r="B119" s="523"/>
      <c r="C119" s="52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7" t="s">
        <v>156</v>
      </c>
      <c r="B121" s="528"/>
      <c r="C121" s="528"/>
      <c r="D121" s="528"/>
      <c r="E121" s="528"/>
      <c r="F121" s="52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2" t="s">
        <v>34</v>
      </c>
      <c r="B133" s="523"/>
      <c r="C133" s="524"/>
      <c r="D133" s="380">
        <f>SUM(B122:C132)</f>
        <v>0</v>
      </c>
    </row>
    <row r="134" spans="1:7" x14ac:dyDescent="0.3">
      <c r="A134" s="522" t="s">
        <v>251</v>
      </c>
      <c r="B134" s="523"/>
      <c r="C134" s="52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7" t="s">
        <v>61</v>
      </c>
      <c r="B136" s="528"/>
      <c r="C136" s="528"/>
      <c r="D136" s="528"/>
      <c r="E136" s="528"/>
      <c r="F136" s="52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2" t="s">
        <v>34</v>
      </c>
      <c r="B149" s="523"/>
      <c r="C149" s="524"/>
      <c r="D149" s="380">
        <f>SUM(B137:C148)</f>
        <v>0</v>
      </c>
    </row>
    <row r="150" spans="1:7" x14ac:dyDescent="0.3">
      <c r="A150" s="522" t="s">
        <v>251</v>
      </c>
      <c r="B150" s="523"/>
      <c r="C150" s="52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7" t="s">
        <v>178</v>
      </c>
      <c r="B152" s="528"/>
      <c r="C152" s="528"/>
      <c r="D152" s="528"/>
      <c r="E152" s="528"/>
      <c r="F152" s="52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2" t="s">
        <v>34</v>
      </c>
      <c r="B161" s="531"/>
      <c r="C161" s="532"/>
      <c r="D161" s="381">
        <f>SUM(B153:C160)</f>
        <v>0</v>
      </c>
    </row>
    <row r="162" spans="1:7" x14ac:dyDescent="0.3">
      <c r="A162" s="522" t="s">
        <v>251</v>
      </c>
      <c r="B162" s="523"/>
      <c r="C162" s="52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7" t="s">
        <v>64</v>
      </c>
      <c r="B164" s="528"/>
      <c r="C164" s="528"/>
      <c r="D164" s="528"/>
      <c r="E164" s="528"/>
      <c r="F164" s="52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2" t="s">
        <v>34</v>
      </c>
      <c r="B169" s="523"/>
      <c r="C169" s="524"/>
      <c r="D169" s="380">
        <f>SUM(B165:C168)</f>
        <v>0</v>
      </c>
    </row>
    <row r="170" spans="1:7" x14ac:dyDescent="0.3">
      <c r="A170" s="522" t="s">
        <v>251</v>
      </c>
      <c r="B170" s="523"/>
      <c r="C170" s="52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5" t="s">
        <v>15</v>
      </c>
      <c r="B172" s="526"/>
      <c r="C172" s="526"/>
      <c r="D172" s="526"/>
      <c r="E172" s="526"/>
      <c r="F172" s="52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2" t="s">
        <v>34</v>
      </c>
      <c r="B177" s="523"/>
      <c r="C177" s="524"/>
      <c r="D177" s="380">
        <f>SUM(B173:C176)</f>
        <v>0</v>
      </c>
    </row>
    <row r="178" spans="1:7" x14ac:dyDescent="0.3">
      <c r="A178" s="522" t="s">
        <v>251</v>
      </c>
      <c r="B178" s="523"/>
      <c r="C178" s="52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7" t="s">
        <v>65</v>
      </c>
      <c r="B180" s="528"/>
      <c r="C180" s="528"/>
      <c r="D180" s="528"/>
      <c r="E180" s="528"/>
      <c r="F180" s="52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2" t="s">
        <v>34</v>
      </c>
      <c r="B186" s="523"/>
      <c r="C186" s="524"/>
      <c r="D186" s="380">
        <f>SUM(B181:C185)</f>
        <v>0</v>
      </c>
    </row>
    <row r="187" spans="1:7" x14ac:dyDescent="0.3">
      <c r="A187" s="522" t="s">
        <v>251</v>
      </c>
      <c r="B187" s="523"/>
      <c r="C187" s="52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7" t="s">
        <v>177</v>
      </c>
      <c r="B189" s="528"/>
      <c r="C189" s="528"/>
      <c r="D189" s="528"/>
      <c r="E189" s="528"/>
      <c r="F189" s="52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2" t="s">
        <v>34</v>
      </c>
      <c r="B194" s="523"/>
      <c r="C194" s="524"/>
      <c r="D194" s="40">
        <f>SUM(B190:C193)</f>
        <v>0</v>
      </c>
    </row>
    <row r="195" spans="1:6" x14ac:dyDescent="0.3">
      <c r="A195" s="522" t="s">
        <v>251</v>
      </c>
      <c r="B195" s="523"/>
      <c r="C195" s="52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06"/>
      <c r="E1" s="506"/>
      <c r="F1" s="506"/>
      <c r="G1" s="50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07" t="s">
        <v>151</v>
      </c>
      <c r="B7" s="507"/>
      <c r="C7" s="507"/>
      <c r="D7" s="507"/>
      <c r="E7" s="507"/>
      <c r="F7" s="507"/>
      <c r="G7" s="111"/>
    </row>
    <row r="8" spans="1:7" ht="22.5" x14ac:dyDescent="0.45">
      <c r="A8" s="508" t="str">
        <f>'Page de garde'!D18</f>
        <v>Jawhara</v>
      </c>
      <c r="B8" s="508"/>
      <c r="C8" s="508"/>
      <c r="D8" s="508"/>
      <c r="E8" s="508"/>
      <c r="F8" s="508"/>
      <c r="G8" s="111"/>
    </row>
    <row r="9" spans="1:7" ht="22.5" x14ac:dyDescent="0.45">
      <c r="A9" s="112" t="s">
        <v>39</v>
      </c>
      <c r="B9" s="509"/>
      <c r="C9" s="509"/>
      <c r="D9" s="509"/>
      <c r="E9" s="509"/>
      <c r="F9" s="509"/>
      <c r="G9" s="111"/>
    </row>
    <row r="10" spans="1:7" ht="22.5" x14ac:dyDescent="0.45">
      <c r="A10" s="113" t="s">
        <v>41</v>
      </c>
      <c r="B10" s="510"/>
      <c r="C10" s="510"/>
      <c r="D10" s="510"/>
      <c r="E10" s="510"/>
      <c r="F10" s="510"/>
      <c r="G10" s="111"/>
    </row>
    <row r="11" spans="1:7" ht="22.5" x14ac:dyDescent="0.45">
      <c r="A11" s="112" t="s">
        <v>40</v>
      </c>
      <c r="B11" s="505"/>
      <c r="C11" s="505"/>
      <c r="D11" s="505"/>
      <c r="E11" s="505"/>
      <c r="F11" s="505"/>
      <c r="G11" s="111"/>
    </row>
    <row r="12" spans="1:7" ht="22.5" x14ac:dyDescent="0.45">
      <c r="A12" s="112" t="s">
        <v>200</v>
      </c>
      <c r="B12" s="511" t="e">
        <f>D730</f>
        <v>#DIV/0!</v>
      </c>
      <c r="C12" s="511"/>
      <c r="D12" s="511"/>
      <c r="E12" s="511"/>
      <c r="F12" s="511"/>
      <c r="G12" s="111"/>
    </row>
    <row r="13" spans="1:7" ht="22.5" x14ac:dyDescent="0.45">
      <c r="A13" s="110"/>
      <c r="B13" s="108"/>
      <c r="C13" s="108"/>
      <c r="D13" s="506"/>
      <c r="E13" s="506"/>
      <c r="F13" s="506"/>
      <c r="G13" s="50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1" t="s">
        <v>28</v>
      </c>
      <c r="B17" s="442" t="s">
        <v>29</v>
      </c>
      <c r="C17" s="442"/>
      <c r="D17" s="442" t="s">
        <v>42</v>
      </c>
      <c r="E17" s="443" t="s">
        <v>266</v>
      </c>
      <c r="F17" s="443" t="s">
        <v>300</v>
      </c>
      <c r="G17" s="114"/>
    </row>
    <row r="18" spans="1:8" ht="16.5" customHeight="1" x14ac:dyDescent="0.4">
      <c r="A18" s="441"/>
      <c r="B18" s="118" t="s">
        <v>32</v>
      </c>
      <c r="C18" s="118" t="s">
        <v>31</v>
      </c>
      <c r="D18" s="442"/>
      <c r="E18" s="443"/>
      <c r="F18" s="443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7" t="s">
        <v>16</v>
      </c>
      <c r="B29" s="548"/>
      <c r="C29" s="548"/>
      <c r="D29" s="548"/>
      <c r="E29" s="548"/>
      <c r="F29" s="548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7" t="s">
        <v>311</v>
      </c>
      <c r="B38" s="548"/>
      <c r="C38" s="548"/>
      <c r="D38" s="548"/>
      <c r="E38" s="548"/>
      <c r="F38" s="548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29"/>
      <c r="B49" s="429"/>
      <c r="C49" s="429"/>
      <c r="D49" s="429"/>
      <c r="E49" s="429"/>
      <c r="F49" s="429"/>
      <c r="G49" s="42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1" t="s">
        <v>28</v>
      </c>
      <c r="B52" s="442" t="s">
        <v>29</v>
      </c>
      <c r="C52" s="442"/>
      <c r="D52" s="442" t="s">
        <v>42</v>
      </c>
      <c r="E52" s="443" t="s">
        <v>266</v>
      </c>
      <c r="F52" s="443" t="s">
        <v>302</v>
      </c>
      <c r="G52" s="129"/>
    </row>
    <row r="53" spans="1:7" ht="21" x14ac:dyDescent="0.4">
      <c r="A53" s="441"/>
      <c r="B53" s="118" t="s">
        <v>32</v>
      </c>
      <c r="C53" s="118" t="s">
        <v>31</v>
      </c>
      <c r="D53" s="442"/>
      <c r="E53" s="443"/>
      <c r="F53" s="443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27"/>
      <c r="B64" s="428"/>
      <c r="C64" s="428"/>
      <c r="D64" s="428"/>
      <c r="E64" s="428"/>
      <c r="F64" s="428"/>
      <c r="G64" s="428"/>
    </row>
    <row r="65" spans="1:7" ht="43.5" customHeight="1" x14ac:dyDescent="0.4">
      <c r="A65" s="516" t="s">
        <v>351</v>
      </c>
      <c r="B65" s="516"/>
      <c r="C65" s="516"/>
      <c r="D65" s="516"/>
      <c r="E65" s="516"/>
      <c r="F65" s="51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36"/>
      <c r="B83" s="436"/>
      <c r="C83" s="436"/>
      <c r="D83" s="436"/>
      <c r="E83" s="436"/>
      <c r="F83" s="436"/>
      <c r="G83" s="436"/>
    </row>
    <row r="84" spans="1:7" ht="45" customHeight="1" x14ac:dyDescent="0.45">
      <c r="A84" s="517" t="s">
        <v>352</v>
      </c>
      <c r="B84" s="517"/>
      <c r="C84" s="517"/>
      <c r="D84" s="517"/>
      <c r="E84" s="517"/>
      <c r="F84" s="51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32"/>
      <c r="B103" s="430"/>
      <c r="C103" s="430"/>
      <c r="D103" s="430"/>
      <c r="E103" s="430"/>
      <c r="F103" s="437"/>
      <c r="G103" s="173"/>
    </row>
    <row r="104" spans="1:7" s="80" customFormat="1" ht="46.5" customHeight="1" x14ac:dyDescent="0.4">
      <c r="A104" s="516" t="s">
        <v>353</v>
      </c>
      <c r="B104" s="516"/>
      <c r="C104" s="516"/>
      <c r="D104" s="516"/>
      <c r="E104" s="516"/>
      <c r="F104" s="51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38"/>
      <c r="B111" s="439"/>
      <c r="C111" s="439"/>
      <c r="D111" s="439"/>
      <c r="E111" s="439"/>
      <c r="F111" s="440"/>
      <c r="G111" s="129"/>
    </row>
    <row r="112" spans="1:7" s="80" customFormat="1" ht="39.75" customHeight="1" x14ac:dyDescent="0.4">
      <c r="A112" s="516" t="s">
        <v>390</v>
      </c>
      <c r="B112" s="516"/>
      <c r="C112" s="516"/>
      <c r="D112" s="516"/>
      <c r="E112" s="516"/>
      <c r="F112" s="51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30"/>
      <c r="B120" s="430"/>
      <c r="C120" s="430"/>
      <c r="D120" s="430"/>
      <c r="E120" s="430"/>
      <c r="F120" s="430"/>
      <c r="G120" s="173"/>
    </row>
    <row r="121" spans="1:7" ht="22.5" x14ac:dyDescent="0.4">
      <c r="A121" s="516" t="s">
        <v>311</v>
      </c>
      <c r="B121" s="516"/>
      <c r="C121" s="516"/>
      <c r="D121" s="516"/>
      <c r="E121" s="516"/>
      <c r="F121" s="51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31"/>
      <c r="B132" s="431"/>
      <c r="C132" s="431"/>
      <c r="D132" s="431"/>
      <c r="E132" s="431"/>
      <c r="F132" s="431"/>
      <c r="G132" s="114"/>
    </row>
    <row r="133" spans="1:16384" ht="22.5" customHeight="1" x14ac:dyDescent="0.4">
      <c r="A133" s="518" t="s">
        <v>424</v>
      </c>
      <c r="B133" s="518"/>
      <c r="C133" s="518"/>
      <c r="D133" s="518"/>
      <c r="E133" s="518"/>
      <c r="F133" s="518"/>
      <c r="G133" s="114"/>
    </row>
    <row r="134" spans="1:16384" ht="22.5" customHeight="1" x14ac:dyDescent="0.4">
      <c r="A134" s="519"/>
      <c r="B134" s="519"/>
      <c r="C134" s="519"/>
      <c r="D134" s="519"/>
      <c r="E134" s="519"/>
      <c r="F134" s="519"/>
      <c r="G134" s="114"/>
    </row>
    <row r="135" spans="1:16384" s="326" customFormat="1" ht="22.5" customHeight="1" x14ac:dyDescent="0.25">
      <c r="A135" s="441" t="s">
        <v>28</v>
      </c>
      <c r="B135" s="442" t="s">
        <v>29</v>
      </c>
      <c r="C135" s="442"/>
      <c r="D135" s="442" t="s">
        <v>42</v>
      </c>
      <c r="E135" s="443" t="s">
        <v>266</v>
      </c>
      <c r="F135" s="443" t="s">
        <v>302</v>
      </c>
    </row>
    <row r="136" spans="1:16384" s="326" customFormat="1" ht="22.5" customHeight="1" x14ac:dyDescent="0.25">
      <c r="A136" s="441"/>
      <c r="B136" s="118" t="s">
        <v>32</v>
      </c>
      <c r="C136" s="118" t="s">
        <v>31</v>
      </c>
      <c r="D136" s="442"/>
      <c r="E136" s="443"/>
      <c r="F136" s="443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20" t="s">
        <v>461</v>
      </c>
      <c r="B139" s="520"/>
      <c r="C139" s="520"/>
      <c r="D139" s="520"/>
      <c r="E139" s="520"/>
      <c r="F139" s="52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69" t="s">
        <v>350</v>
      </c>
      <c r="B147" s="469"/>
      <c r="C147" s="469"/>
      <c r="D147" s="469"/>
      <c r="E147" s="469"/>
      <c r="F147" s="46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32"/>
      <c r="B165" s="430"/>
      <c r="C165" s="430"/>
      <c r="D165" s="430"/>
      <c r="E165" s="430"/>
      <c r="F165" s="430"/>
      <c r="G165" s="114"/>
    </row>
    <row r="166" spans="1:7" ht="32.25" customHeight="1" x14ac:dyDescent="0.4">
      <c r="A166" s="520" t="s">
        <v>462</v>
      </c>
      <c r="B166" s="520"/>
      <c r="C166" s="520"/>
      <c r="D166" s="520"/>
      <c r="E166" s="520"/>
      <c r="F166" s="52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33"/>
      <c r="B176" s="434"/>
      <c r="C176" s="434"/>
      <c r="D176" s="434"/>
      <c r="E176" s="434"/>
      <c r="F176" s="434"/>
      <c r="G176" s="114"/>
    </row>
    <row r="177" spans="1:7" ht="32.25" customHeight="1" x14ac:dyDescent="0.4">
      <c r="A177" s="520" t="s">
        <v>311</v>
      </c>
      <c r="B177" s="520"/>
      <c r="C177" s="520"/>
      <c r="D177" s="520"/>
      <c r="E177" s="520"/>
      <c r="F177" s="52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0"/>
      <c r="C186" s="47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35"/>
      <c r="B188" s="435"/>
      <c r="C188" s="435"/>
      <c r="D188" s="435"/>
      <c r="E188" s="435"/>
      <c r="F188" s="435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1" t="s">
        <v>28</v>
      </c>
      <c r="B191" s="442" t="s">
        <v>29</v>
      </c>
      <c r="C191" s="442"/>
      <c r="D191" s="442" t="s">
        <v>42</v>
      </c>
      <c r="E191" s="443" t="s">
        <v>266</v>
      </c>
      <c r="F191" s="443" t="s">
        <v>302</v>
      </c>
      <c r="G191" s="114"/>
    </row>
    <row r="192" spans="1:7" ht="21" x14ac:dyDescent="0.4">
      <c r="A192" s="441"/>
      <c r="B192" s="118" t="s">
        <v>32</v>
      </c>
      <c r="C192" s="118" t="s">
        <v>31</v>
      </c>
      <c r="D192" s="442"/>
      <c r="E192" s="443"/>
      <c r="F192" s="443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29"/>
      <c r="B205" s="429"/>
      <c r="C205" s="429"/>
      <c r="D205" s="429"/>
      <c r="E205" s="429"/>
      <c r="F205" s="42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29"/>
      <c r="B229" s="429"/>
      <c r="C229" s="429"/>
      <c r="D229" s="429"/>
      <c r="E229" s="429"/>
      <c r="F229" s="42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12" t="s">
        <v>311</v>
      </c>
      <c r="B236" s="513"/>
      <c r="C236" s="513"/>
      <c r="D236" s="51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29"/>
      <c r="B250" s="429"/>
      <c r="C250" s="429"/>
      <c r="D250" s="429"/>
      <c r="E250" s="429"/>
      <c r="F250" s="42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1" t="s">
        <v>28</v>
      </c>
      <c r="B253" s="442" t="s">
        <v>29</v>
      </c>
      <c r="C253" s="442"/>
      <c r="D253" s="442" t="s">
        <v>42</v>
      </c>
      <c r="E253" s="443" t="s">
        <v>266</v>
      </c>
      <c r="F253" s="443" t="s">
        <v>302</v>
      </c>
      <c r="G253" s="129"/>
    </row>
    <row r="254" spans="1:7" ht="21" x14ac:dyDescent="0.4">
      <c r="A254" s="441"/>
      <c r="B254" s="118" t="s">
        <v>32</v>
      </c>
      <c r="C254" s="118" t="s">
        <v>31</v>
      </c>
      <c r="D254" s="442"/>
      <c r="E254" s="443"/>
      <c r="F254" s="443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63"/>
      <c r="B290" s="463"/>
      <c r="C290" s="463"/>
      <c r="D290" s="463"/>
      <c r="E290" s="463"/>
      <c r="F290" s="463"/>
      <c r="G290" s="129"/>
    </row>
    <row r="291" spans="1:7" s="80" customFormat="1" ht="31.5" customHeight="1" x14ac:dyDescent="0.4">
      <c r="A291" s="515" t="s">
        <v>311</v>
      </c>
      <c r="B291" s="515"/>
      <c r="C291" s="515"/>
      <c r="D291" s="515"/>
      <c r="E291" s="515"/>
      <c r="F291" s="51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1" t="s">
        <v>28</v>
      </c>
      <c r="B308" s="442" t="s">
        <v>29</v>
      </c>
      <c r="C308" s="442"/>
      <c r="D308" s="442" t="s">
        <v>42</v>
      </c>
      <c r="E308" s="443" t="s">
        <v>266</v>
      </c>
      <c r="F308" s="443" t="s">
        <v>302</v>
      </c>
      <c r="G308" s="129"/>
    </row>
    <row r="309" spans="1:7" ht="21" x14ac:dyDescent="0.4">
      <c r="A309" s="441"/>
      <c r="B309" s="118" t="s">
        <v>32</v>
      </c>
      <c r="C309" s="118" t="s">
        <v>31</v>
      </c>
      <c r="D309" s="442"/>
      <c r="E309" s="443"/>
      <c r="F309" s="443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54"/>
      <c r="B357" s="454"/>
      <c r="C357" s="454"/>
      <c r="D357" s="454"/>
      <c r="E357" s="454"/>
      <c r="F357" s="454"/>
      <c r="G357" s="454"/>
    </row>
    <row r="358" spans="1:7" ht="32.25" customHeight="1" x14ac:dyDescent="0.4">
      <c r="A358" s="499" t="s">
        <v>311</v>
      </c>
      <c r="B358" s="499"/>
      <c r="C358" s="499"/>
      <c r="D358" s="499"/>
      <c r="E358" s="499"/>
      <c r="F358" s="49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1" t="s">
        <v>28</v>
      </c>
      <c r="B375" s="442" t="s">
        <v>29</v>
      </c>
      <c r="C375" s="442"/>
      <c r="D375" s="442" t="s">
        <v>42</v>
      </c>
      <c r="E375" s="443" t="s">
        <v>266</v>
      </c>
      <c r="F375" s="443" t="s">
        <v>302</v>
      </c>
      <c r="G375" s="173"/>
    </row>
    <row r="376" spans="1:7" s="260" customFormat="1" ht="21" x14ac:dyDescent="0.4">
      <c r="A376" s="441"/>
      <c r="B376" s="118" t="s">
        <v>32</v>
      </c>
      <c r="C376" s="118" t="s">
        <v>31</v>
      </c>
      <c r="D376" s="442"/>
      <c r="E376" s="443"/>
      <c r="F376" s="443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97"/>
      <c r="B415" s="436"/>
      <c r="C415" s="436"/>
      <c r="D415" s="436"/>
      <c r="E415" s="436"/>
      <c r="F415" s="436"/>
      <c r="G415" s="436"/>
    </row>
    <row r="416" spans="1:7" s="260" customFormat="1" ht="24.75" x14ac:dyDescent="0.4">
      <c r="A416" s="502" t="s">
        <v>320</v>
      </c>
      <c r="B416" s="502"/>
      <c r="C416" s="502"/>
      <c r="D416" s="502"/>
      <c r="E416" s="502"/>
      <c r="F416" s="50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1" t="s">
        <v>28</v>
      </c>
      <c r="B433" s="442" t="s">
        <v>29</v>
      </c>
      <c r="C433" s="442"/>
      <c r="D433" s="442" t="s">
        <v>42</v>
      </c>
      <c r="E433" s="443" t="s">
        <v>266</v>
      </c>
      <c r="F433" s="443" t="s">
        <v>302</v>
      </c>
      <c r="G433" s="129"/>
    </row>
    <row r="434" spans="1:7" ht="21" x14ac:dyDescent="0.4">
      <c r="A434" s="441"/>
      <c r="B434" s="118" t="s">
        <v>32</v>
      </c>
      <c r="C434" s="118" t="s">
        <v>31</v>
      </c>
      <c r="D434" s="442"/>
      <c r="E434" s="443"/>
      <c r="F434" s="443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02" t="s">
        <v>311</v>
      </c>
      <c r="B464" s="502"/>
      <c r="C464" s="502"/>
      <c r="D464" s="502"/>
      <c r="E464" s="502"/>
      <c r="F464" s="50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03" t="s">
        <v>425</v>
      </c>
      <c r="B478" s="503"/>
      <c r="C478" s="503"/>
      <c r="D478" s="503"/>
      <c r="E478" s="503"/>
      <c r="F478" s="50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73" t="s">
        <v>28</v>
      </c>
      <c r="B480" s="474" t="s">
        <v>29</v>
      </c>
      <c r="C480" s="474"/>
      <c r="D480" s="474" t="s">
        <v>42</v>
      </c>
      <c r="E480" s="475" t="s">
        <v>266</v>
      </c>
      <c r="F480" s="475" t="s">
        <v>302</v>
      </c>
      <c r="G480" s="114"/>
    </row>
    <row r="481" spans="1:7" ht="21" x14ac:dyDescent="0.4">
      <c r="A481" s="473"/>
      <c r="B481" s="320" t="s">
        <v>32</v>
      </c>
      <c r="C481" s="320" t="s">
        <v>31</v>
      </c>
      <c r="D481" s="474"/>
      <c r="E481" s="475"/>
      <c r="F481" s="47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64" t="s">
        <v>52</v>
      </c>
      <c r="B483" s="464"/>
      <c r="C483" s="464"/>
      <c r="D483" s="464"/>
      <c r="E483" s="464"/>
      <c r="F483" s="46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61" t="s">
        <v>463</v>
      </c>
      <c r="B491" s="462"/>
      <c r="C491" s="462"/>
      <c r="D491" s="462"/>
      <c r="E491" s="462"/>
      <c r="F491" s="462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86"/>
      <c r="B517" s="486"/>
      <c r="C517" s="486"/>
      <c r="D517" s="486"/>
      <c r="E517" s="486"/>
      <c r="F517" s="486"/>
      <c r="G517" s="486"/>
    </row>
    <row r="518" spans="1:7" ht="26.25" customHeight="1" x14ac:dyDescent="0.5">
      <c r="A518" s="369" t="s">
        <v>311</v>
      </c>
      <c r="B518" s="498"/>
      <c r="C518" s="498"/>
      <c r="D518" s="498"/>
      <c r="E518" s="498"/>
      <c r="F518" s="49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04" t="s">
        <v>97</v>
      </c>
      <c r="B530" s="504"/>
      <c r="C530" s="504"/>
      <c r="D530" s="504"/>
      <c r="E530" s="504"/>
      <c r="F530" s="50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81" t="s">
        <v>29</v>
      </c>
      <c r="C532" s="482"/>
      <c r="D532" s="442" t="s">
        <v>42</v>
      </c>
      <c r="E532" s="443" t="s">
        <v>266</v>
      </c>
      <c r="F532" s="443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2"/>
      <c r="E533" s="443"/>
      <c r="F533" s="443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00"/>
      <c r="D535" s="500"/>
      <c r="E535" s="500"/>
      <c r="F535" s="50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29"/>
      <c r="B544" s="429"/>
      <c r="C544" s="429"/>
      <c r="D544" s="429"/>
      <c r="E544" s="429"/>
      <c r="F544" s="42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21"/>
      <c r="B556" s="454"/>
      <c r="C556" s="454"/>
      <c r="D556" s="454"/>
      <c r="E556" s="454"/>
      <c r="F556" s="454"/>
      <c r="G556" s="454"/>
    </row>
    <row r="557" spans="1:7" ht="35.25" customHeight="1" x14ac:dyDescent="0.4">
      <c r="A557" s="371" t="s">
        <v>311</v>
      </c>
      <c r="B557" s="337"/>
      <c r="C557" s="452"/>
      <c r="D557" s="452"/>
      <c r="E557" s="452"/>
      <c r="F557" s="453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47" t="s">
        <v>34</v>
      </c>
      <c r="B566" s="447"/>
      <c r="C566" s="448"/>
      <c r="D566" s="378">
        <f>SUM(B558:C565,B546:C555)</f>
        <v>0</v>
      </c>
      <c r="E566" s="108"/>
      <c r="F566" s="114"/>
      <c r="G566" s="114"/>
    </row>
    <row r="567" spans="1:7" ht="21" x14ac:dyDescent="0.4">
      <c r="A567" s="447" t="s">
        <v>33</v>
      </c>
      <c r="B567" s="447"/>
      <c r="C567" s="44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29"/>
      <c r="B572" s="429"/>
      <c r="C572" s="429"/>
      <c r="D572" s="429"/>
      <c r="E572" s="429"/>
      <c r="F572" s="429"/>
      <c r="G572" s="114"/>
    </row>
    <row r="573" spans="1:7" ht="22.5" x14ac:dyDescent="0.45">
      <c r="A573" s="460" t="s">
        <v>19</v>
      </c>
      <c r="B573" s="460"/>
      <c r="C573" s="460"/>
      <c r="D573" s="460"/>
      <c r="E573" s="460"/>
      <c r="F573" s="460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73" t="s">
        <v>28</v>
      </c>
      <c r="B575" s="474" t="s">
        <v>29</v>
      </c>
      <c r="C575" s="474"/>
      <c r="D575" s="474" t="s">
        <v>42</v>
      </c>
      <c r="E575" s="475" t="s">
        <v>266</v>
      </c>
      <c r="F575" s="475" t="s">
        <v>302</v>
      </c>
      <c r="G575" s="114"/>
    </row>
    <row r="576" spans="1:7" ht="21" x14ac:dyDescent="0.4">
      <c r="A576" s="473"/>
      <c r="B576" s="320" t="s">
        <v>32</v>
      </c>
      <c r="C576" s="320" t="s">
        <v>31</v>
      </c>
      <c r="D576" s="474"/>
      <c r="E576" s="475"/>
      <c r="F576" s="47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7" t="s">
        <v>10</v>
      </c>
      <c r="B578" s="488"/>
      <c r="C578" s="488"/>
      <c r="D578" s="488"/>
      <c r="E578" s="488"/>
      <c r="F578" s="489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47" t="s">
        <v>34</v>
      </c>
      <c r="B588" s="447"/>
      <c r="C588" s="448"/>
      <c r="D588" s="378">
        <f>SUM(B579:C587)</f>
        <v>0</v>
      </c>
      <c r="E588" s="108"/>
      <c r="F588" s="114"/>
      <c r="G588" s="114"/>
    </row>
    <row r="589" spans="1:7" ht="21" x14ac:dyDescent="0.4">
      <c r="A589" s="447" t="s">
        <v>33</v>
      </c>
      <c r="B589" s="447"/>
      <c r="C589" s="44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0" t="s">
        <v>23</v>
      </c>
      <c r="B591" s="491"/>
      <c r="C591" s="491"/>
      <c r="D591" s="491"/>
      <c r="E591" s="491"/>
      <c r="F591" s="492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47" t="s">
        <v>34</v>
      </c>
      <c r="B606" s="447"/>
      <c r="C606" s="448"/>
      <c r="D606" s="378">
        <f>SUM(B592:C605)</f>
        <v>0</v>
      </c>
      <c r="E606" s="108"/>
      <c r="F606" s="114"/>
      <c r="G606" s="114"/>
    </row>
    <row r="607" spans="1:7" ht="21" x14ac:dyDescent="0.4">
      <c r="A607" s="447" t="s">
        <v>33</v>
      </c>
      <c r="B607" s="447"/>
      <c r="C607" s="44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49" t="s">
        <v>170</v>
      </c>
      <c r="B610" s="450"/>
      <c r="C610" s="451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60" t="s">
        <v>8</v>
      </c>
      <c r="B612" s="460"/>
      <c r="C612" s="460"/>
      <c r="D612" s="460"/>
      <c r="E612" s="460"/>
      <c r="F612" s="460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1" t="s">
        <v>28</v>
      </c>
      <c r="B614" s="442" t="s">
        <v>29</v>
      </c>
      <c r="C614" s="442"/>
      <c r="D614" s="442" t="s">
        <v>42</v>
      </c>
      <c r="E614" s="443" t="s">
        <v>266</v>
      </c>
      <c r="F614" s="443" t="s">
        <v>302</v>
      </c>
      <c r="G614" s="114"/>
    </row>
    <row r="615" spans="1:7" ht="18.75" customHeight="1" x14ac:dyDescent="0.4">
      <c r="A615" s="441"/>
      <c r="B615" s="118" t="s">
        <v>32</v>
      </c>
      <c r="C615" s="118" t="s">
        <v>31</v>
      </c>
      <c r="D615" s="442"/>
      <c r="E615" s="443"/>
      <c r="F615" s="443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58"/>
      <c r="D617" s="458"/>
      <c r="E617" s="458"/>
      <c r="F617" s="459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47" t="s">
        <v>34</v>
      </c>
      <c r="B627" s="447"/>
      <c r="C627" s="447"/>
      <c r="D627" s="378">
        <f>SUM(B618:C626)</f>
        <v>0</v>
      </c>
      <c r="E627" s="484"/>
      <c r="F627" s="463"/>
      <c r="G627" s="129"/>
    </row>
    <row r="628" spans="1:7" ht="21" x14ac:dyDescent="0.4">
      <c r="A628" s="447" t="s">
        <v>33</v>
      </c>
      <c r="B628" s="447"/>
      <c r="C628" s="447"/>
      <c r="D628" s="388" t="e">
        <f>D627/(COUNT(B618:C626)*2)</f>
        <v>#DIV/0!</v>
      </c>
      <c r="E628" s="485"/>
      <c r="F628" s="486"/>
      <c r="G628" s="129"/>
    </row>
    <row r="629" spans="1:7" ht="21" x14ac:dyDescent="0.4">
      <c r="A629" s="325"/>
      <c r="B629" s="135"/>
      <c r="C629" s="483"/>
      <c r="D629" s="483"/>
      <c r="E629" s="483"/>
      <c r="F629" s="483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58"/>
      <c r="D642" s="458"/>
      <c r="E642" s="458"/>
      <c r="F642" s="459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2"/>
      <c r="B652" s="472"/>
      <c r="C652" s="472"/>
      <c r="D652" s="472"/>
      <c r="E652" s="472"/>
      <c r="F652" s="472"/>
      <c r="G652" s="472"/>
    </row>
    <row r="653" spans="1:16382" ht="24.75" x14ac:dyDescent="0.4">
      <c r="A653" s="363" t="s">
        <v>26</v>
      </c>
      <c r="B653" s="458"/>
      <c r="C653" s="458"/>
      <c r="D653" s="458"/>
      <c r="E653" s="458"/>
      <c r="F653" s="459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93" t="s">
        <v>311</v>
      </c>
      <c r="B661" s="494"/>
      <c r="C661" s="494"/>
      <c r="D661" s="494"/>
      <c r="E661" s="494"/>
      <c r="F661" s="49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60" t="s">
        <v>356</v>
      </c>
      <c r="B676" s="460"/>
      <c r="C676" s="460"/>
      <c r="D676" s="460"/>
      <c r="E676" s="460"/>
      <c r="F676" s="460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1" t="s">
        <v>28</v>
      </c>
      <c r="B678" s="442" t="s">
        <v>29</v>
      </c>
      <c r="C678" s="442"/>
      <c r="D678" s="442" t="s">
        <v>42</v>
      </c>
      <c r="E678" s="443" t="s">
        <v>266</v>
      </c>
      <c r="F678" s="443" t="s">
        <v>302</v>
      </c>
      <c r="G678" s="129"/>
    </row>
    <row r="679" spans="1:7" ht="21" x14ac:dyDescent="0.4">
      <c r="A679" s="441"/>
      <c r="B679" s="118" t="s">
        <v>32</v>
      </c>
      <c r="C679" s="118" t="s">
        <v>31</v>
      </c>
      <c r="D679" s="442"/>
      <c r="E679" s="443"/>
      <c r="F679" s="443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96" t="s">
        <v>459</v>
      </c>
      <c r="B704" s="496"/>
      <c r="C704" s="496"/>
      <c r="D704" s="496"/>
      <c r="E704" s="496"/>
      <c r="F704" s="49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67" t="s">
        <v>28</v>
      </c>
      <c r="B706" s="481" t="s">
        <v>29</v>
      </c>
      <c r="C706" s="481"/>
      <c r="D706" s="442" t="s">
        <v>42</v>
      </c>
      <c r="E706" s="443" t="s">
        <v>266</v>
      </c>
      <c r="F706" s="443" t="s">
        <v>302</v>
      </c>
      <c r="G706" s="274"/>
    </row>
    <row r="707" spans="1:7" ht="21" x14ac:dyDescent="0.4">
      <c r="A707" s="468"/>
      <c r="B707" s="383" t="s">
        <v>32</v>
      </c>
      <c r="C707" s="383" t="s">
        <v>31</v>
      </c>
      <c r="D707" s="442"/>
      <c r="E707" s="443"/>
      <c r="F707" s="443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44" t="s">
        <v>306</v>
      </c>
      <c r="B709" s="445"/>
      <c r="C709" s="445"/>
      <c r="D709" s="445"/>
      <c r="E709" s="445"/>
      <c r="F709" s="44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65"/>
      <c r="C715" s="46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65"/>
      <c r="C716" s="46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44" t="s">
        <v>307</v>
      </c>
      <c r="B718" s="445"/>
      <c r="C718" s="445"/>
      <c r="D718" s="445"/>
      <c r="E718" s="445"/>
      <c r="F718" s="44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.75" x14ac:dyDescent="0.5">
      <c r="A1" s="1"/>
      <c r="B1" s="12">
        <v>0</v>
      </c>
      <c r="D1" s="542"/>
      <c r="E1" s="542"/>
      <c r="F1" s="542"/>
      <c r="G1" s="542"/>
    </row>
    <row r="2" spans="1:7" s="258" customFormat="1" ht="24.75" x14ac:dyDescent="0.5">
      <c r="A2" s="1"/>
      <c r="B2" s="12">
        <v>1</v>
      </c>
      <c r="D2" s="382"/>
      <c r="E2" s="382"/>
      <c r="F2" s="382"/>
      <c r="G2" s="92"/>
    </row>
    <row r="3" spans="1:7" s="258" customFormat="1" ht="24.75" x14ac:dyDescent="0.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5">
      <c r="A5" s="1"/>
      <c r="D5" s="382"/>
      <c r="E5" s="382"/>
      <c r="F5" s="382"/>
      <c r="G5" s="92"/>
    </row>
    <row r="6" spans="1:7" s="258" customFormat="1" ht="37.5" customHeight="1" x14ac:dyDescent="0.5">
      <c r="A6" s="543" t="s">
        <v>46</v>
      </c>
      <c r="B6" s="543"/>
      <c r="C6" s="543"/>
      <c r="D6" s="543"/>
      <c r="E6" s="543"/>
      <c r="F6" s="543"/>
      <c r="G6" s="92"/>
    </row>
    <row r="7" spans="1:7" s="258" customFormat="1" ht="21.75" customHeight="1" x14ac:dyDescent="0.5">
      <c r="A7" s="544" t="str">
        <f>'Page de garde'!D18</f>
        <v>Jawhara</v>
      </c>
      <c r="B7" s="544"/>
      <c r="C7" s="544"/>
      <c r="D7" s="544"/>
      <c r="E7" s="544"/>
      <c r="F7" s="544"/>
      <c r="G7" s="92"/>
    </row>
    <row r="8" spans="1:7" s="258" customFormat="1" ht="24.75" x14ac:dyDescent="0.5">
      <c r="A8" s="4" t="s">
        <v>39</v>
      </c>
      <c r="B8" s="545" t="str">
        <f>'A1 Exploitation'!B9:F9</f>
        <v>Yassine ELLOUMI</v>
      </c>
      <c r="C8" s="545"/>
      <c r="D8" s="545"/>
      <c r="E8" s="545"/>
      <c r="F8" s="545"/>
      <c r="G8" s="92"/>
    </row>
    <row r="9" spans="1:7" s="258" customFormat="1" ht="24.75" x14ac:dyDescent="0.5">
      <c r="A9" s="5" t="s">
        <v>41</v>
      </c>
      <c r="B9" s="546" t="str">
        <f>'A1 Exploitation'!B10:F10</f>
        <v>Directeur du Magasin</v>
      </c>
      <c r="C9" s="546"/>
      <c r="D9" s="546"/>
      <c r="E9" s="546"/>
      <c r="F9" s="546"/>
      <c r="G9" s="92"/>
    </row>
    <row r="10" spans="1:7" s="258" customFormat="1" ht="24.75" x14ac:dyDescent="0.5">
      <c r="A10" s="4" t="s">
        <v>40</v>
      </c>
      <c r="B10" s="541">
        <f>'A1 Exploitation'!B11:F11</f>
        <v>43502</v>
      </c>
      <c r="C10" s="541"/>
      <c r="D10" s="541"/>
      <c r="E10" s="541"/>
      <c r="F10" s="541"/>
      <c r="G10" s="92"/>
    </row>
    <row r="11" spans="1:7" s="258" customFormat="1" ht="24.75" x14ac:dyDescent="0.5">
      <c r="A11" s="4" t="s">
        <v>250</v>
      </c>
      <c r="B11" s="538" t="e">
        <f>D199</f>
        <v>#DIV/0!</v>
      </c>
      <c r="C11" s="538"/>
      <c r="D11" s="538"/>
      <c r="E11" s="538"/>
      <c r="F11" s="538"/>
      <c r="G11" s="92"/>
    </row>
    <row r="12" spans="1:7" s="258" customFormat="1" ht="22.5" x14ac:dyDescent="0.45">
      <c r="A12" s="1"/>
      <c r="D12" s="506"/>
      <c r="E12" s="506"/>
      <c r="F12" s="506"/>
      <c r="G12" s="506"/>
    </row>
    <row r="13" spans="1:7" s="258" customFormat="1" ht="11.25" customHeight="1" x14ac:dyDescent="0.3">
      <c r="A13" s="539" t="s">
        <v>28</v>
      </c>
      <c r="B13" s="540" t="s">
        <v>29</v>
      </c>
      <c r="C13" s="540"/>
      <c r="D13" s="540" t="s">
        <v>42</v>
      </c>
      <c r="E13" s="540" t="s">
        <v>160</v>
      </c>
      <c r="F13" s="540" t="s">
        <v>161</v>
      </c>
      <c r="G13" s="80"/>
    </row>
    <row r="14" spans="1:7" s="258" customFormat="1" ht="12.75" customHeight="1" x14ac:dyDescent="0.3">
      <c r="A14" s="539"/>
      <c r="B14" s="22" t="s">
        <v>32</v>
      </c>
      <c r="C14" s="22" t="s">
        <v>31</v>
      </c>
      <c r="D14" s="540"/>
      <c r="E14" s="540"/>
      <c r="F14" s="540"/>
      <c r="G14" s="94"/>
    </row>
    <row r="15" spans="1:7" x14ac:dyDescent="0.3">
      <c r="A15" s="529"/>
      <c r="B15" s="530"/>
      <c r="C15" s="530"/>
      <c r="D15" s="530"/>
      <c r="E15" s="530"/>
      <c r="F15" s="530"/>
    </row>
    <row r="16" spans="1:7" ht="19.5" x14ac:dyDescent="0.4">
      <c r="A16" s="533" t="s">
        <v>0</v>
      </c>
      <c r="B16" s="534"/>
      <c r="C16" s="534"/>
      <c r="D16" s="534"/>
      <c r="E16" s="534"/>
      <c r="F16" s="534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5" t="s">
        <v>34</v>
      </c>
      <c r="B22" s="531"/>
      <c r="C22" s="532"/>
      <c r="D22" s="381">
        <f>SUM(B17:C21)</f>
        <v>0</v>
      </c>
    </row>
    <row r="23" spans="1:7" x14ac:dyDescent="0.3">
      <c r="A23" s="522" t="s">
        <v>251</v>
      </c>
      <c r="B23" s="523"/>
      <c r="C23" s="52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27" t="s">
        <v>4</v>
      </c>
      <c r="B25" s="528"/>
      <c r="C25" s="528"/>
      <c r="D25" s="528"/>
      <c r="E25" s="528"/>
      <c r="F25" s="528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22" t="s">
        <v>34</v>
      </c>
      <c r="B33" s="523"/>
      <c r="C33" s="524"/>
      <c r="D33" s="380">
        <f>SUM(B26:C32)</f>
        <v>0</v>
      </c>
    </row>
    <row r="34" spans="1:7" x14ac:dyDescent="0.3">
      <c r="A34" s="522" t="s">
        <v>251</v>
      </c>
      <c r="B34" s="523"/>
      <c r="C34" s="52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27" t="s">
        <v>180</v>
      </c>
      <c r="B36" s="528"/>
      <c r="C36" s="528"/>
      <c r="D36" s="528"/>
      <c r="E36" s="528"/>
      <c r="F36" s="528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22" t="s">
        <v>34</v>
      </c>
      <c r="B42" s="523"/>
      <c r="C42" s="524"/>
      <c r="D42" s="380">
        <f>SUM(B37:C41)</f>
        <v>0</v>
      </c>
      <c r="E42" s="259"/>
      <c r="F42" s="259"/>
      <c r="G42" s="93"/>
    </row>
    <row r="43" spans="1:7" s="10" customFormat="1" x14ac:dyDescent="0.3">
      <c r="A43" s="522" t="s">
        <v>251</v>
      </c>
      <c r="B43" s="523"/>
      <c r="C43" s="52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36" t="s">
        <v>19</v>
      </c>
      <c r="B45" s="537"/>
      <c r="C45" s="537"/>
      <c r="D45" s="537"/>
      <c r="E45" s="537"/>
      <c r="F45" s="537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22" t="s">
        <v>34</v>
      </c>
      <c r="B52" s="523"/>
      <c r="C52" s="524"/>
      <c r="D52" s="380">
        <f>SUM(B46:C51)</f>
        <v>0</v>
      </c>
    </row>
    <row r="53" spans="1:7" x14ac:dyDescent="0.3">
      <c r="A53" s="522" t="s">
        <v>251</v>
      </c>
      <c r="B53" s="523"/>
      <c r="C53" s="52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27" t="s">
        <v>8</v>
      </c>
      <c r="B55" s="528"/>
      <c r="C55" s="528"/>
      <c r="D55" s="528"/>
      <c r="E55" s="528"/>
      <c r="F55" s="528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22" t="s">
        <v>34</v>
      </c>
      <c r="B63" s="523"/>
      <c r="C63" s="524"/>
      <c r="D63" s="380">
        <f>SUM(B56:C62)</f>
        <v>0</v>
      </c>
    </row>
    <row r="64" spans="1:7" x14ac:dyDescent="0.3">
      <c r="A64" s="522" t="s">
        <v>251</v>
      </c>
      <c r="B64" s="523"/>
      <c r="C64" s="52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27" t="s">
        <v>111</v>
      </c>
      <c r="B66" s="528"/>
      <c r="C66" s="528"/>
      <c r="D66" s="528"/>
      <c r="E66" s="528"/>
      <c r="F66" s="528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22" t="s">
        <v>34</v>
      </c>
      <c r="B84" s="523"/>
      <c r="C84" s="524"/>
      <c r="D84" s="380">
        <f>SUM(B67:C83)</f>
        <v>0</v>
      </c>
    </row>
    <row r="85" spans="1:7" x14ac:dyDescent="0.3">
      <c r="A85" s="522" t="s">
        <v>251</v>
      </c>
      <c r="B85" s="523"/>
      <c r="C85" s="52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27" t="s">
        <v>172</v>
      </c>
      <c r="B87" s="528"/>
      <c r="C87" s="528"/>
      <c r="D87" s="528"/>
      <c r="E87" s="528"/>
      <c r="F87" s="528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22" t="s">
        <v>34</v>
      </c>
      <c r="B102" s="523"/>
      <c r="C102" s="524"/>
      <c r="D102" s="380">
        <f>SUM(B88:C101)</f>
        <v>0</v>
      </c>
    </row>
    <row r="103" spans="1:7" x14ac:dyDescent="0.3">
      <c r="A103" s="522" t="s">
        <v>251</v>
      </c>
      <c r="B103" s="523"/>
      <c r="C103" s="52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27" t="s">
        <v>173</v>
      </c>
      <c r="B106" s="528"/>
      <c r="C106" s="528"/>
      <c r="D106" s="528"/>
      <c r="E106" s="528"/>
      <c r="F106" s="528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22" t="s">
        <v>34</v>
      </c>
      <c r="B118" s="523"/>
      <c r="C118" s="52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22" t="s">
        <v>251</v>
      </c>
      <c r="B119" s="523"/>
      <c r="C119" s="52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27" t="s">
        <v>156</v>
      </c>
      <c r="B121" s="528"/>
      <c r="C121" s="528"/>
      <c r="D121" s="528"/>
      <c r="E121" s="528"/>
      <c r="F121" s="528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22" t="s">
        <v>34</v>
      </c>
      <c r="B133" s="523"/>
      <c r="C133" s="524"/>
      <c r="D133" s="380">
        <f>SUM(B122:C132)</f>
        <v>0</v>
      </c>
    </row>
    <row r="134" spans="1:7" x14ac:dyDescent="0.3">
      <c r="A134" s="522" t="s">
        <v>251</v>
      </c>
      <c r="B134" s="523"/>
      <c r="C134" s="52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27" t="s">
        <v>61</v>
      </c>
      <c r="B136" s="528"/>
      <c r="C136" s="528"/>
      <c r="D136" s="528"/>
      <c r="E136" s="528"/>
      <c r="F136" s="528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22" t="s">
        <v>34</v>
      </c>
      <c r="B149" s="523"/>
      <c r="C149" s="524"/>
      <c r="D149" s="380">
        <f>SUM(B137:C148)</f>
        <v>0</v>
      </c>
    </row>
    <row r="150" spans="1:7" x14ac:dyDescent="0.3">
      <c r="A150" s="522" t="s">
        <v>251</v>
      </c>
      <c r="B150" s="523"/>
      <c r="C150" s="52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27" t="s">
        <v>178</v>
      </c>
      <c r="B152" s="528"/>
      <c r="C152" s="528"/>
      <c r="D152" s="528"/>
      <c r="E152" s="528"/>
      <c r="F152" s="528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22" t="s">
        <v>34</v>
      </c>
      <c r="B161" s="531"/>
      <c r="C161" s="532"/>
      <c r="D161" s="381">
        <f>SUM(B153:C160)</f>
        <v>0</v>
      </c>
    </row>
    <row r="162" spans="1:7" x14ac:dyDescent="0.3">
      <c r="A162" s="522" t="s">
        <v>251</v>
      </c>
      <c r="B162" s="523"/>
      <c r="C162" s="52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27" t="s">
        <v>64</v>
      </c>
      <c r="B164" s="528"/>
      <c r="C164" s="528"/>
      <c r="D164" s="528"/>
      <c r="E164" s="528"/>
      <c r="F164" s="528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22" t="s">
        <v>34</v>
      </c>
      <c r="B169" s="523"/>
      <c r="C169" s="524"/>
      <c r="D169" s="380">
        <f>SUM(B165:C168)</f>
        <v>0</v>
      </c>
    </row>
    <row r="170" spans="1:7" x14ac:dyDescent="0.3">
      <c r="A170" s="522" t="s">
        <v>251</v>
      </c>
      <c r="B170" s="523"/>
      <c r="C170" s="52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25" t="s">
        <v>15</v>
      </c>
      <c r="B172" s="526"/>
      <c r="C172" s="526"/>
      <c r="D172" s="526"/>
      <c r="E172" s="526"/>
      <c r="F172" s="526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22" t="s">
        <v>34</v>
      </c>
      <c r="B177" s="523"/>
      <c r="C177" s="524"/>
      <c r="D177" s="380">
        <f>SUM(B173:C176)</f>
        <v>0</v>
      </c>
    </row>
    <row r="178" spans="1:7" x14ac:dyDescent="0.3">
      <c r="A178" s="522" t="s">
        <v>251</v>
      </c>
      <c r="B178" s="523"/>
      <c r="C178" s="52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27" t="s">
        <v>65</v>
      </c>
      <c r="B180" s="528"/>
      <c r="C180" s="528"/>
      <c r="D180" s="528"/>
      <c r="E180" s="528"/>
      <c r="F180" s="528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22" t="s">
        <v>34</v>
      </c>
      <c r="B186" s="523"/>
      <c r="C186" s="524"/>
      <c r="D186" s="380">
        <f>SUM(B181:C185)</f>
        <v>0</v>
      </c>
    </row>
    <row r="187" spans="1:7" x14ac:dyDescent="0.3">
      <c r="A187" s="522" t="s">
        <v>251</v>
      </c>
      <c r="B187" s="523"/>
      <c r="C187" s="52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27" t="s">
        <v>177</v>
      </c>
      <c r="B189" s="528"/>
      <c r="C189" s="528"/>
      <c r="D189" s="528"/>
      <c r="E189" s="528"/>
      <c r="F189" s="528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22" t="s">
        <v>34</v>
      </c>
      <c r="B194" s="523"/>
      <c r="C194" s="524"/>
      <c r="D194" s="40">
        <f>SUM(B190:C193)</f>
        <v>0</v>
      </c>
    </row>
    <row r="195" spans="1:6" x14ac:dyDescent="0.3">
      <c r="A195" s="522" t="s">
        <v>251</v>
      </c>
      <c r="B195" s="523"/>
      <c r="C195" s="52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2019-05-29T07:49:11Z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