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Sousse Jawhara\2018\6\"/>
    </mc:Choice>
  </mc:AlternateContent>
  <bookViews>
    <workbookView xWindow="0" yWindow="0" windowWidth="20490" windowHeight="7755" tabRatio="916" activeTab="3"/>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D197" i="41" l="1"/>
  <c r="D197" i="39"/>
  <c r="D197" i="32"/>
  <c r="D197" i="25"/>
  <c r="D197" i="35"/>
  <c r="D476" i="40"/>
  <c r="D476" i="38"/>
  <c r="D476" i="31"/>
  <c r="F543" i="40"/>
  <c r="E543" i="40"/>
  <c r="F543" i="38"/>
  <c r="E543" i="38"/>
  <c r="F543" i="31"/>
  <c r="E543" i="31"/>
  <c r="F543" i="33"/>
  <c r="E543" i="33"/>
  <c r="F532" i="43"/>
  <c r="E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543" i="40"/>
  <c r="D544" i="40" s="1"/>
  <c r="D477" i="40"/>
  <c r="D222" i="40"/>
  <c r="D223" i="40" s="1"/>
  <c r="D200" i="40"/>
  <c r="D25" i="40"/>
  <c r="D26" i="40" s="1"/>
  <c r="D477" i="38"/>
  <c r="D285" i="38"/>
  <c r="D286" i="38" s="1"/>
  <c r="D261" i="38"/>
  <c r="D41" i="38"/>
  <c r="D42"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32" i="40"/>
  <c r="E532" i="40"/>
  <c r="D532" i="40" s="1"/>
  <c r="D533" i="40" s="1"/>
  <c r="D534" i="40" s="1"/>
  <c r="F512" i="40"/>
  <c r="E512" i="40"/>
  <c r="D512" i="40" s="1"/>
  <c r="F498" i="40"/>
  <c r="E498" i="40"/>
  <c r="D498" i="40" s="1"/>
  <c r="D499" i="40" s="1"/>
  <c r="F476" i="40"/>
  <c r="E476" i="40"/>
  <c r="F439" i="40"/>
  <c r="E439" i="40"/>
  <c r="D439" i="40" s="1"/>
  <c r="F386" i="40"/>
  <c r="E386" i="40"/>
  <c r="D386" i="40" s="1"/>
  <c r="D387" i="40" s="1"/>
  <c r="F353" i="40"/>
  <c r="E353" i="40"/>
  <c r="D353" i="40" s="1"/>
  <c r="D354" i="40" s="1"/>
  <c r="F313" i="40"/>
  <c r="E313" i="40"/>
  <c r="D313" i="40" s="1"/>
  <c r="D314" i="40" s="1"/>
  <c r="F261" i="40"/>
  <c r="E261" i="40"/>
  <c r="D261" i="40" s="1"/>
  <c r="F200" i="40"/>
  <c r="E200" i="40"/>
  <c r="F153" i="40"/>
  <c r="E153" i="40"/>
  <c r="D153" i="40" s="1"/>
  <c r="D154" i="40" s="1"/>
  <c r="F99" i="40"/>
  <c r="E99" i="40"/>
  <c r="D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44" i="38" s="1"/>
  <c r="F532" i="38"/>
  <c r="E532" i="38"/>
  <c r="D532" i="38" s="1"/>
  <c r="D533" i="38" s="1"/>
  <c r="D534" i="38" s="1"/>
  <c r="F512" i="38"/>
  <c r="D512" i="38" s="1"/>
  <c r="E512" i="38"/>
  <c r="F498" i="38"/>
  <c r="E498" i="38"/>
  <c r="D498" i="38" s="1"/>
  <c r="D499" i="38" s="1"/>
  <c r="F476" i="38"/>
  <c r="E476" i="38"/>
  <c r="F439" i="38"/>
  <c r="E439" i="38"/>
  <c r="D439" i="38" s="1"/>
  <c r="F386" i="38"/>
  <c r="D386" i="38" s="1"/>
  <c r="D387" i="38" s="1"/>
  <c r="E386" i="38"/>
  <c r="F353" i="38"/>
  <c r="E353" i="38"/>
  <c r="D353" i="38" s="1"/>
  <c r="D354" i="38" s="1"/>
  <c r="F313" i="38"/>
  <c r="E313" i="38"/>
  <c r="D313" i="38" s="1"/>
  <c r="D314" i="38" s="1"/>
  <c r="F261" i="38"/>
  <c r="E261" i="38"/>
  <c r="F200" i="38"/>
  <c r="E200" i="38"/>
  <c r="D200" i="38" s="1"/>
  <c r="F153" i="38"/>
  <c r="E153" i="38"/>
  <c r="D153" i="38" s="1"/>
  <c r="D154" i="38" s="1"/>
  <c r="F99" i="38"/>
  <c r="E99" i="38"/>
  <c r="D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E543" i="43"/>
  <c r="F512" i="43"/>
  <c r="E512" i="43"/>
  <c r="F498" i="43"/>
  <c r="E498" i="43"/>
  <c r="F476" i="43"/>
  <c r="E476" i="43"/>
  <c r="F439" i="43"/>
  <c r="E439" i="43"/>
  <c r="F386" i="43"/>
  <c r="E386" i="43"/>
  <c r="F353" i="43"/>
  <c r="E353" i="43"/>
  <c r="F313" i="43"/>
  <c r="E313" i="43"/>
  <c r="F261" i="43"/>
  <c r="E261" i="43"/>
  <c r="E200" i="43"/>
  <c r="E153" i="43"/>
  <c r="D153" i="43" s="1"/>
  <c r="B153" i="43" s="1"/>
  <c r="D154" i="43" s="1"/>
  <c r="E99" i="43"/>
  <c r="E41" i="43"/>
  <c r="A537" i="43"/>
  <c r="A517" i="43"/>
  <c r="A506" i="43"/>
  <c r="A484" i="43"/>
  <c r="A447" i="43"/>
  <c r="A394" i="43"/>
  <c r="A361" i="43"/>
  <c r="A321" i="43"/>
  <c r="A269" i="43"/>
  <c r="A208" i="43"/>
  <c r="A161" i="43"/>
  <c r="A106" i="43"/>
  <c r="A49" i="43"/>
  <c r="A16" i="43"/>
  <c r="A8" i="43"/>
  <c r="A7" i="35" s="1"/>
  <c r="D99" i="43" l="1"/>
  <c r="B99" i="43" s="1"/>
  <c r="D100" i="43" s="1"/>
  <c r="D200" i="43"/>
  <c r="B200" i="43" s="1"/>
  <c r="D201" i="43" s="1"/>
  <c r="D204" i="43" s="1"/>
  <c r="D205" i="43" s="1"/>
  <c r="D99" i="33"/>
  <c r="B99" i="33" s="1"/>
  <c r="D200" i="33"/>
  <c r="D313" i="33"/>
  <c r="B313" i="33" s="1"/>
  <c r="D386" i="33"/>
  <c r="D476" i="33"/>
  <c r="B476" i="33" s="1"/>
  <c r="D512" i="33"/>
  <c r="B512" i="33" s="1"/>
  <c r="D513" i="33" s="1"/>
  <c r="D514" i="33" s="1"/>
  <c r="D313" i="43"/>
  <c r="B313" i="43" s="1"/>
  <c r="D314" i="43" s="1"/>
  <c r="D476" i="43"/>
  <c r="B476" i="43" s="1"/>
  <c r="D477" i="43" s="1"/>
  <c r="D480" i="43" s="1"/>
  <c r="D481" i="43" s="1"/>
  <c r="D512" i="43"/>
  <c r="B512" i="43" s="1"/>
  <c r="D513" i="43" s="1"/>
  <c r="D514" i="43" s="1"/>
  <c r="B152" i="29" s="1"/>
  <c r="B386" i="33"/>
  <c r="D387" i="33" s="1"/>
  <c r="B543" i="33"/>
  <c r="D544" i="33" s="1"/>
  <c r="D545" i="33" s="1"/>
  <c r="B200" i="33"/>
  <c r="D201" i="33" s="1"/>
  <c r="D45" i="38"/>
  <c r="D46" i="38" s="1"/>
  <c r="D513" i="38"/>
  <c r="D514" i="38" s="1"/>
  <c r="D547" i="40"/>
  <c r="D42" i="40"/>
  <c r="D45" i="40" s="1"/>
  <c r="D46" i="40" s="1"/>
  <c r="D513" i="40"/>
  <c r="D514" i="40" s="1"/>
  <c r="D440" i="38"/>
  <c r="D547" i="38"/>
  <c r="D100" i="38"/>
  <c r="D101" i="38" s="1"/>
  <c r="D439" i="43"/>
  <c r="B439" i="43" s="1"/>
  <c r="D440" i="43" s="1"/>
  <c r="D41" i="33"/>
  <c r="D547" i="33" s="1"/>
  <c r="D153" i="33"/>
  <c r="B153" i="33" s="1"/>
  <c r="D261" i="33"/>
  <c r="D353" i="33"/>
  <c r="D439" i="33"/>
  <c r="D498" i="33"/>
  <c r="D532" i="33"/>
  <c r="D543" i="43"/>
  <c r="B543" i="43" s="1"/>
  <c r="D544" i="43" s="1"/>
  <c r="D545" i="43" s="1"/>
  <c r="B171" i="29" s="1"/>
  <c r="D100" i="33"/>
  <c r="D101" i="33" s="1"/>
  <c r="D532" i="43"/>
  <c r="B532" i="43" s="1"/>
  <c r="D533" i="43" s="1"/>
  <c r="D534" i="43" s="1"/>
  <c r="B162" i="29" s="1"/>
  <c r="D498" i="43"/>
  <c r="B498" i="43" s="1"/>
  <c r="D499" i="43" s="1"/>
  <c r="D500" i="43" s="1"/>
  <c r="D386" i="43"/>
  <c r="B386" i="43" s="1"/>
  <c r="D387" i="43" s="1"/>
  <c r="D390" i="43" s="1"/>
  <c r="D391" i="43" s="1"/>
  <c r="D353" i="43"/>
  <c r="D261" i="43"/>
  <c r="B261" i="43" s="1"/>
  <c r="D262" i="43" s="1"/>
  <c r="D265" i="43" s="1"/>
  <c r="D266" i="43" s="1"/>
  <c r="D41" i="43"/>
  <c r="D155" i="43"/>
  <c r="D157" i="43"/>
  <c r="D158" i="43" s="1"/>
  <c r="D202" i="43"/>
  <c r="D443" i="43"/>
  <c r="D444" i="43" s="1"/>
  <c r="D441" i="43"/>
  <c r="D478" i="43"/>
  <c r="D101" i="43"/>
  <c r="D102" i="43"/>
  <c r="D103" i="43" s="1"/>
  <c r="D315" i="43"/>
  <c r="D317" i="43"/>
  <c r="D318" i="43" s="1"/>
  <c r="D502" i="40"/>
  <c r="D503" i="40" s="1"/>
  <c r="D357" i="40"/>
  <c r="D358" i="40" s="1"/>
  <c r="D440" i="40"/>
  <c r="D443" i="40" s="1"/>
  <c r="D444" i="40" s="1"/>
  <c r="D201" i="40"/>
  <c r="D202" i="40" s="1"/>
  <c r="D262" i="40"/>
  <c r="D265" i="40" s="1"/>
  <c r="D266" i="40" s="1"/>
  <c r="D502" i="38"/>
  <c r="D503" i="38" s="1"/>
  <c r="D357" i="38"/>
  <c r="D358" i="38" s="1"/>
  <c r="D201" i="38"/>
  <c r="D202" i="38" s="1"/>
  <c r="D262" i="38"/>
  <c r="D263"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388" i="38"/>
  <c r="D390" i="38"/>
  <c r="D391" i="38" s="1"/>
  <c r="D545" i="38"/>
  <c r="D265" i="38"/>
  <c r="D266" i="38" s="1"/>
  <c r="D155" i="38"/>
  <c r="D157" i="38"/>
  <c r="D158" i="38" s="1"/>
  <c r="D480" i="38"/>
  <c r="D481" i="38" s="1"/>
  <c r="D478" i="38"/>
  <c r="D317" i="38"/>
  <c r="D318" i="38" s="1"/>
  <c r="D315" i="38"/>
  <c r="D43" i="38"/>
  <c r="D355" i="38"/>
  <c r="D500" i="38"/>
  <c r="D85" i="38"/>
  <c r="D173" i="38"/>
  <c r="D85" i="31"/>
  <c r="D173" i="31"/>
  <c r="D317" i="33"/>
  <c r="D318" i="33" s="1"/>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02" i="33" l="1"/>
  <c r="D204" i="33"/>
  <c r="D205" i="33" s="1"/>
  <c r="D388" i="33"/>
  <c r="D390" i="33"/>
  <c r="D391" i="33" s="1"/>
  <c r="B532" i="33"/>
  <c r="D533" i="33" s="1"/>
  <c r="D534" i="33" s="1"/>
  <c r="B439" i="33"/>
  <c r="D440" i="33" s="1"/>
  <c r="B261" i="33"/>
  <c r="D262" i="33" s="1"/>
  <c r="B41" i="33"/>
  <c r="D42" i="33" s="1"/>
  <c r="B498" i="33"/>
  <c r="D499" i="33" s="1"/>
  <c r="B353" i="33"/>
  <c r="D354" i="33" s="1"/>
  <c r="D263" i="40"/>
  <c r="D102" i="38"/>
  <c r="D103" i="38" s="1"/>
  <c r="D480" i="31"/>
  <c r="D481" i="31" s="1"/>
  <c r="D478" i="33"/>
  <c r="D443" i="38"/>
  <c r="D444" i="38" s="1"/>
  <c r="D441" i="38"/>
  <c r="D43" i="40"/>
  <c r="D102" i="33"/>
  <c r="D103" i="33" s="1"/>
  <c r="D502" i="43"/>
  <c r="D503" i="43" s="1"/>
  <c r="B143" i="29" s="1"/>
  <c r="D388" i="43"/>
  <c r="D263" i="43"/>
  <c r="D547" i="43"/>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D63" i="41" s="1"/>
  <c r="D64" i="41" s="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357" i="33" l="1"/>
  <c r="D358" i="33" s="1"/>
  <c r="D355" i="33"/>
  <c r="D502" i="33"/>
  <c r="D503" i="33" s="1"/>
  <c r="D500" i="33"/>
  <c r="D43" i="33"/>
  <c r="D45" i="33"/>
  <c r="D46" i="33" s="1"/>
  <c r="D265" i="33"/>
  <c r="D266" i="33" s="1"/>
  <c r="D263" i="33"/>
  <c r="D441" i="33"/>
  <c r="D443" i="33"/>
  <c r="D444" i="33" s="1"/>
  <c r="B126" i="29" s="1"/>
  <c r="D102" i="39"/>
  <c r="D103" i="39" s="1"/>
  <c r="D84" i="41"/>
  <c r="D85" i="41" s="1"/>
  <c r="D102" i="41"/>
  <c r="D103" i="41" s="1"/>
  <c r="D118" i="41"/>
  <c r="D119" i="41" s="1"/>
  <c r="D149" i="41"/>
  <c r="D150" i="41" s="1"/>
  <c r="D118" i="39"/>
  <c r="D119" i="39" s="1"/>
  <c r="D161" i="39"/>
  <c r="D162" i="39" s="1"/>
  <c r="D161" i="41"/>
  <c r="D162" i="41" s="1"/>
  <c r="D43" i="43"/>
  <c r="D45" i="43"/>
  <c r="D46" i="43" s="1"/>
  <c r="B53" i="29" s="1"/>
  <c r="D548" i="40"/>
  <c r="D549" i="40" s="1"/>
  <c r="D548" i="38"/>
  <c r="D549" i="38"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B11" i="41"/>
  <c r="B184" i="29"/>
  <c r="B11" i="39"/>
  <c r="B183" i="29"/>
  <c r="D548" i="43"/>
  <c r="D549" i="43" s="1"/>
  <c r="B12" i="43" s="1"/>
  <c r="B128" i="29"/>
  <c r="B101" i="29"/>
  <c r="B35" i="29" l="1"/>
  <c r="B12" i="40"/>
  <c r="B39" i="29"/>
  <c r="B29" i="29"/>
  <c r="B12" i="38"/>
  <c r="B38" i="29"/>
  <c r="B28" i="29"/>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01" i="31" l="1"/>
  <c r="D102" i="31"/>
  <c r="D103" i="31" s="1"/>
  <c r="D202" i="31"/>
  <c r="D204" i="31"/>
  <c r="D205" i="31" s="1"/>
  <c r="D317" i="31"/>
  <c r="D318" i="31" s="1"/>
  <c r="D315" i="31"/>
  <c r="D388" i="31"/>
  <c r="D390" i="31"/>
  <c r="D391" i="31" s="1"/>
  <c r="D133" i="35"/>
  <c r="D134" i="35" s="1"/>
  <c r="D42" i="31"/>
  <c r="D263" i="31"/>
  <c r="D265" i="31"/>
  <c r="D266" i="31" s="1"/>
  <c r="D357" i="31"/>
  <c r="D358" i="31" s="1"/>
  <c r="D355" i="31"/>
  <c r="D502" i="31"/>
  <c r="D503" i="31" s="1"/>
  <c r="D500" i="31"/>
  <c r="D157" i="31"/>
  <c r="D158" i="31" s="1"/>
  <c r="D155" i="31"/>
  <c r="D441" i="31"/>
  <c r="D443" i="31"/>
  <c r="D444" i="31" s="1"/>
  <c r="D161" i="35"/>
  <c r="D162" i="35" s="1"/>
  <c r="D149" i="35"/>
  <c r="D150"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5" i="31" l="1"/>
  <c r="D46" i="31" s="1"/>
  <c r="D43"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79" i="29"/>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D118" i="32" s="1"/>
  <c r="D119" i="32" s="1"/>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02" i="32"/>
  <c r="D103" i="32" s="1"/>
  <c r="D133" i="32"/>
  <c r="D134" i="32" s="1"/>
  <c r="D149" i="32"/>
  <c r="D150"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C157" i="25"/>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86" i="25"/>
  <c r="D187" i="25" s="1"/>
  <c r="D177" i="25"/>
  <c r="D178" i="25" s="1"/>
  <c r="D169" i="25"/>
  <c r="D170" i="25" s="1"/>
  <c r="D52" i="25"/>
  <c r="D53" i="25" s="1"/>
  <c r="D42" i="25"/>
  <c r="D43" i="25" s="1"/>
  <c r="C26" i="25"/>
  <c r="D33" i="25" s="1"/>
  <c r="D34" i="25" s="1"/>
  <c r="D22" i="25"/>
  <c r="D23" i="25" s="1"/>
  <c r="D161" i="25"/>
  <c r="D162" i="25" s="1"/>
  <c r="D195" i="25"/>
  <c r="J178" i="29"/>
  <c r="J169" i="29"/>
  <c r="J160" i="29"/>
  <c r="J150" i="29"/>
  <c r="J141" i="29"/>
  <c r="J132" i="29"/>
  <c r="J123" i="29"/>
  <c r="J114" i="29"/>
  <c r="J105" i="29"/>
  <c r="J96" i="29"/>
  <c r="J87" i="29"/>
  <c r="J78" i="29"/>
  <c r="J69" i="29"/>
  <c r="J60" i="29"/>
  <c r="J51" i="29"/>
  <c r="J42" i="29"/>
  <c r="J33" i="29"/>
  <c r="J23" i="29"/>
  <c r="D198" i="25" l="1"/>
  <c r="D199" i="25" s="1"/>
  <c r="B27" i="29"/>
  <c r="B37" i="29"/>
  <c r="B12" i="31"/>
  <c r="B11" i="25" l="1"/>
  <c r="B181" i="29"/>
  <c r="B26" i="29"/>
  <c r="B46" i="29"/>
</calcChain>
</file>

<file path=xl/sharedStrings.xml><?xml version="1.0" encoding="utf-8"?>
<sst xmlns="http://schemas.openxmlformats.org/spreadsheetml/2006/main" count="5250" uniqueCount="523">
  <si>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</si>
  <si>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</si>
  <si>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</si>
  <si>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</si>
  <si>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</si>
  <si>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</si>
  <si>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</si>
  <si>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</si>
  <si>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</si>
  <si>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</si>
  <si>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</si>
  <si>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</si>
  <si>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</si>
  <si>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</si>
  <si>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</si>
  <si>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</si>
  <si>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</si>
  <si>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</si>
  <si>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</si>
  <si>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</si>
  <si>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</si>
  <si>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</si>
  <si>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</si>
  <si>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</si>
  <si>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</si>
  <si>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</si>
  <si>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</si>
  <si>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</si>
  <si>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</si>
  <si>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</si>
  <si>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</si>
  <si>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</si>
  <si>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</si>
  <si>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</si>
  <si>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</si>
  <si>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</si>
  <si>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</si>
  <si>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</si>
  <si>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</si>
  <si>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</si>
  <si>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</si>
  <si>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</si>
  <si>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</si>
  <si>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</si>
  <si>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</si>
  <si>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</si>
  <si>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</si>
  <si>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</si>
  <si>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</si>
  <si>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</si>
  <si>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</si>
  <si>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</si>
  <si>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</si>
  <si>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</si>
  <si>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</si>
  <si>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</si>
  <si>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</si>
  <si>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</si>
  <si>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</si>
  <si>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</si>
  <si>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</si>
  <si>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</si>
  <si>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</si>
  <si>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</si>
  <si>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</si>
  <si>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</si>
  <si>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</si>
  <si>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</si>
  <si>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</si>
  <si>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</si>
  <si>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</si>
  <si>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</si>
  <si>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</si>
  <si>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</si>
  <si>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</si>
  <si>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</si>
  <si>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</si>
  <si>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</si>
  <si>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</si>
  <si>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</si>
  <si>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</si>
  <si>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</si>
  <si>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</si>
  <si>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</si>
  <si>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</si>
  <si>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</si>
  <si>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</si>
  <si>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</si>
  <si>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</si>
  <si>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</si>
  <si>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</si>
  <si>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</si>
  <si>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</si>
  <si>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</si>
  <si>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</si>
  <si>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</si>
  <si>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</si>
  <si>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</si>
  <si>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</si>
  <si>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</si>
  <si>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</si>
  <si>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</si>
  <si>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</si>
  <si>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</si>
  <si>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</si>
  <si>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</si>
  <si>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</si>
  <si>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</si>
  <si>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</si>
  <si>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</si>
  <si>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</si>
  <si>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</si>
  <si>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</si>
  <si>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</si>
  <si>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</si>
  <si>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</si>
  <si>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</si>
  <si>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</si>
  <si>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</si>
  <si>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</si>
  <si>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</si>
  <si>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</si>
  <si>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</si>
  <si>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</si>
  <si>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</si>
  <si>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</si>
  <si>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</si>
  <si>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</si>
  <si>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</si>
  <si>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</si>
  <si>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</si>
  <si>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</si>
  <si>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</si>
  <si>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</si>
  <si>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</si>
  <si>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</si>
  <si>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</si>
  <si>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</si>
  <si>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</si>
  <si>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</si>
  <si>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</si>
  <si>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</si>
  <si>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</si>
  <si>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</si>
  <si>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</si>
  <si>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</si>
  <si>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</si>
  <si>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</si>
  <si>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</si>
  <si>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</si>
  <si>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</si>
  <si>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</si>
  <si>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</si>
  <si>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</si>
  <si>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</si>
  <si>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</si>
  <si>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</si>
  <si>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</si>
  <si>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</si>
  <si>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</si>
  <si>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</si>
  <si>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</si>
  <si>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</si>
  <si>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</si>
  <si>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</si>
  <si>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</si>
  <si>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</si>
  <si>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</si>
  <si>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</si>
  <si>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</si>
  <si>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</si>
  <si>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</si>
  <si>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</si>
  <si>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</si>
  <si>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</si>
  <si>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</si>
  <si>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</si>
  <si>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</si>
  <si>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</si>
  <si>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</si>
  <si>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</si>
  <si>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</si>
  <si>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</si>
  <si>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</si>
  <si>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</si>
  <si>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</si>
  <si>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</si>
  <si>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</si>
  <si>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</si>
  <si>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</si>
  <si>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</si>
  <si>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</si>
  <si>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</si>
  <si>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</si>
  <si>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</si>
  <si>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</si>
  <si>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</si>
  <si>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</si>
  <si>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</si>
  <si>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</si>
  <si>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</si>
  <si>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</si>
  <si>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</si>
  <si>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</si>
  <si>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</si>
  <si>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</si>
  <si>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</si>
  <si>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</si>
  <si>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</si>
  <si>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</si>
  <si>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</si>
  <si>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</si>
  <si>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</si>
  <si>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</si>
  <si>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</si>
  <si>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</si>
  <si>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</si>
  <si>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</si>
  <si>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</si>
  <si>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</si>
  <si>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</si>
  <si>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</si>
  <si>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</si>
  <si>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</si>
  <si>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</si>
  <si>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</si>
  <si>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</si>
  <si>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</si>
  <si>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</si>
  <si>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</si>
  <si>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</si>
  <si>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</si>
  <si>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</si>
  <si>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</si>
  <si>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</si>
  <si>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</si>
  <si>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</si>
  <si>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</si>
  <si>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</si>
  <si>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</si>
  <si>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</si>
  <si>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</si>
  <si>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</si>
  <si>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</si>
  <si>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</si>
  <si>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</si>
  <si>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</si>
  <si>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</si>
  <si>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</si>
  <si>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</si>
  <si>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</si>
  <si>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</si>
  <si>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</si>
  <si>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</si>
  <si>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</si>
  <si>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</si>
  <si>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</si>
  <si>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</si>
  <si>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</si>
  <si>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</si>
  <si>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</si>
  <si>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</si>
  <si>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</si>
  <si>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</si>
  <si>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</si>
  <si>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</si>
  <si>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</si>
  <si>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</si>
  <si>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</si>
  <si>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</si>
  <si>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</si>
  <si>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</si>
  <si>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</si>
  <si>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</si>
  <si>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</si>
  <si>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</si>
  <si>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</si>
  <si>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</si>
  <si>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</si>
  <si>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</si>
  <si>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</si>
  <si>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</si>
  <si>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</si>
  <si>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</si>
  <si>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</si>
  <si>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</si>
  <si>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</si>
  <si>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</si>
  <si>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</si>
  <si>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</si>
  <si>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</si>
  <si>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</si>
  <si>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</si>
  <si>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</si>
  <si>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</si>
  <si>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</si>
  <si>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</si>
  <si>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</si>
  <si>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</si>
  <si>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</si>
  <si>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</si>
  <si>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</si>
  <si>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</si>
  <si>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</si>
  <si>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</si>
  <si>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</si>
  <si>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</si>
  <si>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</si>
  <si>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</si>
  <si>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</si>
  <si>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</si>
  <si>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</si>
  <si>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</si>
  <si>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</si>
  <si>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</si>
  <si>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</si>
  <si>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</si>
  <si>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</si>
  <si>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</si>
  <si>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</si>
  <si>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</si>
  <si>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</si>
  <si>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</si>
  <si>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</si>
  <si>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</si>
  <si>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</si>
  <si>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</si>
  <si>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</si>
  <si>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</si>
  <si>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</si>
  <si>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</si>
  <si>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</si>
  <si>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</si>
  <si>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</si>
  <si>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</si>
  <si>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</si>
  <si>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</si>
  <si>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</si>
  <si>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</si>
  <si>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</si>
  <si>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</si>
  <si>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</si>
  <si>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</si>
  <si>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</si>
  <si>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</si>
  <si>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</si>
  <si>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</si>
  <si>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</si>
  <si>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</si>
  <si>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</si>
  <si>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</si>
  <si>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</si>
  <si>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</si>
  <si>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</si>
  <si>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</si>
  <si>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</si>
  <si>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</si>
  <si>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</si>
  <si>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</si>
  <si>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</si>
  <si>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</si>
  <si>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</si>
  <si>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</si>
  <si>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</si>
  <si>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</si>
  <si>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</si>
  <si>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</si>
  <si>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</si>
  <si>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</si>
  <si>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</si>
  <si>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</si>
  <si>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</si>
  <si>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</si>
  <si>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</si>
  <si>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</si>
  <si>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</si>
  <si>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</si>
  <si>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</si>
  <si>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</si>
  <si>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</si>
  <si>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</si>
  <si>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</si>
  <si>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</si>
  <si>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</si>
  <si>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</si>
  <si>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</si>
  <si>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</si>
  <si>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</si>
  <si>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</si>
  <si>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</si>
  <si>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</si>
  <si>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</si>
  <si>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</si>
  <si>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</si>
  <si>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</si>
  <si>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</si>
  <si>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</si>
  <si>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</si>
  <si>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</si>
  <si>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</si>
  <si>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</si>
  <si>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</si>
  <si>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</si>
  <si>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</si>
  <si>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</si>
  <si>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</si>
  <si>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</si>
  <si>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</si>
  <si>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Meriam CHOUCHENE</t>
  </si>
  <si>
    <t>Directeur magasin &amp; chefs rayons</t>
  </si>
  <si>
    <t>Utilisation d'un produit de nettoyage 'Agrinet' qui ne correspond pas au produit mentionné au plan de nettoyage 'Proclean'.</t>
  </si>
  <si>
    <t>Eclairage du meuble d'exposition boulangerie est non fonctionnel; arrêt intentionnel.</t>
  </si>
  <si>
    <t>Terminal de cuisson</t>
  </si>
  <si>
    <t>Le meuble d'exposition des pizzas est partiellement protégé</t>
  </si>
  <si>
    <t>Interdire l'opération de réemballe, en cas de détérioration de l'emballage interdire le changement des étiquettes des produits emballés.</t>
  </si>
  <si>
    <t>Absence de la fiche de réception des produits réceptionnés au rayon du fromage Edam découpé le 18/02/2018.</t>
  </si>
  <si>
    <t xml:space="preserve">
</t>
  </si>
  <si>
    <t>Absence de dispositif de séchage aux sanitaires.</t>
  </si>
  <si>
    <t>Fixer des dispositifs de séchage aux sanitaires.</t>
  </si>
  <si>
    <t>Le thermomètre à sonde est non fonctionnel.</t>
  </si>
  <si>
    <t>Taux d'hygrométrie 53%</t>
  </si>
  <si>
    <t>Le suivi de N&amp;D n'était pas réalisé.</t>
  </si>
  <si>
    <t>Mettre à jour le plan de nettoyage.</t>
  </si>
  <si>
    <t>Prévoir des tabliers jetables pour protection des tenues de travail.</t>
  </si>
  <si>
    <t>Absence de laboratoire</t>
  </si>
  <si>
    <t>décongélation dans la chambre froide commune avec produits traiteur</t>
  </si>
  <si>
    <t>Absence de meuble froid</t>
  </si>
  <si>
    <t>Absence de meuble froid.</t>
  </si>
  <si>
    <t>Aération faible</t>
  </si>
  <si>
    <t>Jawhra Sousse</t>
  </si>
  <si>
    <t>Veiller à mentionner les quantités exactes des produits (boucherie, volaillerie) dans les fiches de traçabilité.</t>
  </si>
  <si>
    <t>T° laboratoire 11°C</t>
  </si>
  <si>
    <t>Présence de piqûres de moisissures sur les grilles de l'évaporateur.</t>
  </si>
  <si>
    <t>Absence de séparation par code couleur ou autre identification des ustensiles de découpe 'couteaux' destinés aux abats et viandes rouges.</t>
  </si>
  <si>
    <t>Cadencier du 26/02: cuisson de 4 poulets
Traçabilité du 26/02: 4 poulets
Logiciel de vente 'Hit parade': 2 poulets vendus.
Absence de preuve de scannage de 2 poulets casse le 27/02.</t>
  </si>
  <si>
    <t>Assurer l'enregistrement des quantités exactes des produits de mer exposés.</t>
  </si>
  <si>
    <t>T° meuble 8°C</t>
  </si>
  <si>
    <t>Ajuster l'afficheur du meuble d'animation frigorifique. T° affichée 8°C, T° prélevée 4°C.</t>
  </si>
  <si>
    <t>Présence de piqûres de moisissures sous les portes étiquettes du meuble d'animation frigorifique.</t>
  </si>
  <si>
    <t>Correcte</t>
  </si>
  <si>
    <t>Absence de papier essuie-mains aux sanitaires.</t>
  </si>
  <si>
    <t>Plan d'appatâge mis à jour.</t>
  </si>
  <si>
    <t xml:space="preserve">Vérification multiple et erronée du thermosonde.
</t>
  </si>
  <si>
    <t>Préparation des pizzas dans le laboratoire de la pâtisserie.</t>
  </si>
  <si>
    <t>Même chambre froide avec rayon traiteur</t>
  </si>
  <si>
    <t>Stockage des sacs en plastique dans leurs emballages secondaires cartonnés; assurer le déballage ou la protection des cartons stockés dans le laboratoire.</t>
  </si>
  <si>
    <t>Réemballe d'un morceau de fromage  ' Extra Edam en boule 'Tunifrrom Meriah' dont la DE initiale est le 23/02/2018; Absence de traçabilité du morceau étiqueté le 25/02/2018.</t>
  </si>
  <si>
    <t>Réparer ou remplacer le thermosonde.</t>
  </si>
  <si>
    <t>Absence de mention de la température de stockage et de la dénomination du produit sur les étiquettes des légumes emballés 'SOLEMEO'.</t>
  </si>
  <si>
    <t>Inclure l'opérateur PFT 'Walid' au plan de formations relatives aux BPH 2018.</t>
  </si>
  <si>
    <t>Absence d'étiquette sur les emballages des baguettes semi-cuites 'Wafa'. Aucune réclamation n'a été démontrée le jour de l'audit.</t>
  </si>
  <si>
    <t>Présence des bulletins d'analyse et plans d'action</t>
  </si>
  <si>
    <t>Enregistrements des autocontrôles de nettoyage et de désinfection</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</si>
  <si>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</si>
  <si>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 xml:space="preserve">Utilisation correcte des cadenciers de cuisson et de fabrication </t>
  </si>
  <si>
    <t>Bien que les opérateurs respectaient le protocole de décontamination des légumes, l'enregistrement de cette opération n'a pas été réalisé.</t>
  </si>
  <si>
    <t>La quantité de volaille trad. n'est pas mentionnée aux enregistrements de traçabilité du 25 &amp; 26 février.
Après vérification du logiciel de vente 'Hitparade', on a pu constater que la quantité de viande hachée vendue le 26 février est de 6k 302g hors la traçabilité du 26 février montre 2 kg 620g.</t>
  </si>
  <si>
    <t xml:space="preserve">Respect des durées de vie des produits trad. exposés dans le stand </t>
  </si>
  <si>
    <t xml:space="preserve">Après vérification de la quantité réceptionnée au rayon, et de la quantité enregistrée sur la fiche de traçabilité, on a pu constater qu'un 1 kg de moules décortiqués n'a pas été indiqué la traçabilité des produits finis du 18/01/2018.
</t>
  </si>
  <si>
    <t>La température à cœur des poisons 'pageot 'n'a pas été prélevée.</t>
  </si>
  <si>
    <t>Présence des bulletins d'analyses et plans d'action</t>
  </si>
  <si>
    <t xml:space="preserve">L'opérateur chargé au rayon PFT 'Walid' n'a pas encore fait la dernière analyse coproparasitologique vu son indisponibilité le jour de prise de prélèvements au magasin. </t>
  </si>
  <si>
    <t>Assurer un nettoyage profond pour cet équipement.</t>
  </si>
  <si>
    <t>Taux de réalisation du plan d'action précédent</t>
  </si>
  <si>
    <t>L'opérateur assurait la décontamination des œufs et fruits sans protection de la tenue de travail. Il est recommandé de changer la tenue après la réalisation d'opérations salissantes ou de la protéger par un tablier jetable pour éviter le risque de contamination croisée.</t>
  </si>
  <si>
    <t>La dénomination sur étiquette UHD du gâteau crème au beurre ne contient pas de beurre dans la liste d'ingrédient de l'étiquette fournisseur 'Sopral'. Avertir le service qualité et informatique sur cet écart.</t>
  </si>
  <si>
    <t>Dr Raja Bouhalfaya</t>
  </si>
  <si>
    <t>Directeur du magasin et chefs rayons</t>
  </si>
  <si>
    <r>
      <t>Contrôle des poids des pains:
-Pain sans sel : 210g
-Pain au son : 220g
-</t>
    </r>
    <r>
      <rPr>
        <b/>
        <sz val="11"/>
        <rFont val="Comic Sans MS"/>
        <family val="4"/>
      </rPr>
      <t>Pain aux olives : 170g</t>
    </r>
    <r>
      <rPr>
        <sz val="11"/>
        <rFont val="Comic Sans MS"/>
        <family val="4"/>
      </rPr>
      <t xml:space="preserve">
-Pain semoule: 226g</t>
    </r>
  </si>
  <si>
    <t xml:space="preserve">Les sachets des pains de mie aux céréales du fournisseur Boulangerie/Pâtisserie El Wafa ,étaient troués . Les emballages n'étaient pas adaptés . </t>
  </si>
  <si>
    <t>L'huile de friture était de couleur brunâtre .</t>
  </si>
  <si>
    <t>Les morceaux de fromages blancs entamés ,étaient dépourvus de dates d'ouvertures.</t>
  </si>
  <si>
    <t>Stagnation du liquide provenant de la ricotta exposée ,au niveau du meuble . Renforcer le nettoyage à ce niveau.</t>
  </si>
  <si>
    <t>Certaines caisses de poissons manquaient de glaçage.</t>
  </si>
  <si>
    <t>Le balisage au niveau des ardoises était effectué seulement en langue française.</t>
  </si>
  <si>
    <t>La température mesurée à cœur d'une daurade était de l'ordre de 1,7°C.</t>
  </si>
  <si>
    <t>Renforcer le nettoyage au niveau des étagères des pâtes ,farines et sucres.</t>
  </si>
  <si>
    <t>Deux pots de crèmes glacées : Mojito extasio et Exquise pistache ,n'étaient pas munis des mentions obligatoires : DF,DLC et numéro de lot.</t>
  </si>
  <si>
    <t>Assurer un enregistrement quotidien des autocontrôles de N/D.</t>
  </si>
  <si>
    <t>Les morceaux de potirons  emballés ,étaient dépourvus d'étiquetage.</t>
  </si>
  <si>
    <t>Absence de papier essuie-mains au niveau des sanitaires hommes et femmes.</t>
  </si>
  <si>
    <t>Veuillez fournir du papier au niveau des sanitaires.</t>
  </si>
  <si>
    <t>Dernier passage de la société prestataire: le 02/06/18</t>
  </si>
  <si>
    <t>Seuls les résultats d'analyses du personnel étaient disponibles . Les certificats d'aptitudes n'étaient pas délivrées.</t>
  </si>
  <si>
    <t>Veuillez prévoir un préau de protection pour le quai.</t>
  </si>
  <si>
    <t>Meuble IV éme gamme:
Température affichée : 8,2°C
Température mesurée: 3,2°C</t>
  </si>
  <si>
    <t>Hygrométrie mesurée : 60%</t>
  </si>
  <si>
    <t>Absence de sources d'aération au niveau de la réserve ,la température était de l'ordre de 25,9°C.</t>
  </si>
  <si>
    <t>L'éclairage au niveau du meuble d'exposition des produits de la boulangerie était non fonctionnel.</t>
  </si>
  <si>
    <t>Absence de laboratoire.</t>
  </si>
  <si>
    <t>Les meubles d'exposition à température ambiante ,étaient partiellement protégés.</t>
  </si>
  <si>
    <t>Température affichée : 4,1°C
Température mesurée : 3,2°C</t>
  </si>
  <si>
    <t>Stagnation d'eau au niveau d laboratoire ,vu l'absence d'un système d'évacuation.</t>
  </si>
  <si>
    <t>Meuble d'exposition Trad :
Température affichée : 3,1°C
Température mesurée : 4,8°C</t>
  </si>
  <si>
    <t>Température mesurée : 10,8°C</t>
  </si>
  <si>
    <t>Température mesurée : 4,6°C</t>
  </si>
  <si>
    <t>Absence de distributeurs de papier.</t>
  </si>
  <si>
    <t>Veuillez fournir cet élément.</t>
  </si>
  <si>
    <t>La douchette n'était pas disponible au niveau de la plonge commune aux trois rayons volaillerie/charcuterie et traiteur.</t>
  </si>
  <si>
    <t>Stagnation d'eau au niveau du laboratoire de la boucherie.</t>
  </si>
  <si>
    <t>Certains écarts n'étaient pas encore traités.</t>
  </si>
  <si>
    <t>Accumulation de givre au niveau de la CF négative de la pâtisserie.</t>
  </si>
  <si>
    <t>Présence de cadavres d'insectes au niveau des DEIV du rayon FLEG.</t>
  </si>
  <si>
    <t>Les caisses contenant les pains précuits du fournisseur : Boulangerie/Pâtisserie El Wafa ,étaient fissurées et manquaient de propreté. Aviser le fournisseur sur cet écart.</t>
  </si>
  <si>
    <t>Test de traçabilité : Conforme.</t>
  </si>
  <si>
    <t>Renforcer le contrôle des emballages et aviser le fournisseur sur cet écart.</t>
  </si>
  <si>
    <t>Les mêmes opérateurs étaient sur les rayons volaillerie trad,fromges/charcuterie et traiteur. Accorder une vigilance par rapport aux risques de contaminations (Les salmonelles notamment).</t>
  </si>
  <si>
    <t>Le thermomètre du rayon volaillerie n'était pas identifié; veuillez mettre une étiquette d'identification.</t>
  </si>
  <si>
    <t>Les abats de poulets et de dinde étaient entreposés dans des récipients non munis d'égouttoirs.</t>
  </si>
  <si>
    <t>Le quai de réception n'était pas muni d'une protection.</t>
  </si>
  <si>
    <t>Présence d'égouttage au niveau d'une partie du meuble d'exposition PLS.</t>
  </si>
  <si>
    <t>Meuble d'exposition des yaourts:
Température affichée : 5°C
Température mesurée : 3,4°C</t>
  </si>
  <si>
    <t>Présence d'égouttage depuis le plafond du meuble d'exposition des fromages.</t>
  </si>
  <si>
    <t>Présence d'égouttage depuis le canal de l'évaporateur ,au niveau du laboratoire.</t>
  </si>
  <si>
    <t>Renforcer les contrôles à la réception</t>
  </si>
  <si>
    <t>Veuillez respecter un rythme régulier du changement de l'huile de friture  ainsi qu'une filtration quotidienne.</t>
  </si>
  <si>
    <t>Les enregistrement de la décontamination des œufs et des légumes étaient effectués sur la même ligne.
Pour plus de clarté, prévoir une ligne pour les œufs et une autre pour les légumes.</t>
  </si>
  <si>
    <t>Les piques prix étaient déposés au dessus de la grille d'aération du meuble.</t>
  </si>
  <si>
    <t>Inscrire les dates d'ouverture</t>
  </si>
  <si>
    <t>Présence de piqûres de moisissures au niveau de l'évaporateur du laboratoire. Renforcer le nettoyage à ce niveau.</t>
  </si>
  <si>
    <t>Les boules de harissa emballées étaient dépourvues d'étiquetage.</t>
  </si>
  <si>
    <t>Les barquettes destinées à l'entreposage des plats du traiteur pour les clients ,se trouvaient à l'intérieur du meuble ,à proximité des produits .Prévoir un endroit pour le stockage des emballages.</t>
  </si>
  <si>
    <t>L'opérateur chargé de la cuisson des poulets  plaçait le thermomète au niveau de la poitrine pour évaluer la cuisson du produit .Or l'endroit exact est le muscle blanc de la cuisse. La foramation est manquante au niveau de ce rayon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</si>
</sst>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7" fillId="0" borderId="1" xfId="0" applyFont="1" applyBorder="1" applyAlignment="1" applyProtection="1">
      <alignment vertical="center" wrapText="1"/>
      <protection locked="0"/>
    </xf>
    <xf numFmtId="0" fontId="43"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8" fillId="2" borderId="7" xfId="0" applyFont="1" applyFill="1" applyBorder="1" applyAlignment="1" applyProtection="1">
      <alignment horizontal="left" vertical="top" wrapText="1"/>
      <protection locked="0"/>
    </xf>
    <xf numFmtId="0" fontId="14" fillId="2" borderId="1" xfId="0" applyFont="1" applyFill="1" applyBorder="1" applyAlignment="1" applyProtection="1">
      <alignment vertical="center"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80577872"/>
        <c:axId val="1080578960"/>
      </c:barChart>
      <c:catAx>
        <c:axId val="108057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78960"/>
        <c:crosses val="autoZero"/>
        <c:auto val="1"/>
        <c:lblAlgn val="ctr"/>
        <c:lblOffset val="100"/>
        <c:noMultiLvlLbl val="0"/>
      </c:catAx>
      <c:valAx>
        <c:axId val="108057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7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0.97499999999999998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42177632"/>
        <c:axId val="1042178176"/>
      </c:barChart>
      <c:catAx>
        <c:axId val="1042177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78176"/>
        <c:crosses val="autoZero"/>
        <c:auto val="1"/>
        <c:lblAlgn val="ctr"/>
        <c:lblOffset val="100"/>
        <c:noMultiLvlLbl val="0"/>
      </c:catAx>
      <c:valAx>
        <c:axId val="104217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77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0.8571428571428571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42180896"/>
        <c:axId val="1042165664"/>
      </c:barChart>
      <c:catAx>
        <c:axId val="1042180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65664"/>
        <c:crosses val="autoZero"/>
        <c:auto val="1"/>
        <c:lblAlgn val="ctr"/>
        <c:lblOffset val="100"/>
        <c:noMultiLvlLbl val="0"/>
      </c:catAx>
      <c:valAx>
        <c:axId val="104216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8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18030672"/>
        <c:axId val="918031760"/>
      </c:barChart>
      <c:catAx>
        <c:axId val="91803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8031760"/>
        <c:crosses val="autoZero"/>
        <c:auto val="1"/>
        <c:lblAlgn val="ctr"/>
        <c:lblOffset val="100"/>
        <c:noMultiLvlLbl val="0"/>
      </c:catAx>
      <c:valAx>
        <c:axId val="91803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803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0.88888888888888884</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41743680"/>
        <c:axId val="1186414432"/>
      </c:barChart>
      <c:catAx>
        <c:axId val="104174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14432"/>
        <c:crosses val="autoZero"/>
        <c:auto val="1"/>
        <c:lblAlgn val="ctr"/>
        <c:lblOffset val="100"/>
        <c:noMultiLvlLbl val="0"/>
      </c:catAx>
      <c:valAx>
        <c:axId val="118641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174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86413888"/>
        <c:axId val="1186417152"/>
      </c:barChart>
      <c:catAx>
        <c:axId val="118641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17152"/>
        <c:crosses val="autoZero"/>
        <c:auto val="1"/>
        <c:lblAlgn val="ctr"/>
        <c:lblOffset val="100"/>
        <c:noMultiLvlLbl val="0"/>
      </c:catAx>
      <c:valAx>
        <c:axId val="1186417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641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0.93055555555555558</c:v>
                </c:pt>
                <c:pt idx="1">
                  <c:v>0.89189189189189189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86419328"/>
        <c:axId val="1186425312"/>
      </c:barChart>
      <c:catAx>
        <c:axId val="118641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25312"/>
        <c:crosses val="autoZero"/>
        <c:auto val="1"/>
        <c:lblAlgn val="ctr"/>
        <c:lblOffset val="100"/>
        <c:noMultiLvlLbl val="0"/>
      </c:catAx>
      <c:valAx>
        <c:axId val="118642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641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0.88422818791946312</c:v>
                </c:pt>
                <c:pt idx="1">
                  <c:v>0.94648829431438131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86421504"/>
        <c:axId val="1186423136"/>
      </c:barChart>
      <c:catAx>
        <c:axId val="118642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23136"/>
        <c:crosses val="autoZero"/>
        <c:auto val="1"/>
        <c:lblAlgn val="ctr"/>
        <c:lblOffset val="100"/>
        <c:noMultiLvlLbl val="0"/>
      </c:catAx>
      <c:valAx>
        <c:axId val="118642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642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0.90739187173750935</c:v>
                </c:pt>
                <c:pt idx="1">
                  <c:v>0.9191900931031366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86411712"/>
        <c:axId val="1186414976"/>
        <c:extLst xmlns:c16r2="http://schemas.microsoft.com/office/drawing/2015/06/chart"/>
      </c:barChart>
      <c:catAx>
        <c:axId val="11864117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14976"/>
        <c:crosses val="autoZero"/>
        <c:auto val="1"/>
        <c:lblAlgn val="ctr"/>
        <c:lblOffset val="100"/>
        <c:noMultiLvlLbl val="0"/>
      </c:catAx>
      <c:valAx>
        <c:axId val="1186414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641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0.8482142857142857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86424224"/>
        <c:axId val="1186425856"/>
        <c:extLst xmlns:c16r2="http://schemas.microsoft.com/office/drawing/2015/06/chart"/>
      </c:barChart>
      <c:catAx>
        <c:axId val="118642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25856"/>
        <c:crosses val="autoZero"/>
        <c:auto val="1"/>
        <c:lblAlgn val="ctr"/>
        <c:lblOffset val="100"/>
        <c:noMultiLvlLbl val="0"/>
      </c:catAx>
      <c:valAx>
        <c:axId val="1186425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642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0.90909090909090906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80579504"/>
        <c:axId val="1080566448"/>
      </c:barChart>
      <c:catAx>
        <c:axId val="1080579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66448"/>
        <c:crosses val="autoZero"/>
        <c:auto val="1"/>
        <c:lblAlgn val="ctr"/>
        <c:lblOffset val="100"/>
        <c:noMultiLvlLbl val="0"/>
      </c:catAx>
      <c:valAx>
        <c:axId val="108056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7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0.89393939393939392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80565904"/>
        <c:axId val="1080566992"/>
      </c:barChart>
      <c:catAx>
        <c:axId val="1080565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66992"/>
        <c:crosses val="autoZero"/>
        <c:auto val="1"/>
        <c:lblAlgn val="ctr"/>
        <c:lblOffset val="100"/>
        <c:noMultiLvlLbl val="0"/>
      </c:catAx>
      <c:valAx>
        <c:axId val="108056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65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0.75806451612903225</c:v>
                </c:pt>
                <c:pt idx="1">
                  <c:v>0.93333333333333335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80568624"/>
        <c:axId val="1080568080"/>
      </c:barChart>
      <c:catAx>
        <c:axId val="1080568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68080"/>
        <c:crosses val="autoZero"/>
        <c:auto val="1"/>
        <c:lblAlgn val="ctr"/>
        <c:lblOffset val="100"/>
        <c:noMultiLvlLbl val="0"/>
      </c:catAx>
      <c:valAx>
        <c:axId val="108056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68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0.94871794871794868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80571888"/>
        <c:axId val="1080572432"/>
      </c:barChart>
      <c:catAx>
        <c:axId val="108057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72432"/>
        <c:crosses val="autoZero"/>
        <c:auto val="1"/>
        <c:lblAlgn val="ctr"/>
        <c:lblOffset val="100"/>
        <c:noMultiLvlLbl val="0"/>
      </c:catAx>
      <c:valAx>
        <c:axId val="108057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7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0.97142857142857142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80575152"/>
        <c:axId val="1080576240"/>
      </c:barChart>
      <c:catAx>
        <c:axId val="108057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76240"/>
        <c:crosses val="autoZero"/>
        <c:auto val="1"/>
        <c:lblAlgn val="ctr"/>
        <c:lblOffset val="100"/>
        <c:noMultiLvlLbl val="0"/>
      </c:catAx>
      <c:valAx>
        <c:axId val="1080576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7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0.97916666666666663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42167296"/>
        <c:axId val="1042175456"/>
      </c:barChart>
      <c:catAx>
        <c:axId val="104216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75456"/>
        <c:crosses val="autoZero"/>
        <c:auto val="1"/>
        <c:lblAlgn val="ctr"/>
        <c:lblOffset val="100"/>
        <c:noMultiLvlLbl val="0"/>
      </c:catAx>
      <c:valAx>
        <c:axId val="104217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6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42174912"/>
        <c:axId val="1042167840"/>
      </c:barChart>
      <c:catAx>
        <c:axId val="104217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67840"/>
        <c:crosses val="autoZero"/>
        <c:auto val="1"/>
        <c:lblAlgn val="ctr"/>
        <c:lblOffset val="100"/>
        <c:noMultiLvlLbl val="0"/>
      </c:catAx>
      <c:valAx>
        <c:axId val="104216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7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0.98148148148148151</c:v>
                </c:pt>
                <c:pt idx="1">
                  <c:v>0.96551724137931039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42180352"/>
        <c:axId val="1042169472"/>
      </c:barChart>
      <c:catAx>
        <c:axId val="104218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69472"/>
        <c:crosses val="autoZero"/>
        <c:auto val="1"/>
        <c:lblAlgn val="ctr"/>
        <c:lblOffset val="100"/>
        <c:noMultiLvlLbl val="0"/>
      </c:catAx>
      <c:valAx>
        <c:axId val="104216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8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18" sqref="D18:K1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429</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Jawhra Sousse</v>
      </c>
    </row>
    <row r="24" spans="1:11" ht="33" customHeight="1" x14ac:dyDescent="0.25">
      <c r="A24" s="86" t="s">
        <v>328</v>
      </c>
      <c r="B24" s="303">
        <f>AVERAGE('A1 Exploitation'!D549,'A1 Technique'!D199)</f>
        <v>0.90739187173750935</v>
      </c>
      <c r="C24" s="303"/>
      <c r="D24" s="78"/>
      <c r="E24" s="78"/>
      <c r="F24" s="78"/>
      <c r="G24" s="78"/>
      <c r="H24" s="78"/>
      <c r="I24" s="78"/>
    </row>
    <row r="25" spans="1:11" ht="33" customHeight="1" x14ac:dyDescent="0.25">
      <c r="A25" s="85" t="s">
        <v>329</v>
      </c>
      <c r="B25" s="303">
        <f>AVERAGE('A2 Exploitation'!D549,'A2 Technique'!D199)</f>
        <v>0.9191900931031366</v>
      </c>
      <c r="C25" s="303"/>
      <c r="D25" s="78"/>
      <c r="E25" s="78"/>
      <c r="F25" s="78"/>
      <c r="G25" s="78"/>
      <c r="H25" s="78"/>
      <c r="I25" s="78"/>
    </row>
    <row r="26" spans="1:11" ht="33" customHeight="1" x14ac:dyDescent="0.25">
      <c r="A26" s="86" t="s">
        <v>330</v>
      </c>
      <c r="B26" s="303">
        <f>AVERAGE('A3 Exploitation'!D549,'A3 Technique'!D199)</f>
        <v>0</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Jawhra Sousse</v>
      </c>
    </row>
    <row r="34" spans="1:10" ht="33" customHeight="1" x14ac:dyDescent="0.25">
      <c r="A34" s="86" t="s">
        <v>328</v>
      </c>
      <c r="B34" s="303">
        <f>'A1 Exploitation'!D549</f>
        <v>0.88422818791946312</v>
      </c>
      <c r="C34" s="303"/>
      <c r="D34" s="78"/>
      <c r="E34" s="78"/>
      <c r="F34" s="78"/>
      <c r="G34" s="78"/>
      <c r="H34" s="78"/>
      <c r="I34" s="78"/>
    </row>
    <row r="35" spans="1:10" ht="33" customHeight="1" x14ac:dyDescent="0.25">
      <c r="A35" s="85" t="s">
        <v>329</v>
      </c>
      <c r="B35" s="303">
        <f>'A2 Exploitation'!D549</f>
        <v>0.94648829431438131</v>
      </c>
      <c r="C35" s="303"/>
      <c r="D35" s="78"/>
      <c r="E35" s="78"/>
      <c r="F35" s="78"/>
      <c r="G35" s="78"/>
      <c r="H35" s="78"/>
      <c r="I35" s="78"/>
    </row>
    <row r="36" spans="1:10" ht="33" customHeight="1" x14ac:dyDescent="0.25">
      <c r="A36" s="86" t="s">
        <v>330</v>
      </c>
      <c r="B36" s="303">
        <f>'A3 Exploitation'!D549</f>
        <v>0</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Jawhra Sousse</v>
      </c>
    </row>
    <row r="43" spans="1:10" ht="33" customHeight="1" x14ac:dyDescent="0.25">
      <c r="A43" s="86" t="s">
        <v>328</v>
      </c>
      <c r="B43" s="303">
        <f>AVERAGE('A1 Exploitation'!D547, 'A1 Technique'!D197)</f>
        <v>0.5</v>
      </c>
      <c r="C43" s="303"/>
      <c r="D43" s="78"/>
      <c r="E43" s="78"/>
      <c r="F43" s="78"/>
      <c r="G43" s="78"/>
      <c r="H43" s="78"/>
      <c r="I43" s="78"/>
    </row>
    <row r="44" spans="1:10" ht="33" customHeight="1" x14ac:dyDescent="0.25">
      <c r="A44" s="85" t="s">
        <v>329</v>
      </c>
      <c r="B44" s="303">
        <f>AVERAGE('A2 Exploitation'!D547, 'A2 Technique'!D197)</f>
        <v>0.8482142857142857</v>
      </c>
      <c r="C44" s="303"/>
      <c r="D44" s="78"/>
      <c r="E44" s="78"/>
      <c r="F44" s="78"/>
      <c r="G44" s="78"/>
      <c r="H44" s="78"/>
      <c r="I44" s="78"/>
    </row>
    <row r="45" spans="1:10" ht="33" customHeight="1" x14ac:dyDescent="0.25">
      <c r="A45" s="86" t="s">
        <v>330</v>
      </c>
      <c r="B45" s="303" t="e">
        <f>AVERAGE('A3 Exploitation'!D547, 'A3 Technique'!D197)</f>
        <v>#DIV/0!</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Jawhra Sousse</v>
      </c>
    </row>
    <row r="52" spans="1:10" ht="33" customHeight="1" x14ac:dyDescent="0.25">
      <c r="A52" s="86" t="s">
        <v>328</v>
      </c>
      <c r="B52" s="306">
        <f>'A1 Exploitation'!D46</f>
        <v>0.93333333333333335</v>
      </c>
      <c r="C52" s="306"/>
      <c r="D52" s="78"/>
      <c r="E52" s="78"/>
      <c r="F52" s="78"/>
      <c r="G52" s="78"/>
      <c r="H52" s="78"/>
      <c r="I52" s="78"/>
    </row>
    <row r="53" spans="1:10" ht="33" customHeight="1" x14ac:dyDescent="0.25">
      <c r="A53" s="85" t="s">
        <v>329</v>
      </c>
      <c r="B53" s="306">
        <f>'A2 Exploitation'!D46</f>
        <v>1</v>
      </c>
      <c r="C53" s="306"/>
      <c r="D53" s="78"/>
      <c r="E53" s="78"/>
      <c r="F53" s="78"/>
      <c r="G53" s="78"/>
      <c r="H53" s="78"/>
      <c r="I53" s="78"/>
    </row>
    <row r="54" spans="1:10" ht="33" customHeight="1" x14ac:dyDescent="0.25">
      <c r="A54" s="86" t="s">
        <v>330</v>
      </c>
      <c r="B54" s="306">
        <f>'A3 Exploitation'!D46</f>
        <v>0</v>
      </c>
      <c r="C54" s="306"/>
      <c r="D54" s="78"/>
      <c r="E54" s="78"/>
      <c r="F54" s="78"/>
      <c r="G54" s="78"/>
      <c r="H54" s="78"/>
      <c r="I54" s="78"/>
    </row>
    <row r="55" spans="1:10" ht="33" customHeight="1" x14ac:dyDescent="0.25">
      <c r="A55" s="86" t="s">
        <v>331</v>
      </c>
      <c r="B55" s="306">
        <f>'A4 Exploitation'!D46</f>
        <v>0</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Jawhra Sousse</v>
      </c>
    </row>
    <row r="61" spans="1:10" ht="33" customHeight="1" x14ac:dyDescent="0.25">
      <c r="A61" s="86" t="s">
        <v>328</v>
      </c>
      <c r="B61" s="303">
        <f>'A1 Exploitation'!D103</f>
        <v>0.82352941176470584</v>
      </c>
      <c r="C61" s="303"/>
      <c r="D61" s="78"/>
      <c r="E61" s="78"/>
      <c r="F61" s="78"/>
      <c r="G61" s="78"/>
      <c r="H61" s="78"/>
      <c r="I61" s="78"/>
    </row>
    <row r="62" spans="1:10" ht="33" customHeight="1" x14ac:dyDescent="0.25">
      <c r="A62" s="85" t="s">
        <v>329</v>
      </c>
      <c r="B62" s="303">
        <f>'A2 Exploitation'!D103</f>
        <v>0.90909090909090906</v>
      </c>
      <c r="C62" s="303"/>
      <c r="D62" s="78"/>
      <c r="E62" s="78"/>
      <c r="F62" s="78"/>
      <c r="G62" s="78"/>
      <c r="H62" s="78"/>
      <c r="I62" s="78"/>
    </row>
    <row r="63" spans="1:10" ht="33" customHeight="1" x14ac:dyDescent="0.25">
      <c r="A63" s="86" t="s">
        <v>330</v>
      </c>
      <c r="B63" s="303">
        <f>'A3 Exploitation'!D103</f>
        <v>0</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Jawhra Sousse</v>
      </c>
    </row>
    <row r="70" spans="1:10" ht="33" customHeight="1" x14ac:dyDescent="0.25">
      <c r="A70" s="86" t="s">
        <v>328</v>
      </c>
      <c r="B70" s="303">
        <f>'A1 Exploitation'!D158</f>
        <v>0.83823529411764708</v>
      </c>
      <c r="C70" s="303"/>
      <c r="D70" s="78"/>
      <c r="E70" s="78"/>
      <c r="F70" s="78"/>
      <c r="G70" s="78"/>
      <c r="H70" s="78"/>
      <c r="I70" s="78"/>
    </row>
    <row r="71" spans="1:10" ht="33" customHeight="1" x14ac:dyDescent="0.25">
      <c r="A71" s="85" t="s">
        <v>329</v>
      </c>
      <c r="B71" s="303">
        <f>'A2 Exploitation'!D158</f>
        <v>0.89393939393939392</v>
      </c>
      <c r="C71" s="303"/>
      <c r="D71" s="78"/>
      <c r="E71" s="78"/>
      <c r="F71" s="78"/>
      <c r="G71" s="78"/>
      <c r="H71" s="78"/>
      <c r="I71" s="78"/>
    </row>
    <row r="72" spans="1:10" ht="33" customHeight="1" x14ac:dyDescent="0.25">
      <c r="A72" s="86" t="s">
        <v>330</v>
      </c>
      <c r="B72" s="303">
        <f>'A3 Exploitation'!D158</f>
        <v>0</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Jawhra Sousse</v>
      </c>
    </row>
    <row r="79" spans="1:10" ht="33" customHeight="1" x14ac:dyDescent="0.25">
      <c r="A79" s="86" t="s">
        <v>328</v>
      </c>
      <c r="B79" s="303">
        <f>'A1 Exploitation'!D205</f>
        <v>0.75806451612903225</v>
      </c>
      <c r="C79" s="303"/>
      <c r="D79" s="78"/>
      <c r="E79" s="78"/>
      <c r="F79" s="78"/>
      <c r="G79" s="78"/>
      <c r="H79" s="78"/>
      <c r="I79" s="78"/>
    </row>
    <row r="80" spans="1:10" ht="33" customHeight="1" x14ac:dyDescent="0.25">
      <c r="A80" s="85" t="s">
        <v>329</v>
      </c>
      <c r="B80" s="303">
        <f>'A2 Exploitation'!D205</f>
        <v>0.93333333333333335</v>
      </c>
      <c r="C80" s="303"/>
      <c r="D80" s="78"/>
      <c r="E80" s="78"/>
      <c r="F80" s="78"/>
      <c r="G80" s="78"/>
      <c r="H80" s="78"/>
      <c r="I80" s="78"/>
    </row>
    <row r="81" spans="1:10" ht="33" customHeight="1" x14ac:dyDescent="0.25">
      <c r="A81" s="86" t="s">
        <v>330</v>
      </c>
      <c r="B81" s="303">
        <f>'A3 Exploitation'!D205</f>
        <v>0</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Jawhra Sousse</v>
      </c>
    </row>
    <row r="88" spans="1:10" ht="33" customHeight="1" x14ac:dyDescent="0.25">
      <c r="A88" s="86" t="s">
        <v>328</v>
      </c>
      <c r="B88" s="303">
        <f>'A1 Exploitation'!D266</f>
        <v>0.84210526315789469</v>
      </c>
      <c r="C88" s="303"/>
      <c r="D88" s="78"/>
      <c r="E88" s="78"/>
      <c r="F88" s="78"/>
      <c r="G88" s="78"/>
      <c r="H88" s="78"/>
      <c r="I88" s="78"/>
    </row>
    <row r="89" spans="1:10" ht="33" customHeight="1" x14ac:dyDescent="0.25">
      <c r="A89" s="85" t="s">
        <v>329</v>
      </c>
      <c r="B89" s="303">
        <f>'A2 Exploitation'!D266</f>
        <v>0.94871794871794868</v>
      </c>
      <c r="C89" s="303"/>
      <c r="D89" s="78"/>
      <c r="E89" s="78"/>
      <c r="F89" s="78"/>
      <c r="G89" s="78"/>
      <c r="H89" s="78"/>
      <c r="I89" s="78"/>
    </row>
    <row r="90" spans="1:10" ht="33" customHeight="1" x14ac:dyDescent="0.25">
      <c r="A90" s="86" t="s">
        <v>330</v>
      </c>
      <c r="B90" s="303">
        <f>'A3 Exploitation'!D266</f>
        <v>0</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Jawhra Sousse</v>
      </c>
    </row>
    <row r="97" spans="1:10" ht="33" customHeight="1" x14ac:dyDescent="0.25">
      <c r="A97" s="86" t="s">
        <v>328</v>
      </c>
      <c r="B97" s="303">
        <f>'A1 Exploitation'!D318</f>
        <v>0.83333333333333337</v>
      </c>
      <c r="C97" s="303"/>
      <c r="D97" s="78"/>
      <c r="E97" s="78"/>
      <c r="F97" s="78"/>
      <c r="G97" s="78"/>
      <c r="H97" s="78"/>
      <c r="I97" s="78"/>
    </row>
    <row r="98" spans="1:10" ht="33" customHeight="1" x14ac:dyDescent="0.25">
      <c r="A98" s="85" t="s">
        <v>329</v>
      </c>
      <c r="B98" s="303">
        <f>'A2 Exploitation'!D318</f>
        <v>0.97142857142857142</v>
      </c>
      <c r="C98" s="303"/>
      <c r="D98" s="78"/>
      <c r="E98" s="78"/>
      <c r="F98" s="78"/>
      <c r="G98" s="78"/>
      <c r="H98" s="78"/>
      <c r="I98" s="78"/>
    </row>
    <row r="99" spans="1:10" ht="33" customHeight="1" x14ac:dyDescent="0.25">
      <c r="A99" s="86" t="s">
        <v>330</v>
      </c>
      <c r="B99" s="303">
        <f>'A3 Exploitation'!D318</f>
        <v>0</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Jawhra Sousse</v>
      </c>
    </row>
    <row r="106" spans="1:10" ht="33" customHeight="1" x14ac:dyDescent="0.25">
      <c r="A106" s="86" t="s">
        <v>328</v>
      </c>
      <c r="B106" s="303">
        <f>'A1 Exploitation'!D358</f>
        <v>0.97727272727272729</v>
      </c>
      <c r="C106" s="303"/>
      <c r="D106" s="78"/>
      <c r="E106" s="78"/>
      <c r="F106" s="78"/>
      <c r="G106" s="78"/>
      <c r="H106" s="78"/>
      <c r="I106" s="78"/>
    </row>
    <row r="107" spans="1:10" ht="33" customHeight="1" x14ac:dyDescent="0.25">
      <c r="A107" s="85" t="s">
        <v>329</v>
      </c>
      <c r="B107" s="303">
        <f>'A2 Exploitation'!D358</f>
        <v>0.97916666666666663</v>
      </c>
      <c r="C107" s="303"/>
      <c r="D107" s="78"/>
      <c r="E107" s="78"/>
      <c r="F107" s="78"/>
      <c r="G107" s="78"/>
      <c r="H107" s="78"/>
      <c r="I107" s="78"/>
    </row>
    <row r="108" spans="1:10" ht="33" customHeight="1" x14ac:dyDescent="0.25">
      <c r="A108" s="86" t="s">
        <v>330</v>
      </c>
      <c r="B108" s="303">
        <f>'A3 Exploitation'!D358</f>
        <v>0</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Jawhra Sousse</v>
      </c>
    </row>
    <row r="115" spans="1:10" ht="33" customHeight="1" x14ac:dyDescent="0.25">
      <c r="A115" s="86" t="s">
        <v>328</v>
      </c>
      <c r="B115" s="303">
        <f>'A1 Exploitation'!D391</f>
        <v>1</v>
      </c>
      <c r="C115" s="303"/>
      <c r="D115" s="78"/>
      <c r="E115" s="78"/>
      <c r="F115" s="78"/>
      <c r="G115" s="78"/>
      <c r="H115" s="78"/>
      <c r="I115" s="78"/>
    </row>
    <row r="116" spans="1:10" ht="33" customHeight="1" x14ac:dyDescent="0.25">
      <c r="A116" s="85" t="s">
        <v>329</v>
      </c>
      <c r="B116" s="303">
        <f>'A2 Exploitation'!D391</f>
        <v>0.97058823529411764</v>
      </c>
      <c r="C116" s="303"/>
      <c r="D116" s="78"/>
      <c r="E116" s="78"/>
      <c r="F116" s="78"/>
      <c r="G116" s="78"/>
      <c r="H116" s="78"/>
      <c r="I116" s="78"/>
    </row>
    <row r="117" spans="1:10" ht="33" customHeight="1" x14ac:dyDescent="0.25">
      <c r="A117" s="86" t="s">
        <v>330</v>
      </c>
      <c r="B117" s="303">
        <f>'A3 Exploitation'!D391</f>
        <v>0</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Jawhra Sousse</v>
      </c>
    </row>
    <row r="124" spans="1:10" ht="33" customHeight="1" x14ac:dyDescent="0.25">
      <c r="A124" s="86" t="s">
        <v>328</v>
      </c>
      <c r="B124" s="303">
        <f>'A1 Exploitation'!D444</f>
        <v>0.98148148148148151</v>
      </c>
      <c r="C124" s="303"/>
      <c r="D124" s="78"/>
      <c r="E124" s="78"/>
      <c r="F124" s="78"/>
      <c r="G124" s="78"/>
      <c r="H124" s="78"/>
      <c r="I124" s="78"/>
    </row>
    <row r="125" spans="1:10" ht="33" customHeight="1" x14ac:dyDescent="0.25">
      <c r="A125" s="85" t="s">
        <v>329</v>
      </c>
      <c r="B125" s="303">
        <f>'A2 Exploitation'!D444</f>
        <v>0.96551724137931039</v>
      </c>
      <c r="C125" s="303"/>
      <c r="D125" s="78"/>
      <c r="E125" s="78"/>
      <c r="F125" s="78"/>
      <c r="G125" s="78"/>
      <c r="H125" s="78"/>
      <c r="I125" s="78"/>
    </row>
    <row r="126" spans="1:10" ht="33" customHeight="1" x14ac:dyDescent="0.25">
      <c r="A126" s="86" t="s">
        <v>330</v>
      </c>
      <c r="B126" s="303">
        <f>'A3 Exploitation'!D444</f>
        <v>0</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Jawhra Sousse</v>
      </c>
    </row>
    <row r="133" spans="1:10" ht="33" customHeight="1" x14ac:dyDescent="0.25">
      <c r="A133" s="86" t="s">
        <v>328</v>
      </c>
      <c r="B133" s="303">
        <f>'A1 Exploitation'!D481</f>
        <v>1</v>
      </c>
      <c r="C133" s="303"/>
      <c r="D133" s="78"/>
      <c r="E133" s="78"/>
      <c r="F133" s="78"/>
      <c r="G133" s="78"/>
      <c r="H133" s="78"/>
      <c r="I133" s="78"/>
    </row>
    <row r="134" spans="1:10" ht="33" customHeight="1" x14ac:dyDescent="0.25">
      <c r="A134" s="85" t="s">
        <v>329</v>
      </c>
      <c r="B134" s="303">
        <f>'A2 Exploitation'!D481</f>
        <v>0.97499999999999998</v>
      </c>
      <c r="C134" s="303"/>
      <c r="D134" s="78"/>
      <c r="E134" s="78"/>
      <c r="F134" s="78"/>
      <c r="G134" s="78"/>
      <c r="H134" s="78"/>
      <c r="I134" s="78"/>
    </row>
    <row r="135" spans="1:10" ht="33" customHeight="1" x14ac:dyDescent="0.25">
      <c r="A135" s="86" t="s">
        <v>330</v>
      </c>
      <c r="B135" s="303">
        <f>'A3 Exploitation'!D481</f>
        <v>0</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Jawhra Sousse</v>
      </c>
    </row>
    <row r="142" spans="1:10" ht="33" customHeight="1" x14ac:dyDescent="0.25">
      <c r="A142" s="86" t="s">
        <v>328</v>
      </c>
      <c r="B142" s="303">
        <f>'A1 Exploitation'!D503</f>
        <v>0.9375</v>
      </c>
      <c r="C142" s="303"/>
      <c r="D142" s="78"/>
      <c r="E142" s="78"/>
      <c r="F142" s="78"/>
      <c r="G142" s="78"/>
      <c r="H142" s="78"/>
      <c r="I142" s="78"/>
    </row>
    <row r="143" spans="1:10" ht="33" customHeight="1" x14ac:dyDescent="0.25">
      <c r="A143" s="85" t="s">
        <v>329</v>
      </c>
      <c r="B143" s="303">
        <f>'A2 Exploitation'!D503</f>
        <v>0.8571428571428571</v>
      </c>
      <c r="C143" s="303"/>
      <c r="D143" s="78"/>
      <c r="E143" s="78"/>
      <c r="F143" s="78"/>
      <c r="G143" s="78"/>
      <c r="H143" s="78"/>
      <c r="I143" s="78"/>
    </row>
    <row r="144" spans="1:10" ht="33" customHeight="1" x14ac:dyDescent="0.25">
      <c r="A144" s="86" t="s">
        <v>330</v>
      </c>
      <c r="B144" s="303">
        <f>'A3 Exploitation'!D503</f>
        <v>0</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Jawhra Sousse</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0.875</v>
      </c>
      <c r="C152" s="303"/>
      <c r="D152" s="78"/>
      <c r="E152" s="78"/>
      <c r="F152" s="78"/>
      <c r="G152" s="78"/>
      <c r="H152" s="78"/>
      <c r="I152" s="78"/>
    </row>
    <row r="153" spans="1:10" ht="33" customHeight="1" x14ac:dyDescent="0.25">
      <c r="A153" s="86" t="s">
        <v>330</v>
      </c>
      <c r="B153" s="303">
        <f>'A3 Exploitation'!D514</f>
        <v>0</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Jawhra Sousse</v>
      </c>
    </row>
    <row r="161" spans="1:10" ht="33" customHeight="1" x14ac:dyDescent="0.25">
      <c r="A161" s="86" t="s">
        <v>328</v>
      </c>
      <c r="B161" s="303">
        <f>'A1 Exploitation'!D534</f>
        <v>0.88888888888888884</v>
      </c>
      <c r="C161" s="303"/>
      <c r="D161" s="78"/>
      <c r="E161" s="78"/>
      <c r="F161" s="78"/>
      <c r="G161" s="78"/>
      <c r="H161" s="78"/>
      <c r="I161" s="78"/>
    </row>
    <row r="162" spans="1:10" ht="33" customHeight="1" x14ac:dyDescent="0.25">
      <c r="A162" s="85" t="s">
        <v>329</v>
      </c>
      <c r="B162" s="303">
        <f>'A2 Exploitation'!D534</f>
        <v>0.9375</v>
      </c>
      <c r="C162" s="303"/>
      <c r="D162" s="78"/>
      <c r="E162" s="78"/>
      <c r="F162" s="78"/>
      <c r="G162" s="78"/>
      <c r="H162" s="78"/>
      <c r="I162" s="78"/>
    </row>
    <row r="163" spans="1:10" ht="33" customHeight="1" x14ac:dyDescent="0.25">
      <c r="A163" s="86" t="s">
        <v>330</v>
      </c>
      <c r="B163" s="303">
        <f>'A3 Exploitation'!D534</f>
        <v>0</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Jawhra Sousse</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0</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Jawhra Sousse</v>
      </c>
    </row>
    <row r="179" spans="1:10" ht="33" customHeight="1" x14ac:dyDescent="0.25">
      <c r="A179" s="86" t="s">
        <v>328</v>
      </c>
      <c r="B179" s="303">
        <f>'A1 Technique'!D199</f>
        <v>0.93055555555555558</v>
      </c>
      <c r="C179" s="303"/>
    </row>
    <row r="180" spans="1:10" ht="33" customHeight="1" x14ac:dyDescent="0.25">
      <c r="A180" s="85" t="s">
        <v>329</v>
      </c>
      <c r="B180" s="303">
        <f>'A2 Technique'!D199</f>
        <v>0.89189189189189189</v>
      </c>
      <c r="C180" s="303"/>
    </row>
    <row r="181" spans="1:10" ht="33" customHeight="1" x14ac:dyDescent="0.25">
      <c r="A181" s="86" t="s">
        <v>330</v>
      </c>
      <c r="B181" s="303">
        <f>'A3 Technique'!D199</f>
        <v>0</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E4" sqref="E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Jawhra Sousse</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TCsbSLsguMg//fNPFV0gXVRsMjwnc/3N3hHxyH6eJr+7JQnUvKVdhzHE1uZiRJToJ276mmBY5HN9ekv7psa/UA==" saltValue="ZJ5NhuBTQYz5jJ4lQ7ugh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Jawhra Sousse</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E197/F197</f>
        <v>#DIV/0!</v>
      </c>
      <c r="E197" s="298">
        <f>COUNTIF('A4 Technique'!F17:F193,"ok")</f>
        <v>0</v>
      </c>
      <c r="F197" s="29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E3" sqref="E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Jawhra Sousse</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UO9lUTh3+Rps6Hc8CZOvk2Kzz+qlbIOE7fqebPzTWgQz+0CCkt27JS25zZsHGOZD61U890RyVRg7VX/zd53bg==" saltValue="emk3VfZttUqwaVbfCVU4K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Jawhra Sousse</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9"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Jawhra Sousse</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409</v>
      </c>
      <c r="C10" s="334"/>
      <c r="D10" s="334"/>
      <c r="E10" s="334"/>
      <c r="F10" s="334"/>
      <c r="G10" s="125"/>
    </row>
    <row r="11" spans="1:7" ht="24" x14ac:dyDescent="0.45">
      <c r="A11" s="14" t="s">
        <v>43</v>
      </c>
      <c r="B11" s="329">
        <v>43158</v>
      </c>
      <c r="C11" s="329"/>
      <c r="D11" s="329"/>
      <c r="E11" s="329"/>
      <c r="F11" s="329"/>
      <c r="G11" s="125"/>
    </row>
    <row r="12" spans="1:7" ht="24" x14ac:dyDescent="0.45">
      <c r="A12" s="14" t="s">
        <v>239</v>
      </c>
      <c r="B12" s="327">
        <f>D549</f>
        <v>0.88422818791946312</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0.25" customHeight="1"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54.75" customHeight="1" x14ac:dyDescent="0.3">
      <c r="A40" s="70" t="s">
        <v>381</v>
      </c>
      <c r="B40" s="130">
        <v>0</v>
      </c>
      <c r="C40" s="130"/>
      <c r="D40" s="95" t="s">
        <v>410</v>
      </c>
      <c r="E40" s="95" t="s">
        <v>422</v>
      </c>
      <c r="F40" s="204" t="s">
        <v>356</v>
      </c>
    </row>
    <row r="41" spans="1:7" ht="45" x14ac:dyDescent="0.3">
      <c r="A41" s="4" t="s">
        <v>249</v>
      </c>
      <c r="B41" s="280">
        <v>2</v>
      </c>
      <c r="C41" s="130"/>
      <c r="D41" s="293">
        <v>1</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444</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52.5" customHeight="1" x14ac:dyDescent="0.3">
      <c r="A58" s="18" t="s">
        <v>128</v>
      </c>
      <c r="B58" s="130">
        <v>1</v>
      </c>
      <c r="C58" s="130"/>
      <c r="D58" s="138" t="s">
        <v>450</v>
      </c>
      <c r="E58" s="94"/>
      <c r="F58" s="204" t="s">
        <v>357</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ht="99" x14ac:dyDescent="0.3">
      <c r="A65" s="247" t="s">
        <v>376</v>
      </c>
      <c r="B65" s="130">
        <v>0</v>
      </c>
      <c r="C65" s="290">
        <f>IF(B65=0, -5, "0")</f>
        <v>-5</v>
      </c>
      <c r="D65" s="149" t="s">
        <v>464</v>
      </c>
      <c r="E65" s="116" t="s">
        <v>423</v>
      </c>
      <c r="F65" s="204" t="s">
        <v>356</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75" x14ac:dyDescent="0.35">
      <c r="A68" s="262" t="s">
        <v>402</v>
      </c>
      <c r="B68" s="130">
        <v>2</v>
      </c>
      <c r="C68" s="136" t="str">
        <f>IF(B68=0, -10, "0")</f>
        <v>0</v>
      </c>
      <c r="D68" s="116" t="s">
        <v>425</v>
      </c>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72.75" customHeight="1" x14ac:dyDescent="0.3">
      <c r="A75" s="70" t="s">
        <v>251</v>
      </c>
      <c r="B75" s="130">
        <v>1</v>
      </c>
      <c r="C75" s="131"/>
      <c r="D75" s="151" t="s">
        <v>445</v>
      </c>
      <c r="E75" s="106"/>
      <c r="F75" s="204" t="s">
        <v>356</v>
      </c>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465</v>
      </c>
      <c r="E92" s="106"/>
      <c r="F92" s="204" t="s">
        <v>356</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451</v>
      </c>
      <c r="B96" s="130">
        <v>2</v>
      </c>
      <c r="C96" s="213"/>
      <c r="D96" s="223"/>
      <c r="E96" s="106"/>
      <c r="F96" s="204"/>
      <c r="G96" s="127"/>
    </row>
    <row r="97" spans="1:7" s="112" customFormat="1" ht="31.5" customHeight="1" x14ac:dyDescent="0.3">
      <c r="A97" s="219" t="s">
        <v>452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2</v>
      </c>
      <c r="C124" s="130"/>
      <c r="D124" s="157" t="s">
        <v>443</v>
      </c>
      <c r="E124" s="95"/>
      <c r="F124" s="204"/>
    </row>
    <row r="125" spans="1:6" ht="108" customHeight="1" x14ac:dyDescent="0.3">
      <c r="A125" s="209" t="s">
        <v>159</v>
      </c>
      <c r="B125" s="130">
        <v>0</v>
      </c>
      <c r="C125" s="280">
        <f>IF(B125=0, -5, "0")</f>
        <v>-5</v>
      </c>
      <c r="D125" s="226" t="s">
        <v>453</v>
      </c>
      <c r="E125" s="95" t="s">
        <v>423</v>
      </c>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454</v>
      </c>
      <c r="B129" s="130">
        <v>2</v>
      </c>
      <c r="C129" s="292" t="str">
        <f>IF(B129=0, -5, "0")</f>
        <v>0</v>
      </c>
      <c r="D129" s="116"/>
      <c r="E129" s="116"/>
      <c r="F129" s="204"/>
      <c r="G129" s="127"/>
    </row>
    <row r="130" spans="1:7" ht="18" x14ac:dyDescent="0.3">
      <c r="A130" s="70" t="s">
        <v>240</v>
      </c>
      <c r="B130" s="130" t="s">
        <v>32</v>
      </c>
      <c r="C130" s="131"/>
      <c r="D130" s="154"/>
      <c r="E130" s="106"/>
      <c r="F130" s="204"/>
    </row>
    <row r="131" spans="1:7" ht="57.75" customHeight="1" x14ac:dyDescent="0.3">
      <c r="A131" s="209" t="s">
        <v>380</v>
      </c>
      <c r="B131" s="130">
        <v>1</v>
      </c>
      <c r="C131" s="292" t="str">
        <f>IF(B131=0, -5, "0")</f>
        <v>0</v>
      </c>
      <c r="D131" s="113" t="s">
        <v>455</v>
      </c>
      <c r="E131" s="95"/>
      <c r="F131" s="204" t="s">
        <v>356</v>
      </c>
      <c r="G131" s="127"/>
    </row>
    <row r="132" spans="1:7" ht="82.5" x14ac:dyDescent="0.3">
      <c r="A132" s="210" t="s">
        <v>157</v>
      </c>
      <c r="B132" s="130">
        <v>1</v>
      </c>
      <c r="C132" s="150" t="str">
        <f>IF(B132=0, -5, "0")</f>
        <v>0</v>
      </c>
      <c r="D132" s="295" t="s">
        <v>434</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0.69444444444444442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x14ac:dyDescent="0.3">
      <c r="A149" s="58" t="s">
        <v>361</v>
      </c>
      <c r="B149" s="130">
        <v>2</v>
      </c>
      <c r="C149" s="225"/>
      <c r="D149" s="116"/>
      <c r="E149" s="116"/>
      <c r="F149" s="204"/>
      <c r="G149" s="127"/>
    </row>
    <row r="150" spans="1:7" s="112" customFormat="1" x14ac:dyDescent="0.3">
      <c r="A150" s="55" t="s">
        <v>451</v>
      </c>
      <c r="B150" s="130">
        <v>2</v>
      </c>
      <c r="C150" s="225"/>
      <c r="D150" s="116"/>
      <c r="E150" s="116"/>
      <c r="F150" s="204"/>
      <c r="G150" s="127"/>
    </row>
    <row r="151" spans="1:7" s="112" customFormat="1" x14ac:dyDescent="0.3">
      <c r="A151" s="219" t="s">
        <v>452</v>
      </c>
      <c r="B151" s="130">
        <v>2</v>
      </c>
      <c r="C151" s="225"/>
      <c r="D151" s="116"/>
      <c r="E151" s="116"/>
      <c r="F151" s="204"/>
      <c r="G151" s="127"/>
    </row>
    <row r="152" spans="1:7" s="112" customFormat="1" x14ac:dyDescent="0.3">
      <c r="A152" s="219" t="s">
        <v>392</v>
      </c>
      <c r="B152" s="130" t="s">
        <v>32</v>
      </c>
      <c r="C152" s="150"/>
      <c r="D152" s="116" t="s">
        <v>426</v>
      </c>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0.83823529411764708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t="s">
        <v>32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25.25" customHeight="1" x14ac:dyDescent="0.35">
      <c r="A181" s="260" t="s">
        <v>375</v>
      </c>
      <c r="B181" s="130">
        <v>0</v>
      </c>
      <c r="C181" s="136">
        <f>IF(B181=0, -10, "0")</f>
        <v>-10</v>
      </c>
      <c r="D181" s="220" t="s">
        <v>446</v>
      </c>
      <c r="E181" s="116" t="s">
        <v>414</v>
      </c>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7" customHeight="1" x14ac:dyDescent="0.35">
      <c r="A186" s="266" t="s">
        <v>186</v>
      </c>
      <c r="B186" s="130">
        <v>1</v>
      </c>
      <c r="C186" s="136" t="str">
        <f>IF(B186=0, -10, "0")</f>
        <v>0</v>
      </c>
      <c r="D186" s="294" t="s">
        <v>415</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451</v>
      </c>
      <c r="B197" s="130">
        <v>2</v>
      </c>
      <c r="C197" s="131"/>
      <c r="D197" s="116"/>
      <c r="E197" s="106"/>
      <c r="F197" s="204"/>
      <c r="G197" s="127"/>
    </row>
    <row r="198" spans="1:7" s="112" customFormat="1" ht="33" customHeight="1" x14ac:dyDescent="0.3">
      <c r="A198" s="10" t="s">
        <v>452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0.75806451612903225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297"/>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54.75" customHeight="1" x14ac:dyDescent="0.3">
      <c r="A229" s="70" t="s">
        <v>160</v>
      </c>
      <c r="B229" s="130">
        <v>1</v>
      </c>
      <c r="C229" s="136"/>
      <c r="D229" s="113" t="s">
        <v>433</v>
      </c>
      <c r="E229" s="95"/>
      <c r="F229" s="204" t="s">
        <v>356</v>
      </c>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23.25" customHeight="1" x14ac:dyDescent="0.3">
      <c r="A234" s="4" t="s">
        <v>170</v>
      </c>
      <c r="B234" s="130">
        <v>1</v>
      </c>
      <c r="C234" s="130"/>
      <c r="D234" s="113" t="s">
        <v>442</v>
      </c>
      <c r="E234" s="94"/>
      <c r="F234" s="204" t="s">
        <v>356</v>
      </c>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0.25" customHeight="1" x14ac:dyDescent="0.3">
      <c r="A238" s="209" t="s">
        <v>66</v>
      </c>
      <c r="B238" s="130">
        <v>0</v>
      </c>
      <c r="C238" s="150">
        <f>IF(B238=0, -5, "0")</f>
        <v>-5</v>
      </c>
      <c r="D238" s="294" t="s">
        <v>456</v>
      </c>
      <c r="E238" s="95" t="s">
        <v>430</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0.67647058823529416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457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451</v>
      </c>
      <c r="B258" s="130">
        <v>2</v>
      </c>
      <c r="C258" s="131"/>
      <c r="D258" s="147"/>
      <c r="E258" s="106"/>
      <c r="F258" s="204"/>
      <c r="G258" s="127"/>
    </row>
    <row r="259" spans="1:7" x14ac:dyDescent="0.3">
      <c r="A259" s="219" t="s">
        <v>452</v>
      </c>
      <c r="B259" s="130">
        <v>1</v>
      </c>
      <c r="C259" s="131"/>
      <c r="D259" s="147" t="s">
        <v>421</v>
      </c>
      <c r="E259" s="106"/>
      <c r="F259" s="204" t="s">
        <v>356</v>
      </c>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64</v>
      </c>
    </row>
    <row r="266" spans="1:7" ht="18" x14ac:dyDescent="0.35">
      <c r="A266" s="57" t="s">
        <v>202</v>
      </c>
      <c r="B266" s="160"/>
      <c r="C266" s="161"/>
      <c r="D266" s="162">
        <f>D265/(COUNT(B226:C243,B248:C255,B212:C221,B257:C261)*2)</f>
        <v>0.84210526315789469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4.7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ht="33" x14ac:dyDescent="0.3">
      <c r="A299" s="70" t="s">
        <v>170</v>
      </c>
      <c r="B299" s="130">
        <v>0</v>
      </c>
      <c r="C299" s="130"/>
      <c r="D299" s="156" t="s">
        <v>419</v>
      </c>
      <c r="E299" s="116" t="s">
        <v>447</v>
      </c>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0</v>
      </c>
      <c r="C302" s="150">
        <f>IF(B302=0, -5, "0")</f>
        <v>-5</v>
      </c>
      <c r="D302" s="165" t="s">
        <v>458</v>
      </c>
      <c r="E302" s="116" t="s">
        <v>435</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451</v>
      </c>
      <c r="B310" s="130">
        <v>2</v>
      </c>
      <c r="C310" s="213"/>
      <c r="D310" s="165"/>
      <c r="E310" s="106"/>
      <c r="F310" s="204"/>
      <c r="G310" s="214"/>
    </row>
    <row r="311" spans="1:7" s="16" customFormat="1" x14ac:dyDescent="0.3">
      <c r="A311" s="219" t="s">
        <v>452</v>
      </c>
      <c r="B311" s="130">
        <v>2</v>
      </c>
      <c r="C311" s="213"/>
      <c r="D311" s="165"/>
      <c r="E311" s="106"/>
      <c r="F311" s="204"/>
      <c r="G311" s="214"/>
    </row>
    <row r="312" spans="1:7" s="16" customFormat="1" ht="33" x14ac:dyDescent="0.3">
      <c r="A312" s="219" t="s">
        <v>392</v>
      </c>
      <c r="B312" s="130">
        <v>1</v>
      </c>
      <c r="C312" s="213"/>
      <c r="D312" s="165" t="s">
        <v>459</v>
      </c>
      <c r="E312" s="106"/>
      <c r="F312" s="204" t="s">
        <v>356</v>
      </c>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36</v>
      </c>
      <c r="F314" s="206"/>
      <c r="G314" s="214"/>
    </row>
    <row r="315" spans="1:7" s="16" customFormat="1" x14ac:dyDescent="0.3">
      <c r="A315" s="5" t="s">
        <v>35</v>
      </c>
      <c r="B315" s="132"/>
      <c r="C315" s="133"/>
      <c r="D315" s="134">
        <f>D314/(COUNT(B289:C307,B309:C313)*2)</f>
        <v>0.75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0.83333333333333337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66" x14ac:dyDescent="0.3">
      <c r="A341" s="70" t="s">
        <v>98</v>
      </c>
      <c r="B341" s="130">
        <v>1</v>
      </c>
      <c r="C341" s="131"/>
      <c r="D341" s="138" t="s">
        <v>448</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9"/>
      <c r="E350" s="289"/>
      <c r="F350" s="204"/>
      <c r="G350" s="127"/>
    </row>
    <row r="351" spans="1:7" s="112" customFormat="1" x14ac:dyDescent="0.3">
      <c r="A351" s="219" t="s">
        <v>452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438</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21"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7" t="s">
        <v>379</v>
      </c>
      <c r="B435" s="317"/>
      <c r="C435" s="317"/>
      <c r="D435" s="317"/>
      <c r="E435" s="317"/>
      <c r="F435" s="317"/>
      <c r="G435" s="12"/>
    </row>
    <row r="436" spans="1:7"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t="s">
        <v>439</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t="s">
        <v>439</v>
      </c>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t="s">
        <v>356</v>
      </c>
      <c r="G472" s="127"/>
    </row>
    <row r="473" spans="1:7" s="112" customFormat="1" x14ac:dyDescent="0.3">
      <c r="A473" s="55" t="s">
        <v>460</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43158</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1</v>
      </c>
      <c r="C492" s="131"/>
      <c r="D492" s="116" t="s">
        <v>440</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t="s">
        <v>441</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ht="19.5" customHeight="1" x14ac:dyDescent="0.3">
      <c r="A521" s="70" t="s">
        <v>390</v>
      </c>
      <c r="B521" s="130">
        <v>2</v>
      </c>
      <c r="C521" s="130"/>
      <c r="D521" s="95" t="s">
        <v>416</v>
      </c>
      <c r="E521" s="94"/>
      <c r="F521" s="204"/>
    </row>
    <row r="522" spans="1:7" ht="66" x14ac:dyDescent="0.3">
      <c r="A522" s="4" t="s">
        <v>47</v>
      </c>
      <c r="B522" s="130">
        <v>1</v>
      </c>
      <c r="C522" s="130"/>
      <c r="D522" s="95" t="s">
        <v>461</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90" t="str">
        <f>IF(B528=0, -5, "0")</f>
        <v>0</v>
      </c>
      <c r="D528" s="174" t="s">
        <v>449</v>
      </c>
      <c r="E528" s="106"/>
      <c r="F528" s="204" t="s">
        <v>356</v>
      </c>
      <c r="G528" s="127"/>
    </row>
    <row r="529" spans="1:7" ht="45" x14ac:dyDescent="0.3">
      <c r="A529" s="55" t="s">
        <v>354</v>
      </c>
      <c r="B529" s="130" t="s">
        <v>32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0.88422818791946312</v>
      </c>
    </row>
  </sheetData>
  <sheetProtection algorithmName="SHA-512" hashValue="ceQC7bL82GG0fYNWVmU30wt+SE7pdAK4p129rXuBz5BqIf3yndbp1GAZ6wbS6Td3zJPTSMr8lJxf2/LNvnYcMA==" saltValue="f5jT6HAsYjaNCH481jAx+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3" manualBreakCount="3">
    <brk id="85" max="6" man="1"/>
    <brk id="267" max="6" man="1"/>
    <brk id="44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91" zoomScaleNormal="90" zoomScaleSheetLayoutView="91"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Jawhra Sousse</v>
      </c>
      <c r="B7" s="332"/>
      <c r="C7" s="332"/>
      <c r="D7" s="332"/>
      <c r="E7" s="332"/>
      <c r="F7" s="332"/>
      <c r="G7" s="125"/>
    </row>
    <row r="8" spans="1:7" s="12" customFormat="1" ht="24" x14ac:dyDescent="0.45">
      <c r="A8" s="14" t="s">
        <v>42</v>
      </c>
      <c r="B8" s="352" t="str">
        <f>'A1 Exploitation'!B9:F9</f>
        <v>Meriam CHOUCHENE</v>
      </c>
      <c r="C8" s="352"/>
      <c r="D8" s="352"/>
      <c r="E8" s="352"/>
      <c r="F8" s="352"/>
      <c r="G8" s="125"/>
    </row>
    <row r="9" spans="1:7" s="12" customFormat="1" ht="24" x14ac:dyDescent="0.45">
      <c r="A9" s="15" t="s">
        <v>44</v>
      </c>
      <c r="B9" s="353" t="str">
        <f>'A1 Exploitation'!B10:F10</f>
        <v>Directeur magasin &amp; chefs rayons</v>
      </c>
      <c r="C9" s="353"/>
      <c r="D9" s="353"/>
      <c r="E9" s="353"/>
      <c r="F9" s="353"/>
      <c r="G9" s="125"/>
    </row>
    <row r="10" spans="1:7" s="12" customFormat="1" ht="24" x14ac:dyDescent="0.45">
      <c r="A10" s="14" t="s">
        <v>43</v>
      </c>
      <c r="B10" s="350">
        <f>'A1 Exploitation'!B11:F11</f>
        <v>43158</v>
      </c>
      <c r="C10" s="350"/>
      <c r="D10" s="350"/>
      <c r="E10" s="350"/>
      <c r="F10" s="350"/>
      <c r="G10" s="125"/>
    </row>
    <row r="11" spans="1:7" s="12" customFormat="1" ht="24" x14ac:dyDescent="0.45">
      <c r="A11" s="14" t="s">
        <v>294</v>
      </c>
      <c r="B11" s="349">
        <f>D199</f>
        <v>0.93055555555555558</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t="s">
        <v>436</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420</v>
      </c>
      <c r="E50" s="94"/>
      <c r="F50" s="94"/>
    </row>
    <row r="51" spans="1:7" ht="18" x14ac:dyDescent="0.35">
      <c r="A51" s="40" t="s">
        <v>296</v>
      </c>
      <c r="B51" s="94" t="s">
        <v>32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3.25" customHeight="1" x14ac:dyDescent="0.35">
      <c r="A60" s="43" t="s">
        <v>221</v>
      </c>
      <c r="B60" s="94">
        <v>1</v>
      </c>
      <c r="C60" s="120" t="str">
        <f>IF(B60=0, -5, "0")</f>
        <v>0</v>
      </c>
      <c r="D60" s="95" t="s">
        <v>437</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1</v>
      </c>
      <c r="C69" s="101"/>
      <c r="D69" s="95" t="s">
        <v>411</v>
      </c>
      <c r="E69" s="103"/>
      <c r="F69" s="94" t="s">
        <v>357</v>
      </c>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t="s">
        <v>412</v>
      </c>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21</v>
      </c>
    </row>
    <row r="85" spans="1:7" x14ac:dyDescent="0.3">
      <c r="A85" s="337" t="s">
        <v>295</v>
      </c>
      <c r="B85" s="338"/>
      <c r="C85" s="339"/>
      <c r="D85" s="33">
        <f>D84/(COUNT(B67:C83)*2)</f>
        <v>0.95454545454545459</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t="s">
        <v>32</v>
      </c>
      <c r="C91" s="101"/>
      <c r="D91" s="295" t="s">
        <v>424</v>
      </c>
      <c r="E91" s="94"/>
      <c r="F91" s="94"/>
    </row>
    <row r="92" spans="1:7" ht="19.5" x14ac:dyDescent="0.4">
      <c r="A92" s="20" t="s">
        <v>248</v>
      </c>
      <c r="B92" s="110" t="s">
        <v>32</v>
      </c>
      <c r="C92" s="101"/>
      <c r="D92" s="107"/>
      <c r="E92" s="94"/>
      <c r="F92" s="94"/>
    </row>
    <row r="93" spans="1:7" ht="18" customHeight="1"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413</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18" customHeight="1" x14ac:dyDescent="0.35">
      <c r="A99" s="46" t="s">
        <v>193</v>
      </c>
      <c r="B99" s="110" t="s">
        <v>32</v>
      </c>
      <c r="C99" s="120" t="str">
        <f>IF(B99=0, -5, "0")</f>
        <v>0</v>
      </c>
      <c r="D99" s="95" t="s">
        <v>427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17</v>
      </c>
    </row>
    <row r="103" spans="1:7" x14ac:dyDescent="0.3">
      <c r="A103" s="337" t="s">
        <v>295</v>
      </c>
      <c r="B103" s="338"/>
      <c r="C103" s="339"/>
      <c r="D103" s="33">
        <f>D102/(COUNT(B88:C101)*2)</f>
        <v>0.94444444444444442</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0.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51" x14ac:dyDescent="0.4">
      <c r="A125" s="20" t="s">
        <v>247</v>
      </c>
      <c r="B125" s="111">
        <v>0</v>
      </c>
      <c r="C125" s="101"/>
      <c r="D125" s="95" t="s">
        <v>432</v>
      </c>
      <c r="E125" s="95" t="s">
        <v>462</v>
      </c>
      <c r="F125" s="94" t="s">
        <v>356</v>
      </c>
    </row>
    <row r="126" spans="1:7" ht="19.5" x14ac:dyDescent="0.4">
      <c r="A126" s="17" t="s">
        <v>292</v>
      </c>
      <c r="B126" s="111">
        <v>2</v>
      </c>
      <c r="C126" s="101"/>
      <c r="D126" s="107"/>
      <c r="E126" s="102"/>
      <c r="F126" s="94"/>
    </row>
    <row r="127" spans="1:7" ht="21" customHeight="1" x14ac:dyDescent="0.35">
      <c r="A127" s="43" t="s">
        <v>213</v>
      </c>
      <c r="B127" s="111">
        <v>2</v>
      </c>
      <c r="C127" s="120" t="str">
        <f>IF(B127=0, -5, "0")</f>
        <v>0</v>
      </c>
      <c r="D127" s="107"/>
      <c r="E127" s="102"/>
      <c r="F127" s="94"/>
    </row>
    <row r="128" spans="1:7" ht="18" x14ac:dyDescent="0.35">
      <c r="A128" s="40" t="s">
        <v>236</v>
      </c>
      <c r="B128" s="111">
        <v>2</v>
      </c>
      <c r="C128" s="120" t="str">
        <f>IF(B128=0, -5, "0")</f>
        <v>0</v>
      </c>
      <c r="D128" s="95" t="s">
        <v>431</v>
      </c>
      <c r="E128" s="95"/>
      <c r="F128" s="94"/>
    </row>
    <row r="129" spans="1:7" x14ac:dyDescent="0.3">
      <c r="A129" s="20" t="s">
        <v>166</v>
      </c>
      <c r="B129" s="111">
        <v>2</v>
      </c>
      <c r="C129" s="121"/>
      <c r="D129" s="95"/>
      <c r="E129" s="95"/>
      <c r="F129" s="94"/>
    </row>
    <row r="130" spans="1:7" ht="21" customHeight="1"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20</v>
      </c>
    </row>
    <row r="134" spans="1:7" x14ac:dyDescent="0.3">
      <c r="A134" s="337" t="s">
        <v>295</v>
      </c>
      <c r="B134" s="338"/>
      <c r="C134" s="339"/>
      <c r="D134" s="32">
        <f>D133/(COUNT(B122:C132)*2)</f>
        <v>0.90909090909090906</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24</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1</v>
      </c>
      <c r="C153" s="94"/>
      <c r="D153" s="95" t="s">
        <v>428</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0</v>
      </c>
      <c r="C156" s="120">
        <f>IF(B156=0, -5, "0")</f>
        <v>-5</v>
      </c>
      <c r="D156" s="95" t="s">
        <v>417</v>
      </c>
      <c r="E156" s="95" t="s">
        <v>418</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8</v>
      </c>
    </row>
    <row r="162" spans="1:7" x14ac:dyDescent="0.3">
      <c r="A162" s="337" t="s">
        <v>295</v>
      </c>
      <c r="B162" s="338"/>
      <c r="C162" s="339"/>
      <c r="D162" s="33">
        <f>D161/(COUNT(B153:C160)*2)</f>
        <v>0.44444444444444442</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6</v>
      </c>
    </row>
    <row r="195" spans="1:6" x14ac:dyDescent="0.3">
      <c r="A195" s="337" t="s">
        <v>295</v>
      </c>
      <c r="B195" s="338"/>
      <c r="C195" s="339"/>
      <c r="D195" s="33">
        <f>D194/(COUNT(B190:C193)*2)</f>
        <v>1</v>
      </c>
    </row>
    <row r="197" spans="1:6" ht="18" x14ac:dyDescent="0.35">
      <c r="A197" s="64" t="s">
        <v>463</v>
      </c>
      <c r="B197" s="63"/>
      <c r="C197" s="63"/>
      <c r="D197" s="296">
        <v>0</v>
      </c>
      <c r="E197" s="287"/>
      <c r="F197" s="288"/>
    </row>
    <row r="198" spans="1:6" ht="22.5" x14ac:dyDescent="0.3">
      <c r="A198" s="35" t="s">
        <v>45</v>
      </c>
      <c r="B198" s="36"/>
      <c r="C198" s="37"/>
      <c r="D198" s="38">
        <f>SUM(D194,D186,D177,D169,D161,D63,D52,D33,D22,D118,D149,D133,D102,D84,D42)</f>
        <v>201</v>
      </c>
    </row>
    <row r="199" spans="1:6" ht="22.5" x14ac:dyDescent="0.3">
      <c r="A199" s="35" t="s">
        <v>323</v>
      </c>
      <c r="B199" s="36"/>
      <c r="C199" s="37"/>
      <c r="D199" s="39">
        <f>D198/(COUNT(B190:C193,B181:C185,B173:C176,B165:C168,B153:C160,B56:C62,B46:C51,B26:C32,B17:C21,B107:C117,B137:C148,B122:C132,B88:C101,B67:C83,B37:C41)*2)</f>
        <v>0.93055555555555558</v>
      </c>
    </row>
  </sheetData>
  <sheetProtection algorithmName="SHA-512" hashValue="MFilsofXyK0Yp1sQs7Tqa2nFLxRcwwEYmQSX3x5rTJVAynwyijFhfjyMf0OOP1nWGZUdT/gEe/GuR5lhRzhxeA==" saltValue="kjD0hQQBhl7bYr8Nufthi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195" zoomScale="70" zoomScaleSheetLayoutView="70" workbookViewId="0">
      <selection activeCell="D217" sqref="D217"/>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Jawhra Sousse</v>
      </c>
      <c r="B8" s="332"/>
      <c r="C8" s="332"/>
      <c r="D8" s="332"/>
      <c r="E8" s="332"/>
      <c r="F8" s="332"/>
      <c r="G8" s="125"/>
    </row>
    <row r="9" spans="1:7" ht="24" x14ac:dyDescent="0.45">
      <c r="A9" s="14" t="s">
        <v>42</v>
      </c>
      <c r="B9" s="333" t="s">
        <v>466</v>
      </c>
      <c r="C9" s="333"/>
      <c r="D9" s="333"/>
      <c r="E9" s="333"/>
      <c r="F9" s="333"/>
      <c r="G9" s="125"/>
    </row>
    <row r="10" spans="1:7" ht="24" x14ac:dyDescent="0.45">
      <c r="A10" s="15" t="s">
        <v>44</v>
      </c>
      <c r="B10" s="334" t="s">
        <v>467</v>
      </c>
      <c r="C10" s="334"/>
      <c r="D10" s="334"/>
      <c r="E10" s="334"/>
      <c r="F10" s="334"/>
      <c r="G10" s="125"/>
    </row>
    <row r="11" spans="1:7" ht="24" x14ac:dyDescent="0.45">
      <c r="A11" s="14" t="s">
        <v>43</v>
      </c>
      <c r="B11" s="329">
        <v>43257</v>
      </c>
      <c r="C11" s="329"/>
      <c r="D11" s="329"/>
      <c r="E11" s="329"/>
      <c r="F11" s="329"/>
      <c r="G11" s="125"/>
    </row>
    <row r="12" spans="1:7" ht="24" x14ac:dyDescent="0.45">
      <c r="A12" s="14" t="s">
        <v>239</v>
      </c>
      <c r="B12" s="327">
        <f>D549</f>
        <v>0.94648829431438131</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43257</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43257</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66" x14ac:dyDescent="0.3">
      <c r="A58" s="18" t="s">
        <v>128</v>
      </c>
      <c r="B58" s="130">
        <v>0</v>
      </c>
      <c r="C58" s="130"/>
      <c r="D58" s="138" t="s">
        <v>503</v>
      </c>
      <c r="E58" s="113" t="s">
        <v>514</v>
      </c>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5" t="s">
        <v>504</v>
      </c>
      <c r="E74" s="116"/>
      <c r="F74" s="204"/>
      <c r="G74" s="214"/>
    </row>
    <row r="75" spans="1:7" s="112" customFormat="1" x14ac:dyDescent="0.3">
      <c r="A75" s="70" t="s">
        <v>251</v>
      </c>
      <c r="B75" s="130">
        <v>2</v>
      </c>
      <c r="C75" s="131"/>
      <c r="D75" s="151"/>
      <c r="E75" s="106"/>
      <c r="F75" s="204"/>
      <c r="G75" s="214"/>
    </row>
    <row r="76" spans="1:7" s="112" customFormat="1" ht="84" x14ac:dyDescent="0.3">
      <c r="A76" s="70" t="s">
        <v>156</v>
      </c>
      <c r="B76" s="130">
        <v>1</v>
      </c>
      <c r="C76" s="131"/>
      <c r="D76" s="138" t="s">
        <v>468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0</v>
      </c>
      <c r="C92" s="218"/>
      <c r="D92" s="147" t="s">
        <v>469</v>
      </c>
      <c r="E92" s="149" t="s">
        <v>505</v>
      </c>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451</v>
      </c>
      <c r="B96" s="130" t="s">
        <v>32</v>
      </c>
      <c r="C96" s="213"/>
      <c r="D96" s="223"/>
      <c r="E96" s="106"/>
      <c r="F96" s="204"/>
      <c r="G96" s="127"/>
    </row>
    <row r="97" spans="1:7" s="112" customFormat="1" ht="31.5" customHeight="1" x14ac:dyDescent="0.3">
      <c r="A97" s="219" t="s">
        <v>452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0.75</v>
      </c>
      <c r="E99" s="282">
        <f>COUNTIF('A1 Exploitation'!F53:F98,"ok")</f>
        <v>3</v>
      </c>
      <c r="F99" s="283">
        <f>COUNTA('A1 Exploitation'!F53:F98)</f>
        <v>4</v>
      </c>
      <c r="G99" s="127"/>
    </row>
    <row r="100" spans="1:7" x14ac:dyDescent="0.3">
      <c r="A100" s="5" t="s">
        <v>36</v>
      </c>
      <c r="B100" s="5"/>
      <c r="C100" s="5"/>
      <c r="D100" s="5">
        <f>SUM(B88:C93,B95:C99)</f>
        <v>17</v>
      </c>
    </row>
    <row r="101" spans="1:7" x14ac:dyDescent="0.3">
      <c r="A101" s="5" t="s">
        <v>35</v>
      </c>
      <c r="B101" s="132"/>
      <c r="C101" s="133"/>
      <c r="D101" s="134">
        <f>D100/(COUNT(B88:C93,B95:C99)*2)</f>
        <v>0.85</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43257</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7.5" customHeight="1" x14ac:dyDescent="0.3">
      <c r="A124" s="4" t="s">
        <v>59</v>
      </c>
      <c r="B124" s="130">
        <v>2</v>
      </c>
      <c r="C124" s="130"/>
      <c r="D124" s="301"/>
      <c r="E124" s="95"/>
      <c r="F124" s="204"/>
    </row>
    <row r="125" spans="1:6" ht="30" x14ac:dyDescent="0.3">
      <c r="A125" s="209" t="s">
        <v>159</v>
      </c>
      <c r="B125" s="130">
        <v>2</v>
      </c>
      <c r="C125" s="130" t="str">
        <f>IF(B125=0, -5, "0")</f>
        <v>0</v>
      </c>
      <c r="D125" s="226"/>
      <c r="E125" s="94"/>
      <c r="F125" s="204"/>
    </row>
    <row r="126" spans="1:6" ht="82.5" x14ac:dyDescent="0.3">
      <c r="A126" s="70" t="s">
        <v>251</v>
      </c>
      <c r="B126" s="130">
        <v>1</v>
      </c>
      <c r="C126" s="130"/>
      <c r="D126" s="301" t="s">
        <v>521</v>
      </c>
      <c r="E126" s="94"/>
      <c r="F126" s="204"/>
    </row>
    <row r="127" spans="1:6" ht="82.5" x14ac:dyDescent="0.3">
      <c r="A127" s="191" t="s">
        <v>68</v>
      </c>
      <c r="B127" s="130">
        <v>1</v>
      </c>
      <c r="C127" s="213"/>
      <c r="D127" s="235" t="s">
        <v>522</v>
      </c>
      <c r="E127" s="94"/>
      <c r="F127" s="204"/>
    </row>
    <row r="128" spans="1:6" x14ac:dyDescent="0.3">
      <c r="A128" s="4" t="s">
        <v>170</v>
      </c>
      <c r="B128" s="130">
        <v>2</v>
      </c>
      <c r="C128" s="131"/>
      <c r="D128" s="95"/>
      <c r="E128" s="94"/>
      <c r="F128" s="204"/>
    </row>
    <row r="129" spans="1:7" s="112" customFormat="1" ht="29.25" customHeight="1" x14ac:dyDescent="0.3">
      <c r="A129" s="238" t="s">
        <v>454</v>
      </c>
      <c r="B129" s="130">
        <v>2</v>
      </c>
      <c r="C129" s="213" t="str">
        <f>IF(B129=0, -5, "0")</f>
        <v>0</v>
      </c>
      <c r="D129" s="116"/>
      <c r="E129" s="116"/>
      <c r="F129" s="204"/>
      <c r="G129" s="127"/>
    </row>
    <row r="130" spans="1:7" ht="82.5" x14ac:dyDescent="0.3">
      <c r="A130" s="70" t="s">
        <v>240</v>
      </c>
      <c r="B130" s="130">
        <v>0</v>
      </c>
      <c r="C130" s="131"/>
      <c r="D130" s="138" t="s">
        <v>470</v>
      </c>
      <c r="E130" s="116" t="s">
        <v>515</v>
      </c>
      <c r="F130" s="204"/>
    </row>
    <row r="131" spans="1:7" ht="82.5" x14ac:dyDescent="0.3">
      <c r="A131" s="209" t="s">
        <v>380</v>
      </c>
      <c r="B131" s="130">
        <v>1</v>
      </c>
      <c r="C131" s="213" t="str">
        <f>IF(B131=0, -5, "0")</f>
        <v>0</v>
      </c>
      <c r="D131" s="95" t="s">
        <v>516</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0.80555555555555558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59</v>
      </c>
    </row>
    <row r="158" spans="1:7" ht="18" x14ac:dyDescent="0.35">
      <c r="A158" s="42" t="s">
        <v>200</v>
      </c>
      <c r="B158" s="152"/>
      <c r="C158" s="153"/>
      <c r="D158" s="144">
        <f>D157/(COUNT(B143:C147,B110:C116,B121:C138,B149:C153)*2)</f>
        <v>0.89393939393939392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43257</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517</v>
      </c>
      <c r="E176" s="94"/>
      <c r="F176" s="204"/>
    </row>
    <row r="177" spans="1:7" ht="49.5" x14ac:dyDescent="0.3">
      <c r="A177" s="4" t="s">
        <v>122</v>
      </c>
      <c r="B177" s="130">
        <v>1</v>
      </c>
      <c r="C177" s="130"/>
      <c r="D177" s="113" t="s">
        <v>472</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0</v>
      </c>
      <c r="C185" s="130"/>
      <c r="D185" s="147" t="s">
        <v>471</v>
      </c>
      <c r="E185" s="95" t="s">
        <v>518</v>
      </c>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42</v>
      </c>
    </row>
    <row r="202" spans="1:7" x14ac:dyDescent="0.3">
      <c r="A202" s="5" t="s">
        <v>35</v>
      </c>
      <c r="B202" s="132"/>
      <c r="C202" s="133"/>
      <c r="D202" s="134">
        <f>D201/(COUNT(B176:C194,B196:C200)*2)</f>
        <v>0.91304347826086951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43257</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53.25" customHeight="1" x14ac:dyDescent="0.3">
      <c r="A228" s="4" t="s">
        <v>173</v>
      </c>
      <c r="B228" s="130">
        <v>1</v>
      </c>
      <c r="C228" s="136"/>
      <c r="D228" s="113" t="s">
        <v>519</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66" x14ac:dyDescent="0.3">
      <c r="A231" s="70" t="s">
        <v>59</v>
      </c>
      <c r="B231" s="130">
        <v>2</v>
      </c>
      <c r="C231" s="130"/>
      <c r="D231" s="302" t="s">
        <v>506</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507</v>
      </c>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1</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0.90625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508</v>
      </c>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4</v>
      </c>
      <c r="F261" s="283">
        <f>COUNTA('A1 Exploitation'!F212:F260)</f>
        <v>4</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0.94871794871794868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43257</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ht="33" x14ac:dyDescent="0.3">
      <c r="A280" s="10" t="s">
        <v>147</v>
      </c>
      <c r="B280" s="130">
        <v>1</v>
      </c>
      <c r="C280" s="150"/>
      <c r="D280" s="116" t="s">
        <v>473</v>
      </c>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474</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36" customHeight="1" x14ac:dyDescent="0.3">
      <c r="A297" s="270" t="s">
        <v>388</v>
      </c>
      <c r="B297" s="130">
        <v>2</v>
      </c>
      <c r="C297" s="136" t="str">
        <f>IF(B297=0, -10, "0")</f>
        <v>0</v>
      </c>
      <c r="D297" s="156" t="s">
        <v>475</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3</v>
      </c>
      <c r="F313" s="283">
        <f>COUNTA('A1 Exploitation'!F273:F312)</f>
        <v>3</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0.97142857142857142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43257</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29" t="s">
        <v>479</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43257</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476</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43257</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477</v>
      </c>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3" x14ac:dyDescent="0.3">
      <c r="A437" s="10" t="s">
        <v>452</v>
      </c>
      <c r="B437" s="130">
        <v>1</v>
      </c>
      <c r="C437" s="130"/>
      <c r="D437" s="129" t="s">
        <v>478</v>
      </c>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43257</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520</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43257</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49" t="s">
        <v>480</v>
      </c>
      <c r="E492" s="149" t="s">
        <v>481</v>
      </c>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43257</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ht="33" x14ac:dyDescent="0.3">
      <c r="A509" s="6" t="s">
        <v>15</v>
      </c>
      <c r="B509" s="130">
        <v>2</v>
      </c>
      <c r="C509" s="130"/>
      <c r="D509" s="95" t="s">
        <v>482</v>
      </c>
      <c r="E509" s="94"/>
      <c r="F509" s="204"/>
    </row>
    <row r="510" spans="1:7" ht="33" x14ac:dyDescent="0.3">
      <c r="A510" s="9" t="s">
        <v>218</v>
      </c>
      <c r="B510" s="130">
        <v>1</v>
      </c>
      <c r="C510" s="130"/>
      <c r="D510" s="95" t="s">
        <v>502</v>
      </c>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43257</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483</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2</v>
      </c>
      <c r="F532" s="283">
        <f>COUNTA('A1 Exploitation'!F520:F531)</f>
        <v>2</v>
      </c>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43257</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0.9107142857142857</v>
      </c>
    </row>
    <row r="548" spans="1:4" ht="22.5" x14ac:dyDescent="0.45">
      <c r="A548" s="35" t="s">
        <v>45</v>
      </c>
      <c r="B548" s="181"/>
      <c r="C548" s="182"/>
      <c r="D548" s="183">
        <f>SUM(D544,D533,D513,D502,D443,D390,D357,D45,D317,D265,D157,D480,D204,D102)</f>
        <v>566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0.94648829431438131</v>
      </c>
    </row>
  </sheetData>
  <sheetProtection algorithmName="SHA-512" hashValue="6cUHQACQgEybFnQWBAO59yTOGB9TTpMs3OEgy0UFB6FASAspLjeXu7IlKrMsE4pS4C8jbfNOTbCSwTf2hUBPtg==" saltValue="a7rZ2ZSeVeQrXkuQLAoeZ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5" manualBreakCount="5">
    <brk id="85" max="6" man="1"/>
    <brk id="159" max="6" man="1"/>
    <brk id="267" max="6" man="1"/>
    <brk id="388" max="6" man="1"/>
    <brk id="51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10" sqref="B10:F1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Jawhra Sousse</v>
      </c>
      <c r="B7" s="332"/>
      <c r="C7" s="332"/>
      <c r="D7" s="332"/>
      <c r="E7" s="332"/>
      <c r="F7" s="332"/>
      <c r="G7" s="125"/>
    </row>
    <row r="8" spans="1:7" s="12" customFormat="1" ht="24" x14ac:dyDescent="0.45">
      <c r="A8" s="14" t="s">
        <v>42</v>
      </c>
      <c r="B8" s="352" t="str">
        <f>'A2 Exploitation'!B9:F9</f>
        <v>Dr Raja Bouhalfaya</v>
      </c>
      <c r="C8" s="352"/>
      <c r="D8" s="352"/>
      <c r="E8" s="352"/>
      <c r="F8" s="352"/>
      <c r="G8" s="125"/>
    </row>
    <row r="9" spans="1:7" s="12" customFormat="1" ht="24" x14ac:dyDescent="0.45">
      <c r="A9" s="15" t="s">
        <v>44</v>
      </c>
      <c r="B9" s="353" t="str">
        <f>'A2 Exploitation'!B10:F10</f>
        <v>Directeur du magasin et chefs rayons</v>
      </c>
      <c r="C9" s="353"/>
      <c r="D9" s="353"/>
      <c r="E9" s="353"/>
      <c r="F9" s="353"/>
      <c r="G9" s="125"/>
    </row>
    <row r="10" spans="1:7" s="12" customFormat="1" ht="24" x14ac:dyDescent="0.45">
      <c r="A10" s="14" t="s">
        <v>43</v>
      </c>
      <c r="B10" s="350">
        <f>'A2 Exploitation'!B11:F11</f>
        <v>43257</v>
      </c>
      <c r="C10" s="350"/>
      <c r="D10" s="350"/>
      <c r="E10" s="350"/>
      <c r="F10" s="350"/>
      <c r="G10" s="125"/>
    </row>
    <row r="11" spans="1:7" s="12" customFormat="1" ht="24" x14ac:dyDescent="0.45">
      <c r="A11" s="14" t="s">
        <v>294</v>
      </c>
      <c r="B11" s="349">
        <f>D199</f>
        <v>0.89189189189189189</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49.5" x14ac:dyDescent="0.3">
      <c r="A17" s="17" t="s">
        <v>269</v>
      </c>
      <c r="B17" s="94">
        <v>0</v>
      </c>
      <c r="C17" s="94"/>
      <c r="D17" s="95" t="s">
        <v>509</v>
      </c>
      <c r="E17" s="95" t="s">
        <v>484</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ht="49.5" x14ac:dyDescent="0.3">
      <c r="A28" s="44" t="s">
        <v>370</v>
      </c>
      <c r="B28" s="94">
        <v>2</v>
      </c>
      <c r="C28" s="94"/>
      <c r="D28" s="95" t="s">
        <v>485</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486</v>
      </c>
      <c r="E50" s="94"/>
      <c r="F50" s="94"/>
    </row>
    <row r="51" spans="1:7" ht="50.25" x14ac:dyDescent="0.35">
      <c r="A51" s="40" t="s">
        <v>296</v>
      </c>
      <c r="B51" s="94">
        <v>1</v>
      </c>
      <c r="C51" s="120" t="str">
        <f>IF(B51=0, -5, "0")</f>
        <v>0</v>
      </c>
      <c r="D51" s="95" t="s">
        <v>487</v>
      </c>
      <c r="E51" s="94"/>
      <c r="F51" s="94"/>
    </row>
    <row r="52" spans="1:7" x14ac:dyDescent="0.3">
      <c r="A52" s="337" t="s">
        <v>36</v>
      </c>
      <c r="B52" s="338"/>
      <c r="C52" s="339"/>
      <c r="D52" s="248">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510</v>
      </c>
      <c r="E58" s="95"/>
      <c r="F58" s="94"/>
    </row>
    <row r="59" spans="1:7" x14ac:dyDescent="0.3">
      <c r="A59" s="23" t="s">
        <v>92</v>
      </c>
      <c r="B59" s="94">
        <v>2</v>
      </c>
      <c r="C59" s="94"/>
      <c r="D59" s="98"/>
      <c r="E59" s="94"/>
      <c r="F59" s="94"/>
    </row>
    <row r="60" spans="1:7" ht="50.25" x14ac:dyDescent="0.35">
      <c r="A60" s="43" t="s">
        <v>221</v>
      </c>
      <c r="B60" s="94">
        <v>2</v>
      </c>
      <c r="C60" s="120" t="str">
        <f>IF(B60=0, -5, "0")</f>
        <v>0</v>
      </c>
      <c r="D60" s="95" t="s">
        <v>511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1</v>
      </c>
      <c r="C69" s="101"/>
      <c r="D69" s="95" t="s">
        <v>488</v>
      </c>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23</v>
      </c>
    </row>
    <row r="85" spans="1:7" x14ac:dyDescent="0.3">
      <c r="A85" s="337" t="s">
        <v>295</v>
      </c>
      <c r="B85" s="338"/>
      <c r="C85" s="339"/>
      <c r="D85" s="33">
        <f>D84/(COUNT(B67:C83)*2)</f>
        <v>0.95833333333333337</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0</v>
      </c>
      <c r="C90" s="101"/>
      <c r="D90" s="107"/>
      <c r="E90" s="94"/>
      <c r="F90" s="94"/>
    </row>
    <row r="91" spans="1:7" ht="34.5" x14ac:dyDescent="0.4">
      <c r="A91" s="23" t="s">
        <v>301</v>
      </c>
      <c r="B91" s="110">
        <v>2</v>
      </c>
      <c r="C91" s="101"/>
      <c r="D91" s="123" t="s">
        <v>489</v>
      </c>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49.5" x14ac:dyDescent="0.3">
      <c r="A95" s="20" t="s">
        <v>165</v>
      </c>
      <c r="B95" s="110">
        <v>1</v>
      </c>
      <c r="C95" s="94"/>
      <c r="D95" s="95" t="s">
        <v>490</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427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17</v>
      </c>
    </row>
    <row r="103" spans="1:7" x14ac:dyDescent="0.3">
      <c r="A103" s="337" t="s">
        <v>295</v>
      </c>
      <c r="B103" s="338"/>
      <c r="C103" s="339"/>
      <c r="D103" s="33">
        <f>D102/(COUNT(B88:C101)*2)</f>
        <v>0.85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512</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491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21</v>
      </c>
      <c r="E118" s="13"/>
      <c r="F118" s="13"/>
      <c r="G118" s="126"/>
    </row>
    <row r="119" spans="1:7" s="22" customFormat="1" x14ac:dyDescent="0.3">
      <c r="A119" s="337" t="s">
        <v>295</v>
      </c>
      <c r="B119" s="338"/>
      <c r="C119" s="339"/>
      <c r="D119" s="33">
        <f>D118/(COUNT(B107:C117)*2)</f>
        <v>0.95454545454545459</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ht="49.5" x14ac:dyDescent="0.3">
      <c r="A123" s="44" t="s">
        <v>272</v>
      </c>
      <c r="B123" s="111">
        <v>1</v>
      </c>
      <c r="C123" s="94"/>
      <c r="D123" s="95" t="s">
        <v>492</v>
      </c>
      <c r="E123" s="95"/>
      <c r="F123" s="94"/>
    </row>
    <row r="124" spans="1:7" ht="19.5" x14ac:dyDescent="0.4">
      <c r="A124" s="17" t="s">
        <v>293</v>
      </c>
      <c r="B124" s="111">
        <v>2</v>
      </c>
      <c r="C124" s="101"/>
      <c r="D124" s="95"/>
      <c r="E124" s="95"/>
      <c r="F124" s="94"/>
    </row>
    <row r="125" spans="1:7" ht="51" x14ac:dyDescent="0.4">
      <c r="A125" s="20" t="s">
        <v>247</v>
      </c>
      <c r="B125" s="111">
        <v>1</v>
      </c>
      <c r="C125" s="101"/>
      <c r="D125" s="95" t="s">
        <v>513</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
      <c r="E127" s="102"/>
      <c r="F127" s="94"/>
    </row>
    <row r="128" spans="1:7" ht="18" x14ac:dyDescent="0.35">
      <c r="A128" s="40" t="s">
        <v>236</v>
      </c>
      <c r="B128" s="111">
        <v>2</v>
      </c>
      <c r="C128" s="120" t="str">
        <f>IF(B128=0, -5, "0")</f>
        <v>0</v>
      </c>
      <c r="D128" s="95" t="s">
        <v>494</v>
      </c>
      <c r="E128" s="95"/>
      <c r="F128" s="94"/>
    </row>
    <row r="129" spans="1:7" x14ac:dyDescent="0.3">
      <c r="A129" s="20" t="s">
        <v>166</v>
      </c>
      <c r="B129" s="111">
        <v>2</v>
      </c>
      <c r="C129" s="121"/>
      <c r="D129" s="95"/>
      <c r="E129" s="95"/>
      <c r="F129" s="94"/>
    </row>
    <row r="130" spans="1:7" ht="50.25" x14ac:dyDescent="0.35">
      <c r="A130" s="43" t="s">
        <v>194</v>
      </c>
      <c r="B130" s="111">
        <v>2</v>
      </c>
      <c r="C130" s="120" t="str">
        <f>IF(B130=0, -5, "0")</f>
        <v>0</v>
      </c>
      <c r="D130" s="95" t="s">
        <v>493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2"/>
      <c r="E132" s="102"/>
      <c r="F132" s="94"/>
    </row>
    <row r="133" spans="1:7" x14ac:dyDescent="0.3">
      <c r="A133" s="337" t="s">
        <v>36</v>
      </c>
      <c r="B133" s="338"/>
      <c r="C133" s="339"/>
      <c r="D133" s="248">
        <f>SUM(B122:C132)</f>
        <v>20</v>
      </c>
    </row>
    <row r="134" spans="1:7" x14ac:dyDescent="0.3">
      <c r="A134" s="337" t="s">
        <v>295</v>
      </c>
      <c r="B134" s="338"/>
      <c r="C134" s="339"/>
      <c r="D134" s="32">
        <f>D133/(COUNT(B122:C132)*2)</f>
        <v>0.90909090909090906</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95" t="s">
        <v>495</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24</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0</v>
      </c>
      <c r="C156" s="120">
        <f>IF(B156=0, -5, "0")</f>
        <v>-5</v>
      </c>
      <c r="D156" s="123" t="s">
        <v>496</v>
      </c>
      <c r="E156" s="95" t="s">
        <v>497</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9</v>
      </c>
    </row>
    <row r="162" spans="1:7" x14ac:dyDescent="0.3">
      <c r="A162" s="337" t="s">
        <v>295</v>
      </c>
      <c r="B162" s="338"/>
      <c r="C162" s="339"/>
      <c r="D162" s="33">
        <f>D161/(COUNT(B153:C160)*2)</f>
        <v>0.5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ht="66" x14ac:dyDescent="0.3">
      <c r="A166" s="17" t="s">
        <v>287</v>
      </c>
      <c r="B166" s="94">
        <v>1</v>
      </c>
      <c r="C166" s="94"/>
      <c r="D166" s="95" t="s">
        <v>498</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499</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9</v>
      </c>
    </row>
    <row r="187" spans="1:7" x14ac:dyDescent="0.3">
      <c r="A187" s="337" t="s">
        <v>295</v>
      </c>
      <c r="B187" s="338"/>
      <c r="C187" s="339"/>
      <c r="D187" s="33">
        <f>D186/(COUNT(B181:C185)*2)</f>
        <v>0.9</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44" t="s">
        <v>371</v>
      </c>
      <c r="B190" s="94">
        <v>1</v>
      </c>
      <c r="C190" s="94"/>
      <c r="D190" s="95" t="s">
        <v>500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501</v>
      </c>
      <c r="E192" s="94"/>
      <c r="F192" s="94"/>
    </row>
    <row r="193" spans="1:6" x14ac:dyDescent="0.3">
      <c r="A193" s="53" t="s">
        <v>189</v>
      </c>
      <c r="B193" s="94">
        <v>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0.66666666666666663</v>
      </c>
    </row>
    <row r="197" spans="1:6" ht="18" x14ac:dyDescent="0.35">
      <c r="A197" s="64" t="s">
        <v>246</v>
      </c>
      <c r="B197" s="63"/>
      <c r="C197" s="63"/>
      <c r="D197" s="299">
        <f>E197/F197</f>
        <v>0.7857142857142857</v>
      </c>
      <c r="E197" s="298">
        <f>COUNTIF('A1 Technique'!F17:F193,"ok")</f>
        <v>11</v>
      </c>
      <c r="F197" s="298">
        <f>COUNTA('A1 Technique'!F17:F193)</f>
        <v>14</v>
      </c>
    </row>
    <row r="198" spans="1:6" ht="22.5" x14ac:dyDescent="0.3">
      <c r="A198" s="35" t="s">
        <v>322</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0.89189189189189189</v>
      </c>
    </row>
  </sheetData>
  <sheetProtection algorithmName="SHA-512" hashValue="AAda8Rm3pF7A01s1EoESOH7Rm4spH6PZF0IPYK77vfrpwm0/LLRPMDm0R/ZfHE9k4RDbS6U7/jX0LCQNyGCacA==" saltValue="x5rQdyxMciZqSda6Z3iAG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0" orientation="portrait" r:id="rId1"/>
  <rowBreaks count="2" manualBreakCount="2">
    <brk id="85" max="5" man="1"/>
    <brk id="17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Jawhra Sousse</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rsJ+rSz2rltJ0HCts77WEWdPuLADwSp/cWZhN1lDDJPpqsK0aJHclY4qGpfIGiOGOZpYnEQCq7RNoOxH70fOZQ==" saltValue="Fv6sOOTbYlTv+XTNgzUrp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Jawhra Sousse</v>
      </c>
      <c r="B7" s="332"/>
      <c r="C7" s="332"/>
      <c r="D7" s="332"/>
      <c r="E7" s="332"/>
      <c r="F7" s="332"/>
      <c r="G7" s="125"/>
    </row>
    <row r="8" spans="1:7" s="12" customFormat="1" ht="24" x14ac:dyDescent="0.45">
      <c r="A8" s="14" t="s">
        <v>42</v>
      </c>
      <c r="B8" s="352">
        <f>'A3 Exploitation'!B9:F9</f>
        <v>0</v>
      </c>
      <c r="C8" s="352"/>
      <c r="D8" s="352"/>
      <c r="E8" s="352"/>
      <c r="F8" s="352"/>
      <c r="G8" s="125"/>
    </row>
    <row r="9" spans="1:7" s="12" customFormat="1" ht="24" x14ac:dyDescent="0.45">
      <c r="A9" s="15" t="s">
        <v>44</v>
      </c>
      <c r="B9" s="353">
        <f>'A3 Exploitation'!B10:F10</f>
        <v>0</v>
      </c>
      <c r="C9" s="353"/>
      <c r="D9" s="353"/>
      <c r="E9" s="353"/>
      <c r="F9" s="353"/>
      <c r="G9" s="125"/>
    </row>
    <row r="10" spans="1:7" s="12" customFormat="1" ht="24" x14ac:dyDescent="0.45">
      <c r="A10" s="14" t="s">
        <v>43</v>
      </c>
      <c r="B10" s="350">
        <f>'A3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92">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91">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91">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91">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91">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91">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91">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91">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91">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91">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92">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91">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91">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91">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9" t="e">
        <f>E197/F197</f>
        <v>#DIV/0!</v>
      </c>
      <c r="E197" s="298">
        <f>COUNTIF('A2 Technique'!F17:F193,"ok")</f>
        <v>0</v>
      </c>
      <c r="F197" s="29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436" sqref="D43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Jawhra Sousse</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2V8HpEqeI8ax9U6wfulLSJNMcFAP/C1nMN86o3l6tzWyckqyhtlwW2eo3EW4kgWswspi2cirW2fN5z+39IKuIw==" saltValue="iXcOJEn0c+QbA7AGDOuey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e">
        <f>#REF!</f>
        <v>#REF!</v>
      </c>
      <c r="B7" s="332"/>
      <c r="C7" s="332"/>
      <c r="D7" s="332"/>
      <c r="E7" s="332"/>
      <c r="F7" s="332"/>
      <c r="G7" s="125"/>
    </row>
    <row r="8" spans="1:7" s="12" customFormat="1" ht="24" x14ac:dyDescent="0.45">
      <c r="A8" s="14" t="s">
        <v>42</v>
      </c>
      <c r="B8" s="352">
        <f>'A4 Exploitation'!B9:F9</f>
        <v>0</v>
      </c>
      <c r="C8" s="352"/>
      <c r="D8" s="352"/>
      <c r="E8" s="352"/>
      <c r="F8" s="352"/>
      <c r="G8" s="125"/>
    </row>
    <row r="9" spans="1:7" s="12" customFormat="1" ht="24" x14ac:dyDescent="0.45">
      <c r="A9" s="15" t="s">
        <v>44</v>
      </c>
      <c r="B9" s="353">
        <f>'A4 Exploitation'!B10:F10</f>
        <v>0</v>
      </c>
      <c r="C9" s="353"/>
      <c r="D9" s="353"/>
      <c r="E9" s="353"/>
      <c r="F9" s="353"/>
      <c r="G9" s="125"/>
    </row>
    <row r="10" spans="1:7" s="12" customFormat="1" ht="24" x14ac:dyDescent="0.45">
      <c r="A10" s="14" t="s">
        <v>43</v>
      </c>
      <c r="B10" s="350">
        <f>'A4 Exploitation'!A8:F8</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45">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44">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44">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4">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4">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44">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4">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44">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44">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45">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44">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44">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44">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E197/F197</f>
        <v>#DIV/0!</v>
      </c>
      <c r="E197" s="298">
        <f>COUNTIF('A3 Technique'!F17:F193,"ok")</f>
        <v>0</v>
      </c>
      <c r="F197" s="29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2018-06-13T22:30:50Z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