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Quali-Consult\Desktop\CM Jawhra février 2018\"/>
    </mc:Choice>
  </mc:AlternateContent>
  <bookViews>
    <workbookView xWindow="0" yWindow="0" windowWidth="20490" windowHeight="7755" tabRatio="916" activeTab="1"/>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41" i="40" l="1"/>
  <c r="B99" i="40"/>
  <c r="B153" i="40"/>
  <c r="B200" i="40"/>
  <c r="B261" i="40"/>
  <c r="B313" i="40"/>
  <c r="B353" i="40"/>
  <c r="B386" i="40"/>
  <c r="B439" i="40"/>
  <c r="B476" i="40"/>
  <c r="B498" i="40"/>
  <c r="B512" i="40"/>
  <c r="B532" i="40"/>
  <c r="B543" i="40"/>
  <c r="C542" i="40"/>
  <c r="C530" i="40"/>
  <c r="C528" i="40"/>
  <c r="C490" i="40"/>
  <c r="C469" i="40"/>
  <c r="C466" i="40"/>
  <c r="C465" i="40"/>
  <c r="C461" i="40"/>
  <c r="C455" i="40"/>
  <c r="C438" i="40"/>
  <c r="C432" i="40"/>
  <c r="C431" i="40"/>
  <c r="C425" i="40"/>
  <c r="C422" i="40"/>
  <c r="C415" i="40"/>
  <c r="C411" i="40"/>
  <c r="C405" i="40"/>
  <c r="C402" i="40"/>
  <c r="C381" i="40"/>
  <c r="C378" i="40"/>
  <c r="C371" i="40"/>
  <c r="C369" i="40"/>
  <c r="C368" i="40"/>
  <c r="C348" i="40"/>
  <c r="C344" i="40"/>
  <c r="C342" i="40"/>
  <c r="C340" i="40"/>
  <c r="C331" i="40"/>
  <c r="C304" i="40"/>
  <c r="C302" i="40"/>
  <c r="C297" i="40"/>
  <c r="C295" i="40"/>
  <c r="C294" i="40"/>
  <c r="C291" i="40"/>
  <c r="C282" i="40"/>
  <c r="C278" i="40"/>
  <c r="C252" i="40"/>
  <c r="C251" i="40"/>
  <c r="C250" i="40"/>
  <c r="C249" i="40"/>
  <c r="C240" i="40"/>
  <c r="C238" i="40"/>
  <c r="C235" i="40"/>
  <c r="C230" i="40"/>
  <c r="C227" i="40"/>
  <c r="C220" i="40"/>
  <c r="C219" i="40"/>
  <c r="C194" i="40"/>
  <c r="C190" i="40"/>
  <c r="C186" i="40"/>
  <c r="C184" i="40"/>
  <c r="C182" i="40"/>
  <c r="C181" i="40"/>
  <c r="C170" i="40"/>
  <c r="C147" i="40"/>
  <c r="C145" i="40"/>
  <c r="C143" i="40"/>
  <c r="C138" i="40"/>
  <c r="C134" i="40"/>
  <c r="C132" i="40"/>
  <c r="C131" i="40"/>
  <c r="C129" i="40"/>
  <c r="C125" i="40"/>
  <c r="C115" i="40"/>
  <c r="C91" i="40"/>
  <c r="C89" i="40"/>
  <c r="C82" i="40"/>
  <c r="C79" i="40"/>
  <c r="C74" i="40"/>
  <c r="C72" i="40"/>
  <c r="C69" i="40"/>
  <c r="C68" i="40"/>
  <c r="C65" i="40"/>
  <c r="C59" i="40"/>
  <c r="C35" i="40"/>
  <c r="C34" i="40"/>
  <c r="C30" i="40"/>
  <c r="C542" i="38"/>
  <c r="C530" i="38"/>
  <c r="C528" i="38"/>
  <c r="C490" i="38"/>
  <c r="C469" i="38"/>
  <c r="C466" i="38"/>
  <c r="C465" i="38"/>
  <c r="C461" i="38"/>
  <c r="C455" i="38"/>
  <c r="C438" i="38"/>
  <c r="C432" i="38"/>
  <c r="C431" i="38"/>
  <c r="C425" i="38"/>
  <c r="C422" i="38"/>
  <c r="C415" i="38"/>
  <c r="C411" i="38"/>
  <c r="C405" i="38"/>
  <c r="C402" i="38"/>
  <c r="C381" i="38"/>
  <c r="C378" i="38"/>
  <c r="C371" i="38"/>
  <c r="C369" i="38"/>
  <c r="C368" i="38"/>
  <c r="C348" i="38"/>
  <c r="C344" i="38"/>
  <c r="C342" i="38"/>
  <c r="C340" i="38"/>
  <c r="C331" i="38"/>
  <c r="C304" i="38"/>
  <c r="C302" i="38"/>
  <c r="C297" i="38"/>
  <c r="C295" i="38"/>
  <c r="C294" i="38"/>
  <c r="C291" i="38"/>
  <c r="C282" i="38"/>
  <c r="C278" i="38"/>
  <c r="C252" i="38"/>
  <c r="C251" i="38"/>
  <c r="C250" i="38"/>
  <c r="C249" i="38"/>
  <c r="C240" i="38"/>
  <c r="C238" i="38"/>
  <c r="C235" i="38"/>
  <c r="C230" i="38"/>
  <c r="C227" i="38"/>
  <c r="C220" i="38"/>
  <c r="C219" i="38"/>
  <c r="C194" i="38"/>
  <c r="C190" i="38"/>
  <c r="C186" i="38"/>
  <c r="C184" i="38"/>
  <c r="C182" i="38"/>
  <c r="C181" i="38"/>
  <c r="C170" i="38"/>
  <c r="C147" i="38"/>
  <c r="C145" i="38"/>
  <c r="C143" i="38"/>
  <c r="C138" i="38"/>
  <c r="C134" i="38"/>
  <c r="C132" i="38"/>
  <c r="C131" i="38"/>
  <c r="C129" i="38"/>
  <c r="C125" i="38"/>
  <c r="C115" i="38"/>
  <c r="C91" i="38"/>
  <c r="C89" i="38"/>
  <c r="C82" i="38"/>
  <c r="C79" i="38"/>
  <c r="C74" i="38"/>
  <c r="C72" i="38"/>
  <c r="C69" i="38"/>
  <c r="C68" i="38"/>
  <c r="C65" i="38"/>
  <c r="C59" i="38"/>
  <c r="C35" i="38"/>
  <c r="C34" i="38"/>
  <c r="C30" i="38"/>
  <c r="C542" i="31"/>
  <c r="C530" i="31"/>
  <c r="C528" i="31"/>
  <c r="C490" i="31"/>
  <c r="C469" i="31"/>
  <c r="C466" i="31"/>
  <c r="C465" i="31"/>
  <c r="C461" i="31"/>
  <c r="C455" i="31"/>
  <c r="C438" i="31"/>
  <c r="C432" i="31"/>
  <c r="C431" i="31"/>
  <c r="C425" i="31"/>
  <c r="C422" i="31"/>
  <c r="C415" i="31"/>
  <c r="C411" i="31"/>
  <c r="C405" i="31"/>
  <c r="C402" i="31"/>
  <c r="C381" i="31"/>
  <c r="C378" i="31"/>
  <c r="C371" i="31"/>
  <c r="C369" i="31"/>
  <c r="C368" i="31"/>
  <c r="C348" i="31"/>
  <c r="C344" i="31"/>
  <c r="C342" i="31"/>
  <c r="C340" i="31"/>
  <c r="C331" i="31"/>
  <c r="C304" i="31"/>
  <c r="C302" i="31"/>
  <c r="C297" i="31"/>
  <c r="C295" i="31"/>
  <c r="C294" i="31"/>
  <c r="C291" i="31"/>
  <c r="C282" i="31"/>
  <c r="C278" i="31"/>
  <c r="C252" i="31"/>
  <c r="C251" i="31"/>
  <c r="C250" i="31"/>
  <c r="C249" i="31"/>
  <c r="C240" i="31"/>
  <c r="C238" i="31"/>
  <c r="C235" i="31"/>
  <c r="C230" i="31"/>
  <c r="C227" i="31"/>
  <c r="C220" i="31"/>
  <c r="C219" i="31"/>
  <c r="C194" i="31"/>
  <c r="C190" i="31"/>
  <c r="C186" i="31"/>
  <c r="C184" i="31"/>
  <c r="C182" i="31"/>
  <c r="C181" i="31"/>
  <c r="C170" i="31"/>
  <c r="C147" i="31"/>
  <c r="C145" i="31"/>
  <c r="C143" i="31"/>
  <c r="C138" i="31"/>
  <c r="C134" i="31"/>
  <c r="C132" i="31"/>
  <c r="C131" i="31"/>
  <c r="C129" i="31"/>
  <c r="C125" i="31"/>
  <c r="C115" i="31"/>
  <c r="C91" i="31"/>
  <c r="C89" i="31"/>
  <c r="C82" i="31"/>
  <c r="C79" i="31"/>
  <c r="C74" i="31"/>
  <c r="C72" i="31"/>
  <c r="C69" i="31"/>
  <c r="C68" i="31"/>
  <c r="C65" i="31"/>
  <c r="C59" i="31"/>
  <c r="C35" i="31"/>
  <c r="C34" i="31"/>
  <c r="C30" i="31"/>
  <c r="C542" i="33"/>
  <c r="C530" i="33"/>
  <c r="C528" i="33"/>
  <c r="C490" i="33"/>
  <c r="C469" i="33"/>
  <c r="C466" i="33"/>
  <c r="C465" i="33"/>
  <c r="C461" i="33"/>
  <c r="C455" i="33"/>
  <c r="C438" i="33"/>
  <c r="C432" i="33"/>
  <c r="C431" i="33"/>
  <c r="C425" i="33"/>
  <c r="C422" i="33"/>
  <c r="C415" i="33"/>
  <c r="C411" i="33"/>
  <c r="C405" i="33"/>
  <c r="C402" i="33"/>
  <c r="C381" i="33"/>
  <c r="C378" i="33"/>
  <c r="C371" i="33"/>
  <c r="C369" i="33"/>
  <c r="C368" i="33"/>
  <c r="C348" i="33"/>
  <c r="C344" i="33"/>
  <c r="C342" i="33"/>
  <c r="C340" i="33"/>
  <c r="C331" i="33"/>
  <c r="C304" i="33"/>
  <c r="C302" i="33"/>
  <c r="C297" i="33"/>
  <c r="C295" i="33"/>
  <c r="C294" i="33"/>
  <c r="C291" i="33"/>
  <c r="C282" i="33"/>
  <c r="C278" i="33"/>
  <c r="C252" i="33"/>
  <c r="C251" i="33"/>
  <c r="C250" i="33"/>
  <c r="C249" i="33"/>
  <c r="C240" i="33"/>
  <c r="C238" i="33"/>
  <c r="C235" i="33"/>
  <c r="C230" i="33"/>
  <c r="C227" i="33"/>
  <c r="C220" i="33"/>
  <c r="C219" i="33"/>
  <c r="C194" i="33"/>
  <c r="C190" i="33"/>
  <c r="C186" i="33"/>
  <c r="C184" i="33"/>
  <c r="C182" i="33"/>
  <c r="C181" i="33"/>
  <c r="C170" i="33"/>
  <c r="C147" i="33"/>
  <c r="C145" i="33"/>
  <c r="C143" i="33"/>
  <c r="C138" i="33"/>
  <c r="C134" i="33"/>
  <c r="C132" i="33"/>
  <c r="C131" i="33"/>
  <c r="C129" i="33"/>
  <c r="C125" i="33"/>
  <c r="C115" i="33"/>
  <c r="C91" i="33"/>
  <c r="C89" i="33"/>
  <c r="C82" i="33"/>
  <c r="C79" i="33"/>
  <c r="C74" i="33"/>
  <c r="C72" i="33"/>
  <c r="C69" i="33"/>
  <c r="C68" i="33"/>
  <c r="C65" i="33"/>
  <c r="C59" i="33"/>
  <c r="C35" i="33"/>
  <c r="C34" i="33"/>
  <c r="C30" i="33"/>
  <c r="C542" i="43"/>
  <c r="C530" i="43"/>
  <c r="C528" i="43"/>
  <c r="C490" i="43"/>
  <c r="C469" i="43"/>
  <c r="C466" i="43"/>
  <c r="C465" i="43"/>
  <c r="C461" i="43"/>
  <c r="C455" i="43"/>
  <c r="C438" i="43"/>
  <c r="C432" i="43"/>
  <c r="C431" i="43"/>
  <c r="C425" i="43"/>
  <c r="C422" i="43"/>
  <c r="C415" i="43"/>
  <c r="C411" i="43"/>
  <c r="C405" i="43"/>
  <c r="C402" i="43"/>
  <c r="C381" i="43"/>
  <c r="C378" i="43"/>
  <c r="C371" i="43"/>
  <c r="C369" i="43"/>
  <c r="C368" i="43"/>
  <c r="C348" i="43"/>
  <c r="C344" i="43"/>
  <c r="C342" i="43"/>
  <c r="C340" i="43"/>
  <c r="C331" i="43"/>
  <c r="C304" i="43"/>
  <c r="C302" i="43"/>
  <c r="C297" i="43"/>
  <c r="C295" i="43"/>
  <c r="C294" i="43"/>
  <c r="C291" i="43"/>
  <c r="C282" i="43"/>
  <c r="C278" i="43"/>
  <c r="C252" i="43"/>
  <c r="C251" i="43"/>
  <c r="C250" i="43"/>
  <c r="C249" i="43"/>
  <c r="C240" i="43"/>
  <c r="C238" i="43"/>
  <c r="C235" i="43"/>
  <c r="C230" i="43"/>
  <c r="C227" i="43"/>
  <c r="C220" i="43"/>
  <c r="C219" i="43"/>
  <c r="C194" i="43"/>
  <c r="C190" i="43"/>
  <c r="C186" i="43"/>
  <c r="C184" i="43"/>
  <c r="C182" i="43"/>
  <c r="C181" i="43"/>
  <c r="C170" i="43"/>
  <c r="C147" i="43"/>
  <c r="C145" i="43"/>
  <c r="C143" i="43"/>
  <c r="C138" i="43"/>
  <c r="C134" i="43"/>
  <c r="C132" i="43"/>
  <c r="C131" i="43"/>
  <c r="C129" i="43"/>
  <c r="C125" i="43"/>
  <c r="C115" i="43"/>
  <c r="C91" i="43"/>
  <c r="C89" i="43"/>
  <c r="C82" i="43"/>
  <c r="C79" i="43"/>
  <c r="C74" i="43"/>
  <c r="C72" i="43"/>
  <c r="C69" i="43"/>
  <c r="C68" i="43"/>
  <c r="C65" i="43"/>
  <c r="C59" i="43"/>
  <c r="C35" i="43"/>
  <c r="C34" i="43"/>
  <c r="C30" i="43"/>
  <c r="C381" i="36"/>
  <c r="C302" i="36"/>
  <c r="C238" i="36"/>
  <c r="C235" i="36"/>
  <c r="C132" i="36"/>
  <c r="C131" i="36"/>
  <c r="C129" i="36"/>
  <c r="C125" i="36"/>
  <c r="C79" i="36"/>
  <c r="C74" i="36"/>
  <c r="C72" i="36"/>
  <c r="C69" i="36"/>
  <c r="C65" i="36"/>
  <c r="C35" i="36"/>
  <c r="C34" i="36"/>
  <c r="C30" i="36"/>
  <c r="C528" i="36"/>
  <c r="C530" i="36"/>
  <c r="D42" i="36" l="1"/>
  <c r="D43" i="36" s="1"/>
  <c r="D533" i="36"/>
  <c r="D534" i="36" s="1"/>
  <c r="C466" i="36" l="1"/>
  <c r="C405" i="36"/>
  <c r="D99" i="43"/>
  <c r="D25" i="43"/>
  <c r="D26" i="43" s="1"/>
  <c r="D41" i="43"/>
  <c r="D61" i="43"/>
  <c r="D62" i="43" s="1"/>
  <c r="D84" i="43"/>
  <c r="D85" i="43"/>
  <c r="D547" i="43"/>
  <c r="D117" i="43"/>
  <c r="D118" i="43" s="1"/>
  <c r="D139" i="43"/>
  <c r="D140" i="43" s="1"/>
  <c r="D153" i="43"/>
  <c r="D172" i="43"/>
  <c r="D173" i="43"/>
  <c r="D200" i="43"/>
  <c r="D222" i="43"/>
  <c r="D223" i="43" s="1"/>
  <c r="D244" i="43"/>
  <c r="D245" i="43"/>
  <c r="D261" i="43"/>
  <c r="D285" i="43"/>
  <c r="D286" i="43" s="1"/>
  <c r="D313" i="43"/>
  <c r="D333" i="43"/>
  <c r="D334" i="43" s="1"/>
  <c r="D353" i="43"/>
  <c r="D373" i="43"/>
  <c r="D374" i="43" s="1"/>
  <c r="D386" i="43"/>
  <c r="D406" i="43"/>
  <c r="D407" i="43"/>
  <c r="D417" i="43"/>
  <c r="D418" i="43" s="1"/>
  <c r="D426" i="43"/>
  <c r="D427" i="43" s="1"/>
  <c r="D439" i="43"/>
  <c r="D457" i="43"/>
  <c r="D458" i="43"/>
  <c r="D476" i="43"/>
  <c r="D493" i="43"/>
  <c r="D494" i="43" s="1"/>
  <c r="D498" i="43"/>
  <c r="D512" i="43"/>
  <c r="D532" i="43"/>
  <c r="D543" i="43"/>
  <c r="C348" i="36" l="1"/>
  <c r="C297" i="36"/>
  <c r="C295" i="36"/>
  <c r="C291" i="36"/>
  <c r="C251" i="36"/>
  <c r="C230" i="36"/>
  <c r="C194" i="36"/>
  <c r="C186" i="36"/>
  <c r="C181" i="36"/>
  <c r="C143" i="36"/>
  <c r="C138" i="36"/>
  <c r="C91" i="36"/>
  <c r="C82" i="36"/>
  <c r="C68" i="36"/>
  <c r="B10" i="32"/>
  <c r="B10" i="41"/>
  <c r="B9" i="41"/>
  <c r="B8" i="41"/>
  <c r="B11" i="41"/>
  <c r="B10" i="39"/>
  <c r="B9" i="39"/>
  <c r="B8" i="39"/>
  <c r="B11" i="39"/>
  <c r="B9" i="32"/>
  <c r="B8" i="32"/>
  <c r="B11" i="32"/>
  <c r="B10" i="25"/>
  <c r="B9" i="25"/>
  <c r="B8" i="25"/>
  <c r="B11" i="25"/>
  <c r="B10" i="35"/>
  <c r="B9" i="35"/>
  <c r="B8" i="35"/>
  <c r="B11" i="35"/>
  <c r="B10" i="37"/>
  <c r="B9" i="37"/>
  <c r="B8" i="37"/>
  <c r="D199" i="25" l="1"/>
  <c r="D197" i="25"/>
  <c r="F197" i="41"/>
  <c r="F197" i="39"/>
  <c r="E197" i="25"/>
  <c r="D499" i="40"/>
  <c r="B543" i="38"/>
  <c r="B532" i="38"/>
  <c r="B512" i="38"/>
  <c r="B498" i="38"/>
  <c r="D499" i="38" s="1"/>
  <c r="B476" i="38"/>
  <c r="B439" i="38"/>
  <c r="B386" i="38"/>
  <c r="B353" i="38"/>
  <c r="B313" i="38"/>
  <c r="B261" i="38"/>
  <c r="B200" i="38"/>
  <c r="B153" i="38"/>
  <c r="B99" i="38"/>
  <c r="B41" i="38"/>
  <c r="B543" i="31"/>
  <c r="B532" i="31"/>
  <c r="B512" i="31"/>
  <c r="B498" i="31"/>
  <c r="D499" i="31" s="1"/>
  <c r="B476" i="31"/>
  <c r="B439" i="31"/>
  <c r="B386" i="31"/>
  <c r="B353" i="31"/>
  <c r="B313" i="31"/>
  <c r="B261" i="31"/>
  <c r="B200" i="31"/>
  <c r="B153" i="31"/>
  <c r="B99" i="31"/>
  <c r="B41" i="31"/>
  <c r="B543" i="33"/>
  <c r="B532" i="33"/>
  <c r="B512" i="33"/>
  <c r="D513" i="33" s="1"/>
  <c r="D514" i="33" s="1"/>
  <c r="B498" i="33"/>
  <c r="D499" i="33" s="1"/>
  <c r="B476" i="33"/>
  <c r="B439" i="33"/>
  <c r="B386" i="33"/>
  <c r="B353" i="33"/>
  <c r="B313" i="33"/>
  <c r="B261" i="33"/>
  <c r="B99" i="33"/>
  <c r="B41" i="33"/>
  <c r="B543" i="43"/>
  <c r="D544" i="43" s="1"/>
  <c r="B532" i="43"/>
  <c r="D533" i="43" s="1"/>
  <c r="D534" i="43" s="1"/>
  <c r="B512" i="43"/>
  <c r="D513" i="43" s="1"/>
  <c r="D514" i="43" s="1"/>
  <c r="B498" i="43"/>
  <c r="D499" i="43" s="1"/>
  <c r="B476" i="43"/>
  <c r="D477" i="43" s="1"/>
  <c r="B439" i="43"/>
  <c r="D440" i="43" s="1"/>
  <c r="B386" i="43"/>
  <c r="D387" i="43" s="1"/>
  <c r="B313" i="43"/>
  <c r="D314" i="43" s="1"/>
  <c r="B261" i="43"/>
  <c r="D262" i="43" s="1"/>
  <c r="B200" i="43"/>
  <c r="D201" i="43" s="1"/>
  <c r="B153" i="43"/>
  <c r="D154" i="43" s="1"/>
  <c r="B99" i="43"/>
  <c r="D100" i="43" s="1"/>
  <c r="D543" i="40"/>
  <c r="D533" i="40"/>
  <c r="D534" i="40" s="1"/>
  <c r="D532" i="40"/>
  <c r="D512" i="40"/>
  <c r="D513" i="40" s="1"/>
  <c r="D514" i="40" s="1"/>
  <c r="D498" i="40"/>
  <c r="D476" i="40"/>
  <c r="D439" i="40"/>
  <c r="D386" i="40"/>
  <c r="D353" i="40"/>
  <c r="D313" i="40"/>
  <c r="D261" i="40"/>
  <c r="D222" i="40"/>
  <c r="D223" i="40" s="1"/>
  <c r="D200" i="40"/>
  <c r="D153" i="40"/>
  <c r="D99" i="40"/>
  <c r="D41" i="40"/>
  <c r="D547" i="40" s="1"/>
  <c r="D25" i="40"/>
  <c r="D26" i="40" s="1"/>
  <c r="D543" i="38"/>
  <c r="D533" i="38"/>
  <c r="D534" i="38" s="1"/>
  <c r="D532" i="38"/>
  <c r="D512" i="38"/>
  <c r="D513" i="38" s="1"/>
  <c r="D514" i="38" s="1"/>
  <c r="D498" i="38"/>
  <c r="D476" i="38"/>
  <c r="D439" i="38"/>
  <c r="D440" i="38" s="1"/>
  <c r="D386" i="38"/>
  <c r="D353" i="38"/>
  <c r="D313" i="38"/>
  <c r="D285" i="38"/>
  <c r="D286" i="38" s="1"/>
  <c r="D261" i="38"/>
  <c r="D200" i="38"/>
  <c r="D153" i="38"/>
  <c r="D99" i="38"/>
  <c r="D547" i="38" s="1"/>
  <c r="D41" i="38"/>
  <c r="D25" i="38"/>
  <c r="D26" i="38" s="1"/>
  <c r="D543" i="31"/>
  <c r="D532" i="31"/>
  <c r="D512" i="31"/>
  <c r="D498" i="31"/>
  <c r="D493" i="31"/>
  <c r="D494" i="31" s="1"/>
  <c r="D476" i="31"/>
  <c r="D439" i="31"/>
  <c r="D386" i="31"/>
  <c r="D353" i="31"/>
  <c r="D313" i="31"/>
  <c r="D261" i="31"/>
  <c r="D222" i="31"/>
  <c r="D223" i="31" s="1"/>
  <c r="D200" i="31"/>
  <c r="D153" i="31"/>
  <c r="D99" i="31"/>
  <c r="D41" i="31"/>
  <c r="D547" i="31" s="1"/>
  <c r="D25" i="31"/>
  <c r="D26" i="31" s="1"/>
  <c r="D543" i="33"/>
  <c r="D532" i="33"/>
  <c r="D512" i="33"/>
  <c r="D498" i="33"/>
  <c r="D476" i="33"/>
  <c r="D457" i="33"/>
  <c r="D458" i="33" s="1"/>
  <c r="D439" i="33"/>
  <c r="D406" i="33"/>
  <c r="D407" i="33" s="1"/>
  <c r="D386" i="33"/>
  <c r="D353" i="33"/>
  <c r="D313" i="33"/>
  <c r="D261" i="33"/>
  <c r="D222" i="33"/>
  <c r="D223" i="33" s="1"/>
  <c r="D172" i="33"/>
  <c r="D173" i="33" s="1"/>
  <c r="D99" i="33"/>
  <c r="D100" i="33" s="1"/>
  <c r="D61" i="33"/>
  <c r="D62" i="33" s="1"/>
  <c r="D42" i="33"/>
  <c r="D41" i="33"/>
  <c r="D25" i="33"/>
  <c r="D26" i="33" s="1"/>
  <c r="D544" i="40"/>
  <c r="D513" i="31"/>
  <c r="D514" i="31" s="1"/>
  <c r="D513" i="36"/>
  <c r="D514" i="36" s="1"/>
  <c r="D499" i="36"/>
  <c r="D547" i="36"/>
  <c r="D25" i="36"/>
  <c r="D26" i="36" s="1"/>
  <c r="B152" i="29"/>
  <c r="D222" i="38"/>
  <c r="D223" i="38" s="1"/>
  <c r="D544" i="33"/>
  <c r="D533" i="33"/>
  <c r="D534" i="33" s="1"/>
  <c r="D493" i="33"/>
  <c r="D494" i="33" s="1"/>
  <c r="D440" i="33"/>
  <c r="D426" i="33"/>
  <c r="D427" i="33" s="1"/>
  <c r="D417" i="33"/>
  <c r="D418" i="33" s="1"/>
  <c r="D387" i="33"/>
  <c r="D373" i="33"/>
  <c r="D374" i="33" s="1"/>
  <c r="D354" i="33"/>
  <c r="D333" i="33"/>
  <c r="D334" i="33" s="1"/>
  <c r="D285" i="33"/>
  <c r="D286" i="33" s="1"/>
  <c r="D262" i="33"/>
  <c r="D244" i="33"/>
  <c r="D245" i="33" s="1"/>
  <c r="D139" i="33"/>
  <c r="D140" i="33" s="1"/>
  <c r="D117" i="33"/>
  <c r="D118" i="33" s="1"/>
  <c r="D84" i="33"/>
  <c r="D85" i="33" s="1"/>
  <c r="E197" i="39"/>
  <c r="E197" i="41"/>
  <c r="F543" i="40"/>
  <c r="E543" i="40"/>
  <c r="F532" i="40"/>
  <c r="E532" i="40"/>
  <c r="F512" i="40"/>
  <c r="E512" i="40"/>
  <c r="F498" i="40"/>
  <c r="E498" i="40"/>
  <c r="F476" i="40"/>
  <c r="E476" i="40"/>
  <c r="F439" i="40"/>
  <c r="E439" i="40"/>
  <c r="F386" i="40"/>
  <c r="E386" i="40"/>
  <c r="F353" i="40"/>
  <c r="E353" i="40"/>
  <c r="F313" i="40"/>
  <c r="E313" i="40"/>
  <c r="F261" i="40"/>
  <c r="E261" i="40"/>
  <c r="F200" i="40"/>
  <c r="E200" i="40"/>
  <c r="F153" i="40"/>
  <c r="E153" i="40"/>
  <c r="F99" i="40"/>
  <c r="E99" i="40"/>
  <c r="F41" i="40"/>
  <c r="E41" i="40"/>
  <c r="D493" i="40"/>
  <c r="D494" i="40" s="1"/>
  <c r="D477" i="40"/>
  <c r="D457" i="40"/>
  <c r="D458" i="40" s="1"/>
  <c r="D426" i="40"/>
  <c r="D427" i="40" s="1"/>
  <c r="D417" i="40"/>
  <c r="D418" i="40" s="1"/>
  <c r="D406" i="40"/>
  <c r="D407" i="40" s="1"/>
  <c r="D387" i="40"/>
  <c r="D373" i="40"/>
  <c r="D374" i="40" s="1"/>
  <c r="D354" i="40"/>
  <c r="D333" i="40"/>
  <c r="D334" i="40" s="1"/>
  <c r="D314" i="40"/>
  <c r="D285" i="40"/>
  <c r="D286" i="40" s="1"/>
  <c r="D244" i="40"/>
  <c r="D245" i="40" s="1"/>
  <c r="D172" i="40"/>
  <c r="D154" i="40"/>
  <c r="D139" i="40"/>
  <c r="D140" i="40" s="1"/>
  <c r="D117" i="40"/>
  <c r="D118" i="40" s="1"/>
  <c r="D100" i="40"/>
  <c r="D101" i="40" s="1"/>
  <c r="D84" i="40"/>
  <c r="D61" i="40"/>
  <c r="D62" i="40" s="1"/>
  <c r="D42" i="40"/>
  <c r="D45" i="40" s="1"/>
  <c r="D46" i="40" s="1"/>
  <c r="A537" i="40"/>
  <c r="A517" i="40"/>
  <c r="A506" i="40"/>
  <c r="A484" i="40"/>
  <c r="A447" i="40"/>
  <c r="A394" i="40"/>
  <c r="A361" i="40"/>
  <c r="A321" i="40"/>
  <c r="A269" i="40"/>
  <c r="A208" i="40"/>
  <c r="A161" i="40"/>
  <c r="A106" i="40"/>
  <c r="A49" i="40"/>
  <c r="A16" i="40"/>
  <c r="F543" i="38"/>
  <c r="E543" i="38"/>
  <c r="F532" i="38"/>
  <c r="E532" i="38"/>
  <c r="F512" i="38"/>
  <c r="E512" i="38"/>
  <c r="F498" i="38"/>
  <c r="E498" i="38"/>
  <c r="F476" i="38"/>
  <c r="E476" i="38"/>
  <c r="F439" i="38"/>
  <c r="E439" i="38"/>
  <c r="F386" i="38"/>
  <c r="E386" i="38"/>
  <c r="F353" i="38"/>
  <c r="E353" i="38"/>
  <c r="F313" i="38"/>
  <c r="E313" i="38"/>
  <c r="F261" i="38"/>
  <c r="E261" i="38"/>
  <c r="F200" i="38"/>
  <c r="E200" i="38"/>
  <c r="F153" i="38"/>
  <c r="E153" i="38"/>
  <c r="F99" i="38"/>
  <c r="E99" i="38"/>
  <c r="F41" i="38"/>
  <c r="E41" i="38"/>
  <c r="D544" i="38"/>
  <c r="D493" i="38"/>
  <c r="D494" i="38" s="1"/>
  <c r="D477" i="38"/>
  <c r="D457" i="38"/>
  <c r="D458" i="38" s="1"/>
  <c r="D426" i="38"/>
  <c r="D427" i="38" s="1"/>
  <c r="D417" i="38"/>
  <c r="D418" i="38" s="1"/>
  <c r="D406" i="38"/>
  <c r="D407" i="38" s="1"/>
  <c r="D387" i="38"/>
  <c r="D373" i="38"/>
  <c r="D374" i="38" s="1"/>
  <c r="D354" i="38"/>
  <c r="D333" i="38"/>
  <c r="D334" i="38" s="1"/>
  <c r="D314" i="38"/>
  <c r="D244" i="38"/>
  <c r="D245" i="38" s="1"/>
  <c r="D172" i="38"/>
  <c r="D154" i="38"/>
  <c r="D139" i="38"/>
  <c r="D140" i="38" s="1"/>
  <c r="D117" i="38"/>
  <c r="D118" i="38" s="1"/>
  <c r="D100" i="38"/>
  <c r="D101" i="38" s="1"/>
  <c r="D84" i="38"/>
  <c r="D61" i="38"/>
  <c r="D62" i="38" s="1"/>
  <c r="D42" i="38"/>
  <c r="D45" i="38" s="1"/>
  <c r="D46" i="38" s="1"/>
  <c r="A537" i="38"/>
  <c r="A517" i="38"/>
  <c r="A506" i="38"/>
  <c r="A484" i="38"/>
  <c r="A447" i="38"/>
  <c r="A394" i="38"/>
  <c r="A361" i="38"/>
  <c r="A321" i="38"/>
  <c r="A269" i="38"/>
  <c r="A208" i="38"/>
  <c r="A161" i="38"/>
  <c r="A106" i="38"/>
  <c r="A49" i="38"/>
  <c r="A16" i="38"/>
  <c r="A537" i="31"/>
  <c r="A517" i="31"/>
  <c r="A506" i="31"/>
  <c r="A484" i="31"/>
  <c r="A447" i="31"/>
  <c r="A394" i="31"/>
  <c r="A361" i="31"/>
  <c r="A321" i="31"/>
  <c r="A269" i="31"/>
  <c r="A208" i="31"/>
  <c r="A161" i="31"/>
  <c r="A106" i="31"/>
  <c r="A49" i="31"/>
  <c r="A16" i="31"/>
  <c r="D544" i="31"/>
  <c r="D533" i="31"/>
  <c r="D534" i="31" s="1"/>
  <c r="D457" i="31"/>
  <c r="D458" i="31" s="1"/>
  <c r="D440" i="31"/>
  <c r="D426" i="31"/>
  <c r="D427" i="31" s="1"/>
  <c r="D417" i="31"/>
  <c r="D418" i="31" s="1"/>
  <c r="D406" i="31"/>
  <c r="D407" i="31" s="1"/>
  <c r="D387" i="31"/>
  <c r="D373" i="31"/>
  <c r="D374" i="31" s="1"/>
  <c r="D354" i="31"/>
  <c r="D333" i="31"/>
  <c r="D334" i="31" s="1"/>
  <c r="D285" i="31"/>
  <c r="D286" i="31" s="1"/>
  <c r="D262" i="31"/>
  <c r="D244" i="31"/>
  <c r="D245" i="31" s="1"/>
  <c r="D201" i="31"/>
  <c r="D202" i="31" s="1"/>
  <c r="D172" i="31"/>
  <c r="D139" i="31"/>
  <c r="D140" i="31" s="1"/>
  <c r="D117" i="31"/>
  <c r="D118" i="31" s="1"/>
  <c r="D84" i="31"/>
  <c r="D61" i="31"/>
  <c r="D62" i="31" s="1"/>
  <c r="D42" i="31"/>
  <c r="F543" i="33"/>
  <c r="E543" i="33"/>
  <c r="F532" i="33"/>
  <c r="E532" i="33"/>
  <c r="F512" i="33"/>
  <c r="E512" i="33"/>
  <c r="F498" i="33"/>
  <c r="E498" i="33"/>
  <c r="F476" i="33"/>
  <c r="E476" i="33"/>
  <c r="F439" i="33"/>
  <c r="E439" i="33"/>
  <c r="F386" i="33"/>
  <c r="E386" i="33"/>
  <c r="F353" i="33"/>
  <c r="E353" i="33"/>
  <c r="F313" i="33"/>
  <c r="E313" i="33"/>
  <c r="F261" i="33"/>
  <c r="E261" i="33"/>
  <c r="F200" i="33"/>
  <c r="E200" i="33"/>
  <c r="D200" i="33" s="1"/>
  <c r="B200" i="33" s="1"/>
  <c r="D201" i="33" s="1"/>
  <c r="F153" i="33"/>
  <c r="E153" i="33"/>
  <c r="D153" i="33" s="1"/>
  <c r="B153" i="33" s="1"/>
  <c r="F99" i="33"/>
  <c r="E99" i="33"/>
  <c r="F41" i="33"/>
  <c r="E41" i="33"/>
  <c r="F200" i="43"/>
  <c r="F153" i="43"/>
  <c r="F99" i="43"/>
  <c r="F41" i="43"/>
  <c r="F543" i="43"/>
  <c r="E543" i="43"/>
  <c r="E532" i="43"/>
  <c r="F532" i="43"/>
  <c r="F512" i="43"/>
  <c r="E512" i="43"/>
  <c r="F498" i="43"/>
  <c r="E498" i="43"/>
  <c r="F476" i="43"/>
  <c r="E476" i="43"/>
  <c r="F439" i="43"/>
  <c r="E439" i="43"/>
  <c r="F386" i="43"/>
  <c r="E386" i="43"/>
  <c r="F353" i="43"/>
  <c r="E353" i="43"/>
  <c r="F313" i="43"/>
  <c r="E313" i="43"/>
  <c r="F261" i="43"/>
  <c r="E261" i="43"/>
  <c r="E200" i="43"/>
  <c r="E153" i="43"/>
  <c r="E99" i="43"/>
  <c r="E41" i="43"/>
  <c r="B41" i="43" s="1"/>
  <c r="D42" i="43" s="1"/>
  <c r="A537" i="43"/>
  <c r="B162" i="29"/>
  <c r="A517" i="43"/>
  <c r="A506" i="43"/>
  <c r="A484" i="43"/>
  <c r="A447" i="43"/>
  <c r="A394" i="43"/>
  <c r="A361" i="43"/>
  <c r="A321" i="43"/>
  <c r="A269" i="43"/>
  <c r="A208" i="43"/>
  <c r="A161" i="43"/>
  <c r="A106" i="43"/>
  <c r="A49" i="43"/>
  <c r="A16" i="43"/>
  <c r="A8" i="43"/>
  <c r="A7" i="35" s="1"/>
  <c r="D547" i="33" l="1"/>
  <c r="D45" i="31"/>
  <c r="D46" i="31" s="1"/>
  <c r="D502" i="31"/>
  <c r="D503" i="31" s="1"/>
  <c r="D155" i="43"/>
  <c r="D157" i="43"/>
  <c r="D158" i="43" s="1"/>
  <c r="D390" i="43"/>
  <c r="D391" i="43" s="1"/>
  <c r="D388" i="43"/>
  <c r="D202" i="43"/>
  <c r="D204" i="43"/>
  <c r="D205" i="43" s="1"/>
  <c r="D443" i="43"/>
  <c r="D444" i="43" s="1"/>
  <c r="D441" i="43"/>
  <c r="D265" i="43"/>
  <c r="D266" i="43" s="1"/>
  <c r="D263" i="43"/>
  <c r="D478" i="43"/>
  <c r="D480" i="43"/>
  <c r="D481" i="43" s="1"/>
  <c r="D545" i="43"/>
  <c r="D43" i="43"/>
  <c r="D45" i="43"/>
  <c r="D46" i="43" s="1"/>
  <c r="D101" i="43"/>
  <c r="D102" i="43"/>
  <c r="D103" i="43" s="1"/>
  <c r="D315" i="43"/>
  <c r="D317" i="43"/>
  <c r="D318" i="43" s="1"/>
  <c r="D500" i="43"/>
  <c r="D502" i="43"/>
  <c r="D503" i="43" s="1"/>
  <c r="B143" i="29" s="1"/>
  <c r="D502" i="40"/>
  <c r="D503" i="40" s="1"/>
  <c r="D357" i="31"/>
  <c r="D358" i="31" s="1"/>
  <c r="D204" i="31"/>
  <c r="D205" i="31" s="1"/>
  <c r="D357" i="33"/>
  <c r="D358" i="33" s="1"/>
  <c r="D45" i="33"/>
  <c r="D46" i="33" s="1"/>
  <c r="D502" i="33"/>
  <c r="D503" i="33" s="1"/>
  <c r="D357" i="40"/>
  <c r="D358" i="40" s="1"/>
  <c r="D440" i="40"/>
  <c r="D443" i="40" s="1"/>
  <c r="D444" i="40" s="1"/>
  <c r="D201" i="40"/>
  <c r="D202" i="40" s="1"/>
  <c r="D262" i="40"/>
  <c r="D265" i="40" s="1"/>
  <c r="D266" i="40" s="1"/>
  <c r="D502" i="38"/>
  <c r="D503" i="38" s="1"/>
  <c r="D357" i="38"/>
  <c r="D358" i="38" s="1"/>
  <c r="D201" i="38"/>
  <c r="D202" i="38" s="1"/>
  <c r="D262" i="38"/>
  <c r="D100" i="31"/>
  <c r="D101" i="31" s="1"/>
  <c r="D154" i="31"/>
  <c r="D157" i="31" s="1"/>
  <c r="D158" i="31" s="1"/>
  <c r="D477" i="31"/>
  <c r="D478" i="31" s="1"/>
  <c r="D314" i="31"/>
  <c r="D317" i="31" s="1"/>
  <c r="D318" i="31" s="1"/>
  <c r="D314" i="33"/>
  <c r="D315" i="33" s="1"/>
  <c r="D154" i="33"/>
  <c r="D157" i="33" s="1"/>
  <c r="D158" i="33" s="1"/>
  <c r="D477" i="33"/>
  <c r="D480" i="33" s="1"/>
  <c r="D481" i="33" s="1"/>
  <c r="B171" i="29"/>
  <c r="D545" i="40"/>
  <c r="D155" i="40"/>
  <c r="D157" i="40"/>
  <c r="D158" i="40" s="1"/>
  <c r="D480" i="40"/>
  <c r="D481" i="40" s="1"/>
  <c r="D478" i="40"/>
  <c r="D102" i="40"/>
  <c r="D103" i="40" s="1"/>
  <c r="D390" i="40"/>
  <c r="D391" i="40" s="1"/>
  <c r="D388" i="40"/>
  <c r="D263" i="40"/>
  <c r="D317" i="40"/>
  <c r="D318" i="40" s="1"/>
  <c r="D315" i="40"/>
  <c r="D355" i="40"/>
  <c r="D500" i="40"/>
  <c r="D43" i="40"/>
  <c r="D85" i="40"/>
  <c r="D173" i="40"/>
  <c r="D388" i="38"/>
  <c r="D390" i="38"/>
  <c r="D391" i="38" s="1"/>
  <c r="D545" i="38"/>
  <c r="D263" i="38"/>
  <c r="D265" i="38"/>
  <c r="D266" i="38" s="1"/>
  <c r="D155" i="38"/>
  <c r="D157" i="38"/>
  <c r="D158" i="38" s="1"/>
  <c r="D480" i="38"/>
  <c r="D481" i="38" s="1"/>
  <c r="D478" i="38"/>
  <c r="D102" i="38"/>
  <c r="D103" i="38" s="1"/>
  <c r="D441" i="38"/>
  <c r="D443" i="38"/>
  <c r="D444" i="38" s="1"/>
  <c r="D317" i="38"/>
  <c r="D318" i="38" s="1"/>
  <c r="D315" i="38"/>
  <c r="D43" i="38"/>
  <c r="D355" i="38"/>
  <c r="D500" i="38"/>
  <c r="D85" i="38"/>
  <c r="D173" i="38"/>
  <c r="D390" i="31"/>
  <c r="D391" i="31" s="1"/>
  <c r="D388" i="31"/>
  <c r="D441" i="31"/>
  <c r="D443" i="31"/>
  <c r="D444" i="31" s="1"/>
  <c r="D545" i="31"/>
  <c r="D102" i="31"/>
  <c r="D103" i="31" s="1"/>
  <c r="D263" i="31"/>
  <c r="D265" i="31"/>
  <c r="D266" i="31" s="1"/>
  <c r="D480" i="31"/>
  <c r="D481" i="31" s="1"/>
  <c r="D43" i="31"/>
  <c r="D355" i="31"/>
  <c r="D500" i="31"/>
  <c r="D85" i="31"/>
  <c r="D173" i="31"/>
  <c r="D263" i="33"/>
  <c r="D265" i="33"/>
  <c r="D266" i="33" s="1"/>
  <c r="D478" i="33"/>
  <c r="D102" i="33"/>
  <c r="D103" i="33" s="1"/>
  <c r="D101" i="33"/>
  <c r="D388" i="33"/>
  <c r="D390" i="33"/>
  <c r="D391" i="33" s="1"/>
  <c r="D317" i="33"/>
  <c r="D318" i="33" s="1"/>
  <c r="D204" i="33"/>
  <c r="D205" i="33" s="1"/>
  <c r="D202" i="33"/>
  <c r="D441" i="33"/>
  <c r="D443" i="33"/>
  <c r="D444" i="33" s="1"/>
  <c r="B126" i="29" s="1"/>
  <c r="D545" i="33"/>
  <c r="D43" i="33"/>
  <c r="D355" i="33"/>
  <c r="D500" i="33"/>
  <c r="D500" i="36"/>
  <c r="B353" i="43"/>
  <c r="D354" i="43" s="1"/>
  <c r="C465" i="36"/>
  <c r="C455" i="36"/>
  <c r="D457" i="36" s="1"/>
  <c r="D458" i="36" s="1"/>
  <c r="C432" i="36"/>
  <c r="C422" i="36"/>
  <c r="C411" i="36"/>
  <c r="C402" i="36"/>
  <c r="D406" i="36" s="1"/>
  <c r="D407" i="36" s="1"/>
  <c r="C378" i="36"/>
  <c r="C369" i="36"/>
  <c r="C342" i="36"/>
  <c r="C331" i="36"/>
  <c r="D333" i="36" s="1"/>
  <c r="D334" i="36" s="1"/>
  <c r="C294" i="36"/>
  <c r="C282" i="36"/>
  <c r="C250" i="36"/>
  <c r="C219" i="36"/>
  <c r="C182" i="36"/>
  <c r="C170" i="36"/>
  <c r="D172" i="36" s="1"/>
  <c r="D173" i="36" s="1"/>
  <c r="C145" i="36"/>
  <c r="C115" i="36"/>
  <c r="D117" i="36" s="1"/>
  <c r="D118" i="36" s="1"/>
  <c r="C89" i="36"/>
  <c r="C220" i="36"/>
  <c r="C190" i="36"/>
  <c r="D441" i="40" l="1"/>
  <c r="D315" i="31"/>
  <c r="D355" i="43"/>
  <c r="D357" i="43"/>
  <c r="D358" i="43" s="1"/>
  <c r="B107" i="29" s="1"/>
  <c r="D155" i="31"/>
  <c r="D155" i="33"/>
  <c r="B44" i="29"/>
  <c r="D204" i="40"/>
  <c r="D205" i="40" s="1"/>
  <c r="D204" i="38"/>
  <c r="D205" i="38" s="1"/>
  <c r="B71" i="29"/>
  <c r="D222" i="36"/>
  <c r="D223" i="36" s="1"/>
  <c r="D100" i="36"/>
  <c r="D101" i="36" s="1"/>
  <c r="D548" i="31"/>
  <c r="D549" i="31" s="1"/>
  <c r="D548" i="33"/>
  <c r="D549" i="33" s="1"/>
  <c r="B116" i="29"/>
  <c r="B80" i="29"/>
  <c r="B62" i="29"/>
  <c r="B134" i="29"/>
  <c r="B125" i="29"/>
  <c r="B98" i="29"/>
  <c r="B89" i="29"/>
  <c r="B184" i="29"/>
  <c r="B183" i="29"/>
  <c r="B182" i="29"/>
  <c r="B181" i="29"/>
  <c r="D197" i="41"/>
  <c r="C191" i="41"/>
  <c r="D194" i="41" s="1"/>
  <c r="D186" i="41"/>
  <c r="D187" i="41" s="1"/>
  <c r="D177" i="41"/>
  <c r="D178" i="41" s="1"/>
  <c r="C165" i="41"/>
  <c r="D169" i="41" s="1"/>
  <c r="D170" i="41" s="1"/>
  <c r="C157" i="41"/>
  <c r="C156" i="41"/>
  <c r="C155" i="41"/>
  <c r="D161" i="41" s="1"/>
  <c r="D162" i="41" s="1"/>
  <c r="C145" i="41"/>
  <c r="C144" i="41"/>
  <c r="D149" i="41" s="1"/>
  <c r="D150" i="41" s="1"/>
  <c r="C138" i="41"/>
  <c r="C132" i="41"/>
  <c r="C130" i="41"/>
  <c r="C128" i="41"/>
  <c r="C127" i="41"/>
  <c r="D133" i="41" s="1"/>
  <c r="D134" i="41" s="1"/>
  <c r="C116" i="41"/>
  <c r="C115" i="41"/>
  <c r="C112" i="41"/>
  <c r="D118" i="41" s="1"/>
  <c r="D119" i="41" s="1"/>
  <c r="C100" i="41"/>
  <c r="C99" i="41"/>
  <c r="C94" i="41"/>
  <c r="C93" i="41"/>
  <c r="D102" i="41" s="1"/>
  <c r="D103" i="41" s="1"/>
  <c r="C82" i="41"/>
  <c r="C80" i="41"/>
  <c r="C77" i="41"/>
  <c r="C76" i="41"/>
  <c r="D84" i="41" s="1"/>
  <c r="D85" i="41" s="1"/>
  <c r="C75" i="41"/>
  <c r="C61" i="41"/>
  <c r="D63" i="41" s="1"/>
  <c r="D64" i="41" s="1"/>
  <c r="C60" i="41"/>
  <c r="C56" i="41"/>
  <c r="D52" i="41"/>
  <c r="D53" i="41" s="1"/>
  <c r="C51" i="41"/>
  <c r="C37" i="41"/>
  <c r="D42" i="41" s="1"/>
  <c r="D43" i="41" s="1"/>
  <c r="C26" i="41"/>
  <c r="D33" i="41" s="1"/>
  <c r="D34" i="41" s="1"/>
  <c r="D23" i="41"/>
  <c r="D22" i="41"/>
  <c r="B166" i="29"/>
  <c r="B156" i="29"/>
  <c r="B57" i="29"/>
  <c r="A8" i="40"/>
  <c r="A7" i="41" s="1"/>
  <c r="D197" i="39"/>
  <c r="C191" i="39"/>
  <c r="D194" i="39" s="1"/>
  <c r="D186" i="39"/>
  <c r="D187" i="39" s="1"/>
  <c r="D177" i="39"/>
  <c r="D178" i="39" s="1"/>
  <c r="C165" i="39"/>
  <c r="D169" i="39" s="1"/>
  <c r="D170" i="39" s="1"/>
  <c r="C157" i="39"/>
  <c r="C156" i="39"/>
  <c r="C155" i="39"/>
  <c r="D161" i="39" s="1"/>
  <c r="D162" i="39" s="1"/>
  <c r="C145" i="39"/>
  <c r="C144" i="39"/>
  <c r="C138" i="39"/>
  <c r="D149" i="39" s="1"/>
  <c r="D150" i="39" s="1"/>
  <c r="C132" i="39"/>
  <c r="C130" i="39"/>
  <c r="C128" i="39"/>
  <c r="C127" i="39"/>
  <c r="D133" i="39" s="1"/>
  <c r="D134" i="39" s="1"/>
  <c r="C116" i="39"/>
  <c r="C115" i="39"/>
  <c r="D118" i="39" s="1"/>
  <c r="D119" i="39" s="1"/>
  <c r="C112" i="39"/>
  <c r="C100" i="39"/>
  <c r="C99" i="39"/>
  <c r="C94" i="39"/>
  <c r="C93" i="39"/>
  <c r="D102" i="39" s="1"/>
  <c r="D103" i="39" s="1"/>
  <c r="C82" i="39"/>
  <c r="C80" i="39"/>
  <c r="C77" i="39"/>
  <c r="C76" i="39"/>
  <c r="C75" i="39"/>
  <c r="D84" i="39" s="1"/>
  <c r="D85" i="39" s="1"/>
  <c r="D63" i="39"/>
  <c r="D64" i="39" s="1"/>
  <c r="C61" i="39"/>
  <c r="C60" i="39"/>
  <c r="C56" i="39"/>
  <c r="C51" i="39"/>
  <c r="D52" i="39" s="1"/>
  <c r="D53" i="39" s="1"/>
  <c r="D42" i="39"/>
  <c r="D43" i="39" s="1"/>
  <c r="C37" i="39"/>
  <c r="C26" i="39"/>
  <c r="D33" i="39" s="1"/>
  <c r="D34" i="39" s="1"/>
  <c r="D22" i="39"/>
  <c r="D23" i="39" s="1"/>
  <c r="B165" i="29"/>
  <c r="B155" i="29"/>
  <c r="A8" i="38"/>
  <c r="A7" i="39" s="1"/>
  <c r="D548" i="40" l="1"/>
  <c r="D549" i="40" s="1"/>
  <c r="D548" i="38"/>
  <c r="D549" i="38" s="1"/>
  <c r="D548" i="43"/>
  <c r="D549" i="43" s="1"/>
  <c r="B53" i="29"/>
  <c r="B75" i="29"/>
  <c r="B93" i="29"/>
  <c r="B84" i="29"/>
  <c r="B102" i="29"/>
  <c r="B120" i="29"/>
  <c r="B147" i="29"/>
  <c r="D198" i="41"/>
  <c r="D199" i="41" s="1"/>
  <c r="D195" i="41"/>
  <c r="B129" i="29"/>
  <c r="B138" i="29"/>
  <c r="B66" i="29"/>
  <c r="B175" i="29"/>
  <c r="B48" i="29"/>
  <c r="B111" i="29"/>
  <c r="D198" i="39"/>
  <c r="D199" i="39" s="1"/>
  <c r="D195" i="39"/>
  <c r="B146" i="29"/>
  <c r="B174" i="29"/>
  <c r="B83" i="29"/>
  <c r="B119" i="29"/>
  <c r="B56" i="29"/>
  <c r="B92" i="29"/>
  <c r="B137" i="29"/>
  <c r="B65" i="29"/>
  <c r="B47" i="29"/>
  <c r="B74" i="29"/>
  <c r="B110" i="29"/>
  <c r="B12" i="43" l="1"/>
  <c r="B35" i="29"/>
  <c r="B128" i="29"/>
  <c r="B101" i="29"/>
  <c r="B12" i="40" l="1"/>
  <c r="B39" i="29"/>
  <c r="B29" i="29"/>
  <c r="B12" i="38"/>
  <c r="B38" i="29"/>
  <c r="B28" i="29"/>
  <c r="E543" i="31"/>
  <c r="F532" i="31"/>
  <c r="E532" i="31"/>
  <c r="F512" i="31"/>
  <c r="E512" i="31"/>
  <c r="F498" i="31"/>
  <c r="E498" i="31"/>
  <c r="F476" i="31"/>
  <c r="E476" i="31"/>
  <c r="F439" i="31"/>
  <c r="E439" i="31"/>
  <c r="F386" i="31"/>
  <c r="E386" i="31"/>
  <c r="F353" i="31"/>
  <c r="E353" i="31"/>
  <c r="F313" i="31"/>
  <c r="E313" i="31"/>
  <c r="F261" i="31"/>
  <c r="E261" i="31"/>
  <c r="F200" i="31"/>
  <c r="E200" i="31"/>
  <c r="F153" i="31"/>
  <c r="E153" i="31"/>
  <c r="F99" i="31"/>
  <c r="E99" i="31"/>
  <c r="F41" i="31"/>
  <c r="E41" i="31"/>
  <c r="F197" i="25"/>
  <c r="F197" i="35"/>
  <c r="E197" i="35"/>
  <c r="C191" i="37"/>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D23" i="37" s="1"/>
  <c r="C542" i="36"/>
  <c r="D544" i="36" s="1"/>
  <c r="D545" i="36" s="1"/>
  <c r="A537" i="36"/>
  <c r="A517" i="36"/>
  <c r="B151" i="29"/>
  <c r="A506" i="36"/>
  <c r="C490" i="36"/>
  <c r="D493" i="36" s="1"/>
  <c r="A484" i="36"/>
  <c r="C469" i="36"/>
  <c r="C461" i="36"/>
  <c r="A447" i="36"/>
  <c r="C438" i="36"/>
  <c r="C431" i="36"/>
  <c r="C425" i="36"/>
  <c r="D426" i="36" s="1"/>
  <c r="D427" i="36" s="1"/>
  <c r="C415" i="36"/>
  <c r="D417" i="36" s="1"/>
  <c r="A394" i="36"/>
  <c r="D387" i="36"/>
  <c r="D388" i="36" s="1"/>
  <c r="C371" i="36"/>
  <c r="C368" i="36"/>
  <c r="A361" i="36"/>
  <c r="C344" i="36"/>
  <c r="C340" i="36"/>
  <c r="A321" i="36"/>
  <c r="C304" i="36"/>
  <c r="C278" i="36"/>
  <c r="D285" i="36" s="1"/>
  <c r="A269" i="36"/>
  <c r="C252" i="36"/>
  <c r="C249" i="36"/>
  <c r="C240" i="36"/>
  <c r="C227" i="36"/>
  <c r="A208" i="36"/>
  <c r="C184" i="36"/>
  <c r="D201" i="36" s="1"/>
  <c r="A161" i="36"/>
  <c r="C147" i="36"/>
  <c r="D154" i="36" s="1"/>
  <c r="D155" i="36" s="1"/>
  <c r="C134" i="36"/>
  <c r="A106" i="36"/>
  <c r="C59" i="36"/>
  <c r="D61" i="36" s="1"/>
  <c r="A49" i="36"/>
  <c r="A16" i="36"/>
  <c r="A8" i="36"/>
  <c r="A7" i="37" s="1"/>
  <c r="C191" i="35"/>
  <c r="D194" i="35" s="1"/>
  <c r="D186" i="35"/>
  <c r="D187" i="35" s="1"/>
  <c r="D177" i="35"/>
  <c r="D178" i="35" s="1"/>
  <c r="C165" i="35"/>
  <c r="D169" i="35" s="1"/>
  <c r="D170" i="35" s="1"/>
  <c r="C157" i="35"/>
  <c r="C156" i="35"/>
  <c r="C155" i="35"/>
  <c r="D161" i="35" s="1"/>
  <c r="D162" i="35" s="1"/>
  <c r="C145" i="35"/>
  <c r="C144" i="35"/>
  <c r="D149" i="35" s="1"/>
  <c r="D150" i="35" s="1"/>
  <c r="C138" i="35"/>
  <c r="C132" i="35"/>
  <c r="C130" i="35"/>
  <c r="C128" i="35"/>
  <c r="C127" i="35"/>
  <c r="D133" i="35" s="1"/>
  <c r="D134" i="35" s="1"/>
  <c r="C116" i="35"/>
  <c r="C115" i="35"/>
  <c r="C112" i="35"/>
  <c r="D118" i="35" s="1"/>
  <c r="D119" i="35" s="1"/>
  <c r="C100" i="35"/>
  <c r="C99" i="35"/>
  <c r="C94" i="35"/>
  <c r="C93" i="35"/>
  <c r="D102" i="35" s="1"/>
  <c r="D103" i="35" s="1"/>
  <c r="C82" i="35"/>
  <c r="C80" i="35"/>
  <c r="C77" i="35"/>
  <c r="C76" i="35"/>
  <c r="C75" i="35"/>
  <c r="C61" i="35"/>
  <c r="D63" i="35" s="1"/>
  <c r="D64" i="35" s="1"/>
  <c r="C60" i="35"/>
  <c r="C56" i="35"/>
  <c r="D52" i="35"/>
  <c r="D53" i="35" s="1"/>
  <c r="C51" i="35"/>
  <c r="C37" i="35"/>
  <c r="D42" i="35" s="1"/>
  <c r="D43" i="35" s="1"/>
  <c r="C26" i="35"/>
  <c r="D33" i="35" s="1"/>
  <c r="D34" i="35" s="1"/>
  <c r="D23" i="35"/>
  <c r="D22" i="35"/>
  <c r="A537" i="33"/>
  <c r="B163" i="29"/>
  <c r="A517" i="33"/>
  <c r="B153" i="29"/>
  <c r="A506" i="33"/>
  <c r="A484" i="33"/>
  <c r="A447" i="33"/>
  <c r="A394" i="33"/>
  <c r="A361" i="33"/>
  <c r="A321" i="33"/>
  <c r="A269" i="33"/>
  <c r="A208" i="33"/>
  <c r="A161" i="33"/>
  <c r="A106" i="33"/>
  <c r="A49" i="33"/>
  <c r="B54" i="29"/>
  <c r="A16" i="33"/>
  <c r="A8" i="33"/>
  <c r="A7" i="25" s="1"/>
  <c r="D161" i="37" l="1"/>
  <c r="D162" i="37" s="1"/>
  <c r="D133" i="37"/>
  <c r="D134" i="37" s="1"/>
  <c r="D149" i="37"/>
  <c r="D150" i="37" s="1"/>
  <c r="D118" i="37"/>
  <c r="D119" i="37" s="1"/>
  <c r="D102" i="37"/>
  <c r="D103" i="37" s="1"/>
  <c r="D84" i="37"/>
  <c r="D85" i="37" s="1"/>
  <c r="D63" i="37"/>
  <c r="D64" i="37" s="1"/>
  <c r="D84" i="35"/>
  <c r="D85" i="35" s="1"/>
  <c r="B161" i="29"/>
  <c r="D494" i="36"/>
  <c r="D502" i="36"/>
  <c r="D503" i="36" s="1"/>
  <c r="B142" i="29" s="1"/>
  <c r="D477" i="36"/>
  <c r="D478" i="36" s="1"/>
  <c r="D440" i="36"/>
  <c r="D441" i="36" s="1"/>
  <c r="D418" i="36"/>
  <c r="D373" i="36"/>
  <c r="D374" i="36" s="1"/>
  <c r="D354" i="36"/>
  <c r="D357" i="36" s="1"/>
  <c r="D358" i="36" s="1"/>
  <c r="B106" i="29" s="1"/>
  <c r="D314" i="36"/>
  <c r="D315" i="36" s="1"/>
  <c r="D286" i="36"/>
  <c r="D262" i="36"/>
  <c r="D263" i="36" s="1"/>
  <c r="D244" i="36"/>
  <c r="D245" i="36" s="1"/>
  <c r="D202" i="36"/>
  <c r="D204" i="36"/>
  <c r="D205" i="36" s="1"/>
  <c r="D139" i="36"/>
  <c r="D140" i="36" s="1"/>
  <c r="D84" i="36"/>
  <c r="D85" i="36" s="1"/>
  <c r="D62" i="36"/>
  <c r="D45" i="36"/>
  <c r="B144" i="29"/>
  <c r="D197" i="35"/>
  <c r="D195" i="37"/>
  <c r="B170" i="29"/>
  <c r="D198" i="35"/>
  <c r="D199" i="35" s="1"/>
  <c r="D195" i="35"/>
  <c r="B172" i="29"/>
  <c r="B90" i="29"/>
  <c r="B117" i="29"/>
  <c r="B135" i="29"/>
  <c r="B63" i="29"/>
  <c r="B72" i="29"/>
  <c r="B108" i="29"/>
  <c r="D198" i="37" l="1"/>
  <c r="D199" i="37" s="1"/>
  <c r="B11" i="37" s="1"/>
  <c r="D390" i="36"/>
  <c r="D391" i="36" s="1"/>
  <c r="B115" i="29" s="1"/>
  <c r="D443" i="36"/>
  <c r="B180" i="29"/>
  <c r="B25" i="29"/>
  <c r="D480" i="36"/>
  <c r="D481" i="36" s="1"/>
  <c r="B133" i="29" s="1"/>
  <c r="D355" i="36"/>
  <c r="D317" i="36"/>
  <c r="D318" i="36" s="1"/>
  <c r="B97" i="29" s="1"/>
  <c r="D265" i="36"/>
  <c r="D266" i="36" s="1"/>
  <c r="B88" i="29" s="1"/>
  <c r="D157" i="36"/>
  <c r="D158" i="36" s="1"/>
  <c r="B70" i="29" s="1"/>
  <c r="D102" i="36"/>
  <c r="D46" i="36"/>
  <c r="B52" i="29" s="1"/>
  <c r="B99" i="29"/>
  <c r="B81" i="29"/>
  <c r="B79" i="29"/>
  <c r="B43" i="29"/>
  <c r="B45" i="29"/>
  <c r="B179" i="29" l="1"/>
  <c r="D444" i="36"/>
  <c r="B124" i="29" s="1"/>
  <c r="D103" i="36"/>
  <c r="B61" i="29" s="1"/>
  <c r="D548" i="36"/>
  <c r="D549" i="36" s="1"/>
  <c r="B24" i="29" s="1"/>
  <c r="B12" i="33"/>
  <c r="B36" i="29"/>
  <c r="B26" i="29"/>
  <c r="F197" i="32"/>
  <c r="E197" i="32"/>
  <c r="B12" i="36" l="1"/>
  <c r="F543" i="31"/>
  <c r="D197" i="32"/>
  <c r="C191" i="32"/>
  <c r="D194" i="32" s="1"/>
  <c r="D187" i="32"/>
  <c r="D186" i="32"/>
  <c r="D177" i="32"/>
  <c r="D178" i="32" s="1"/>
  <c r="C165" i="32"/>
  <c r="D169" i="32" s="1"/>
  <c r="D170" i="32" s="1"/>
  <c r="C157" i="32"/>
  <c r="C156" i="32"/>
  <c r="C155" i="32"/>
  <c r="D161" i="32" s="1"/>
  <c r="D162" i="32" s="1"/>
  <c r="C145" i="32"/>
  <c r="C144" i="32"/>
  <c r="C138" i="32"/>
  <c r="D149" i="32" s="1"/>
  <c r="D150" i="32" s="1"/>
  <c r="C132" i="32"/>
  <c r="C130" i="32"/>
  <c r="C128" i="32"/>
  <c r="C127" i="32"/>
  <c r="D133" i="32" s="1"/>
  <c r="D134" i="32" s="1"/>
  <c r="D118" i="32"/>
  <c r="D119" i="32" s="1"/>
  <c r="C116" i="32"/>
  <c r="C115" i="32"/>
  <c r="C112" i="32"/>
  <c r="C100" i="32"/>
  <c r="C99" i="32"/>
  <c r="C94" i="32"/>
  <c r="C93" i="32"/>
  <c r="D102" i="32" s="1"/>
  <c r="D103" i="32" s="1"/>
  <c r="C82" i="32"/>
  <c r="C80" i="32"/>
  <c r="C77" i="32"/>
  <c r="C76" i="32"/>
  <c r="C75" i="32"/>
  <c r="D84" i="32" s="1"/>
  <c r="D85" i="32" s="1"/>
  <c r="C61" i="32"/>
  <c r="C60" i="32"/>
  <c r="D63" i="32" s="1"/>
  <c r="D64" i="32" s="1"/>
  <c r="C56" i="32"/>
  <c r="C51" i="32"/>
  <c r="D52" i="32" s="1"/>
  <c r="D53" i="32" s="1"/>
  <c r="C37" i="32"/>
  <c r="D42" i="32" s="1"/>
  <c r="D43" i="32" s="1"/>
  <c r="C26" i="32"/>
  <c r="D33" i="32" s="1"/>
  <c r="D34" i="32" s="1"/>
  <c r="D22" i="32"/>
  <c r="D23" i="32" s="1"/>
  <c r="A7" i="32"/>
  <c r="B164" i="29"/>
  <c r="B154" i="29"/>
  <c r="A8" i="31"/>
  <c r="B34" i="29" l="1"/>
  <c r="B109" i="29"/>
  <c r="B73" i="29"/>
  <c r="B173" i="29"/>
  <c r="B64" i="29"/>
  <c r="D198" i="32"/>
  <c r="D199" i="32" s="1"/>
  <c r="D195" i="32"/>
  <c r="B145" i="29"/>
  <c r="B55" i="29"/>
  <c r="B118" i="29"/>
  <c r="B91" i="29"/>
  <c r="B82" i="29"/>
  <c r="B127" i="29"/>
  <c r="B136" i="29"/>
  <c r="B100" i="29" l="1"/>
  <c r="C191" i="25"/>
  <c r="C165" i="25"/>
  <c r="C157" i="25"/>
  <c r="C156" i="25"/>
  <c r="C155" i="25"/>
  <c r="C145" i="25"/>
  <c r="C144" i="25"/>
  <c r="C138" i="25"/>
  <c r="C132" i="25"/>
  <c r="C130" i="25"/>
  <c r="C128" i="25"/>
  <c r="C127" i="25"/>
  <c r="C116" i="25"/>
  <c r="C115" i="25"/>
  <c r="C112" i="25"/>
  <c r="C100" i="25"/>
  <c r="C99" i="25"/>
  <c r="C94" i="25"/>
  <c r="C93" i="25"/>
  <c r="C82" i="25"/>
  <c r="C80" i="25"/>
  <c r="C77" i="25"/>
  <c r="C76" i="25"/>
  <c r="C75" i="25"/>
  <c r="C61" i="25"/>
  <c r="C60" i="25"/>
  <c r="C56" i="25"/>
  <c r="C51" i="25"/>
  <c r="C37" i="25"/>
  <c r="D194" i="25"/>
  <c r="D186" i="25"/>
  <c r="D187" i="25" s="1"/>
  <c r="D177" i="25"/>
  <c r="D178" i="25" s="1"/>
  <c r="D169" i="25"/>
  <c r="D170" i="25" s="1"/>
  <c r="D52" i="25"/>
  <c r="D53" i="25" s="1"/>
  <c r="D42" i="25"/>
  <c r="D43" i="25" s="1"/>
  <c r="C26" i="25"/>
  <c r="D33" i="25" s="1"/>
  <c r="D34" i="25" s="1"/>
  <c r="D22" i="25"/>
  <c r="D23" i="25" s="1"/>
  <c r="D63" i="25"/>
  <c r="D64" i="25"/>
  <c r="D102" i="25"/>
  <c r="D103" i="25" s="1"/>
  <c r="D118" i="25"/>
  <c r="D119" i="25"/>
  <c r="D161" i="25"/>
  <c r="D162" i="25"/>
  <c r="D84" i="25"/>
  <c r="D85" i="25" s="1"/>
  <c r="D133" i="25"/>
  <c r="D134" i="25"/>
  <c r="D149" i="25"/>
  <c r="D150" i="25" s="1"/>
  <c r="D195" i="25"/>
  <c r="D198" i="25"/>
  <c r="J178" i="29"/>
  <c r="J169" i="29"/>
  <c r="J160" i="29"/>
  <c r="J150" i="29"/>
  <c r="J141" i="29"/>
  <c r="J132" i="29"/>
  <c r="J123" i="29"/>
  <c r="J114" i="29"/>
  <c r="J105" i="29"/>
  <c r="J96" i="29"/>
  <c r="J87" i="29"/>
  <c r="J78" i="29"/>
  <c r="J69" i="29"/>
  <c r="J60" i="29"/>
  <c r="J51" i="29"/>
  <c r="J42" i="29"/>
  <c r="J33" i="29"/>
  <c r="J23" i="29"/>
  <c r="B27" i="29" l="1"/>
  <c r="B37" i="29"/>
  <c r="B12" i="31"/>
  <c r="B46" i="29" l="1"/>
</calcChain>
</file>

<file path=xl/sharedStrings.xml><?xml version="1.0" encoding="utf-8"?>
<sst xmlns="http://schemas.openxmlformats.org/spreadsheetml/2006/main" count="5224" uniqueCount="466">
  <si>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</si>
  <si>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</si>
  <si>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</si>
  <si>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</si>
  <si>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</si>
  <si>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</si>
  <si>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</si>
  <si>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</si>
  <si>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</si>
  <si>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</si>
  <si>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</si>
  <si>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</si>
  <si>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</si>
  <si>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</si>
  <si>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</si>
  <si>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</si>
  <si>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</si>
  <si>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</si>
  <si>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</si>
  <si>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</si>
  <si>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</si>
  <si>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</si>
  <si>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</si>
  <si>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</si>
  <si>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</si>
  <si>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</si>
  <si>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</si>
  <si>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</si>
  <si>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</si>
  <si>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</si>
  <si>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</si>
  <si>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</si>
  <si>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</si>
  <si>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</si>
  <si>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</si>
  <si>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</si>
  <si>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</si>
  <si>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</si>
  <si>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</si>
  <si>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</si>
  <si>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</si>
  <si>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</si>
  <si>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</si>
  <si>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</si>
  <si>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</si>
  <si>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</si>
  <si>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</si>
  <si>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</si>
  <si>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</si>
  <si>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</si>
  <si>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</si>
  <si>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</si>
  <si>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</si>
  <si>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</si>
  <si>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</si>
  <si>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</si>
  <si>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</si>
  <si>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</si>
  <si>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</si>
  <si>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</si>
  <si>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</si>
  <si>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</si>
  <si>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</si>
  <si>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</si>
  <si>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</si>
  <si>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</si>
  <si>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</si>
  <si>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</si>
  <si>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</si>
  <si>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</si>
  <si>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</si>
  <si>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</si>
  <si>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</si>
  <si>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</si>
  <si>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</si>
  <si>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</si>
  <si>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</si>
  <si>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</si>
  <si>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</si>
  <si>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</si>
  <si>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</si>
  <si>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</si>
  <si>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</si>
  <si>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</si>
  <si>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</si>
  <si>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</si>
  <si>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</si>
  <si>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</si>
  <si>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</si>
  <si>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</si>
  <si>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</si>
  <si>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</si>
  <si>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</si>
  <si>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</si>
  <si>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</si>
  <si>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</si>
  <si>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</si>
  <si>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</si>
  <si>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</si>
  <si>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</si>
  <si>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</si>
  <si>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</si>
  <si>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</si>
  <si>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</si>
  <si>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</si>
  <si>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</si>
  <si>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</si>
  <si>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</si>
  <si>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</si>
  <si>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</si>
  <si>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</si>
  <si>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</si>
  <si>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</si>
  <si>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</si>
  <si>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</si>
  <si>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</si>
  <si>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</si>
  <si>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</si>
  <si>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</si>
  <si>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</si>
  <si>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</si>
  <si>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</si>
  <si>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</si>
  <si>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</si>
  <si>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</si>
  <si>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</si>
  <si>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</si>
  <si>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</si>
  <si>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</si>
  <si>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</si>
  <si>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</si>
  <si>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</si>
  <si>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</si>
  <si>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</si>
  <si>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</si>
  <si>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</si>
  <si>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</si>
  <si>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</si>
  <si>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</si>
  <si>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</si>
  <si>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</si>
  <si>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</si>
  <si>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</si>
  <si>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</si>
  <si>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</si>
  <si>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</si>
  <si>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</si>
  <si>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</si>
  <si>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</si>
  <si>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</si>
  <si>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</si>
  <si>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</si>
  <si>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</si>
  <si>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</si>
  <si>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</si>
  <si>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</si>
  <si>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</si>
  <si>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</si>
  <si>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</si>
  <si>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</si>
  <si>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</si>
  <si>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</si>
  <si>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</si>
  <si>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</si>
  <si>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</si>
  <si>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</si>
  <si>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</si>
  <si>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</si>
  <si>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</si>
  <si>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</si>
  <si>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</si>
  <si>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</si>
  <si>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</si>
  <si>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</si>
  <si>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</si>
  <si>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</si>
  <si>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</si>
  <si>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</si>
  <si>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</si>
  <si>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</si>
  <si>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</si>
  <si>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</si>
  <si>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</si>
  <si>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</si>
  <si>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</si>
  <si>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</si>
  <si>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</si>
  <si>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</si>
  <si>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</si>
  <si>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</si>
  <si>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</si>
  <si>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</si>
  <si>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</si>
  <si>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</si>
  <si>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</si>
  <si>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</si>
  <si>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</si>
  <si>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</si>
  <si>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</si>
  <si>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</si>
  <si>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</si>
  <si>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</si>
  <si>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</si>
  <si>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</si>
  <si>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</si>
  <si>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</si>
  <si>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</si>
  <si>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</si>
  <si>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</si>
  <si>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</si>
  <si>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</si>
  <si>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</si>
  <si>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</si>
  <si>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</si>
  <si>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</si>
  <si>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</si>
  <si>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</si>
  <si>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</si>
  <si>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</si>
  <si>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</si>
  <si>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</si>
  <si>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</si>
  <si>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</si>
  <si>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</si>
  <si>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</si>
  <si>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</si>
  <si>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</si>
  <si>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</si>
  <si>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</si>
  <si>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</si>
  <si>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</si>
  <si>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</si>
  <si>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</si>
  <si>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</si>
  <si>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</si>
  <si>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</si>
  <si>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</si>
  <si>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</si>
  <si>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</si>
  <si>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</si>
  <si>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</si>
  <si>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</si>
  <si>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</si>
  <si>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</si>
  <si>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</si>
  <si>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</si>
  <si>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</si>
  <si>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</si>
  <si>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</si>
  <si>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</si>
  <si>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</si>
  <si>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</si>
  <si>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</si>
  <si>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</si>
  <si>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</si>
  <si>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</si>
  <si>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</si>
  <si>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</si>
  <si>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</si>
  <si>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</si>
  <si>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</si>
  <si>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</si>
  <si>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</si>
  <si>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</si>
  <si>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</si>
  <si>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</si>
  <si>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</si>
  <si>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</si>
  <si>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</si>
  <si>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</si>
  <si>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</si>
  <si>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</si>
  <si>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</si>
  <si>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</si>
  <si>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</si>
  <si>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</si>
  <si>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</si>
  <si>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</si>
  <si>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</si>
  <si>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</si>
  <si>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</si>
  <si>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</si>
  <si>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</si>
  <si>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</si>
  <si>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</si>
  <si>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</si>
  <si>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</si>
  <si>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</si>
  <si>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</si>
  <si>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</si>
  <si>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</si>
  <si>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</si>
  <si>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</si>
  <si>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</si>
  <si>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</si>
  <si>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</si>
  <si>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</si>
  <si>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</si>
  <si>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</si>
  <si>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</si>
  <si>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</si>
  <si>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</si>
  <si>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</si>
  <si>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</si>
  <si>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</si>
  <si>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</si>
  <si>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</si>
  <si>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</si>
  <si>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</si>
  <si>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</si>
  <si>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</si>
  <si>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</si>
  <si>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</si>
  <si>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</si>
  <si>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</si>
  <si>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</si>
  <si>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</si>
  <si>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</si>
  <si>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</si>
  <si>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</si>
  <si>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</si>
  <si>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</si>
  <si>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</si>
  <si>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</si>
  <si>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</si>
  <si>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</si>
  <si>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</si>
  <si>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</si>
  <si>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</si>
  <si>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</si>
  <si>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</si>
  <si>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</si>
  <si>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</si>
  <si>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</si>
  <si>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</si>
  <si>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</si>
  <si>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</si>
  <si>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</si>
  <si>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</si>
  <si>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</si>
  <si>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</si>
  <si>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</si>
  <si>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</si>
  <si>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</si>
  <si>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</si>
  <si>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</si>
  <si>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</si>
  <si>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</si>
  <si>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</si>
  <si>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</si>
  <si>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</si>
  <si>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</si>
  <si>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</si>
  <si>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</si>
  <si>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</si>
  <si>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</si>
  <si>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</si>
  <si>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</si>
  <si>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</si>
  <si>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</si>
  <si>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</si>
  <si>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</si>
  <si>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</si>
  <si>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</si>
  <si>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</si>
  <si>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</si>
  <si>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</si>
  <si>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</si>
  <si>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</si>
  <si>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</si>
  <si>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</si>
  <si>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</si>
  <si>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</si>
  <si>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</si>
  <si>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</si>
  <si>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</si>
  <si>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</si>
  <si>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</si>
  <si>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</si>
  <si>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</si>
  <si>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</si>
  <si>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</si>
  <si>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</si>
  <si>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</si>
  <si>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</si>
  <si>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</si>
  <si>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</si>
  <si>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</si>
  <si>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</si>
  <si>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</si>
  <si>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</si>
  <si>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</si>
  <si>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</si>
  <si>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</si>
  <si>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</si>
  <si>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</si>
  <si>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</si>
  <si>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</si>
  <si>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</si>
  <si>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</si>
  <si>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</si>
  <si>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</si>
  <si>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</si>
  <si>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</si>
  <si>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</si>
  <si>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</si>
  <si>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</si>
  <si>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</si>
  <si>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Meriam CHOUCHENE</t>
  </si>
  <si>
    <t>Directeur magasin &amp; chefs rayons</t>
  </si>
  <si>
    <t>Utilisation d'un produit de nettoyage 'Agrinet' qui ne correspond pas au produit mentionné au plan de nettoyage 'Proclean'.</t>
  </si>
  <si>
    <t>Eclairage du meuble d'exposition boulangerie est non fonctionnel; arrêt intentionnel.</t>
  </si>
  <si>
    <t>Terminal de cuisson</t>
  </si>
  <si>
    <t>Le meuble d'exposition des pizzas est partiellement protégé</t>
  </si>
  <si>
    <t>Interdire l'opération de réemballe, en cas de détérioration de l'emballage interdire le changement des étiquettes des produits emballés.</t>
  </si>
  <si>
    <t>Absence de la fiche de réception des produits réceptionnés au rayon du fromage Edam découpé le 18/02/2018.</t>
  </si>
  <si>
    <t xml:space="preserve">
</t>
  </si>
  <si>
    <t>Absence de dispositif de séchage aux sanitaires.</t>
  </si>
  <si>
    <t>Fixer des dispositifs de séchage aux sanitaires.</t>
  </si>
  <si>
    <t>Le thermomètre à sonde est non fonctionnel.</t>
  </si>
  <si>
    <t>Taux d'hygrométrie 53%</t>
  </si>
  <si>
    <t>Le suivi de N&amp;D n'était pas réalisé.</t>
  </si>
  <si>
    <t>Mettre à jour le plan de nettoyage.</t>
  </si>
  <si>
    <t>Prévoir des tabliers jetables pour protection des tenues de travail.</t>
  </si>
  <si>
    <t>Absence de laboratoire</t>
  </si>
  <si>
    <t>décongélation dans la chambre froide commune avec produits traiteur</t>
  </si>
  <si>
    <t>Absence de meuble froid</t>
  </si>
  <si>
    <t>Absence de meuble froid.</t>
  </si>
  <si>
    <t>Aération faible</t>
  </si>
  <si>
    <t>Jawhra Sousse</t>
  </si>
  <si>
    <t>Veiller à mentionner les quantités exactes des produits (boucherie, volaillerie) dans les fiches de traçabilité.</t>
  </si>
  <si>
    <t>T° laboratoire 11°C</t>
  </si>
  <si>
    <t>Présence de piqûres de moisissures sur les grilles de l'évaporateur.</t>
  </si>
  <si>
    <t>Absence de séparation par code couleur ou autre identification des ustensiles de découpe 'couteaux' destinés aux abats et viandes rouges.</t>
  </si>
  <si>
    <t>Cadencier du 26/02: cuisson de 4 poulets
Traçabilité du 26/02: 4 poulets
Logiciel de vente 'Hit parade': 2 poulets vendus.
Absence de preuve de scannage de 2 poulets casse le 27/02.</t>
  </si>
  <si>
    <t>Assurer l'enregistrement des quantités exactes des produits de mer exposés.</t>
  </si>
  <si>
    <t>T° meuble 8°C</t>
  </si>
  <si>
    <t>Ajuster l'afficheur du meuble d'animation frigorifique. T° affichée 8°C, T° prélevée 4°C.</t>
  </si>
  <si>
    <t>Présence de piqûres de moisissures sous les portes étiquettes du meuble d'animation frigorifique.</t>
  </si>
  <si>
    <t>Correcte</t>
  </si>
  <si>
    <t>Absence de papier essuie-mains aux sanitaires.</t>
  </si>
  <si>
    <t>Plan d'appatâge mis à jour.</t>
  </si>
  <si>
    <t xml:space="preserve">Vérification multiple et erronée du thermosonde.
</t>
  </si>
  <si>
    <t>Préparation des pizzas dans le laboratoire de la pâtisserie.</t>
  </si>
  <si>
    <t>Même chambre froide avec rayon traiteur</t>
  </si>
  <si>
    <t>Stockage des sacs en plastique dans leurs emballages secondaires cartonnés; assurer le déballage ou la protection des cartons stockés dans le laboratoire.</t>
  </si>
  <si>
    <t>Réemballe d'un morceau de fromage  ' Extra Edam en boule 'Tunifrrom Meriah' dont la DE initiale est le 23/02/2018; Absence de traçabilité du morceau étiqueté le 25/02/2018.</t>
  </si>
  <si>
    <t>Réparer ou remplacer le thermosonde.</t>
  </si>
  <si>
    <t>Absence de mention de la température de stockage et de la dénomination du produit sur les étiquettes des légumes emballés 'SOLEMEO'.</t>
  </si>
  <si>
    <t>Inclure l'opérateur PFT 'Walid' au plan de formations relatives aux BPH 2018.</t>
  </si>
  <si>
    <t>Absence d'étiquette sur les emballages des baguettes semi-cuites 'Wafa'. Aucune réclamation n'a été démontrée le jour de l'audit.</t>
  </si>
  <si>
    <t>Présence des bulletins d'analyse et plans d'action</t>
  </si>
  <si>
    <t>Enregistrements des autocontrôles de nettoyage et de désinfection</t>
  </si>
  <si>
    <t>Même opérateur aux rayon fromage et traiteur, volaille trad. et FLEG; cet opérateur ne change pas ou protège sa tenue lors de la mutation de secteurs. Il est indispensable de protéger les tenues de travail par des tabliers jetables et de laver les mains avant de changer les gants.</t>
  </si>
  <si>
    <t xml:space="preserve">Utilisation correcte des cadenciers de cuisson et de fabrication </t>
  </si>
  <si>
    <t>Bien que les opérateurs respectaient le protocole de décontamination des légumes, l'enregistrement de cette opération n'a pas été réalisé.</t>
  </si>
  <si>
    <t>La quantité de volaille trad. n'est pas mentionnée aux enregistrements de traçabilité du 25 &amp; 26 février.
Après vérification du logiciel de vente 'Hitparade', on a pu constater que la quantité de viande hachée vendue le 26 février est de 6k 302g hors la traçabilité du 26 février montre 2 kg 620g.</t>
  </si>
  <si>
    <t xml:space="preserve">Respect des durées de vie des produits trad. exposés dans le stand </t>
  </si>
  <si>
    <t xml:space="preserve">Après vérification de la quantité réceptionnée au rayon, et de la quantité enregistrée sur la fiche de traçabilité, on a pu constater qu'un 1 kg de moules décortiqués n'a pas été indiqué la traçabilité des produits finis du 18/01/2018.
</t>
  </si>
  <si>
    <t>La température à cœur des poisons 'pageot 'n'a pas été prélevée.</t>
  </si>
  <si>
    <t>Présence des bulletins d'analyses et plans d'action</t>
  </si>
  <si>
    <t xml:space="preserve">L'opérateur chargé au rayon PFT 'Walid' n'a pas encore fait la dernière analyse coproparasitologique vu son indisponibilité le jour de prise de prélèvements au magasin. </t>
  </si>
  <si>
    <t>Assurer un nettoyage profond pour cet équipement.</t>
  </si>
  <si>
    <t>Taux de réalisation du plan d'action précédent</t>
  </si>
  <si>
    <t>L'opérateur assurait la décontamination des œufs et fruits sans protection de la tenue de travail. Il est recommandé de changer la tenue après la réalisation d'opérations salissantes ou de la protéger par un tablier jetable pour éviter le risque de contamination croisée.</t>
  </si>
  <si>
    <t>La dénomination sur étiquette UHD du gâteau crème au beurre ne contient pas de beurre dans la liste d'ingrédient de l'étiquette fournisseur 'Sopral'. Avertir le service qualité et informatique sur cet écart.</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</si>
</sst>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3"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50">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1" fontId="8" fillId="16" borderId="1" xfId="0" applyNumberFormat="1" applyFont="1" applyFill="1" applyBorder="1" applyProtection="1">
      <protection locked="0"/>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9" fontId="8" fillId="0" borderId="1" xfId="0" applyNumberFormat="1" applyFont="1" applyBorder="1" applyAlignment="1" applyProtection="1">
      <alignment horizontal="right" wrapText="1"/>
      <protection locked="0"/>
    </xf>
    <xf numFmtId="0" fontId="8" fillId="0" borderId="1" xfId="0" applyFont="1" applyFill="1" applyBorder="1" applyAlignment="1" applyProtection="1">
      <alignment horizontal="left" wrapText="1"/>
      <protection locked="0"/>
    </xf>
    <xf numFmtId="0" fontId="14" fillId="0" borderId="1" xfId="0" applyFont="1" applyFill="1" applyBorder="1" applyAlignment="1" applyProtection="1">
      <alignment horizontal="left" wrapText="1"/>
      <protection locked="0"/>
    </xf>
    <xf numFmtId="9" fontId="8" fillId="14" borderId="1" xfId="0" applyNumberFormat="1" applyFont="1" applyFill="1" applyBorder="1" applyProtection="1">
      <protection locked="0"/>
    </xf>
    <xf numFmtId="0" fontId="7" fillId="0" borderId="1" xfId="0" applyFont="1" applyBorder="1" applyAlignment="1" applyProtection="1">
      <alignment vertical="center" wrapText="1"/>
      <protection locked="0"/>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10" fontId="32" fillId="8" borderId="5" xfId="2" applyNumberFormat="1" applyFont="1" applyFill="1" applyBorder="1" applyAlignment="1" applyProtection="1">
      <alignment horizontal="center" vertical="center" wrapText="1"/>
    </xf>
    <xf numFmtId="165" fontId="33" fillId="3"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165" fontId="9" fillId="5" borderId="6" xfId="0" applyNumberFormat="1" applyFont="1" applyFill="1" applyBorder="1" applyAlignment="1" applyProtection="1">
      <alignment horizontal="center"/>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8" fillId="4" borderId="5" xfId="0" applyFont="1" applyFill="1" applyBorder="1" applyAlignment="1" applyProtection="1">
      <alignment horizontal="center" vertical="center"/>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0.93333333333333335</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436575048"/>
        <c:axId val="436582104"/>
      </c:barChart>
      <c:catAx>
        <c:axId val="4365750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6582104"/>
        <c:crosses val="autoZero"/>
        <c:auto val="1"/>
        <c:lblAlgn val="ctr"/>
        <c:lblOffset val="100"/>
        <c:noMultiLvlLbl val="0"/>
      </c:catAx>
      <c:valAx>
        <c:axId val="4365821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365750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430713848"/>
        <c:axId val="430711104"/>
      </c:barChart>
      <c:catAx>
        <c:axId val="4307138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0711104"/>
        <c:crosses val="autoZero"/>
        <c:auto val="1"/>
        <c:lblAlgn val="ctr"/>
        <c:lblOffset val="100"/>
        <c:noMultiLvlLbl val="0"/>
      </c:catAx>
      <c:valAx>
        <c:axId val="4307111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307138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0.9375</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430711888"/>
        <c:axId val="430711496"/>
      </c:barChart>
      <c:catAx>
        <c:axId val="4307118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0711496"/>
        <c:crosses val="autoZero"/>
        <c:auto val="1"/>
        <c:lblAlgn val="ctr"/>
        <c:lblOffset val="100"/>
        <c:noMultiLvlLbl val="0"/>
      </c:catAx>
      <c:valAx>
        <c:axId val="4307114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307118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430713456"/>
        <c:axId val="430714240"/>
      </c:barChart>
      <c:catAx>
        <c:axId val="4307134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0714240"/>
        <c:crosses val="autoZero"/>
        <c:auto val="1"/>
        <c:lblAlgn val="ctr"/>
        <c:lblOffset val="100"/>
        <c:noMultiLvlLbl val="0"/>
      </c:catAx>
      <c:valAx>
        <c:axId val="4307142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307134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0.88888888888888884</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430716200"/>
        <c:axId val="430716592"/>
      </c:barChart>
      <c:catAx>
        <c:axId val="4307162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0716592"/>
        <c:crosses val="autoZero"/>
        <c:auto val="1"/>
        <c:lblAlgn val="ctr"/>
        <c:lblOffset val="100"/>
        <c:noMultiLvlLbl val="0"/>
      </c:catAx>
      <c:valAx>
        <c:axId val="4307165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307162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560722592"/>
        <c:axId val="560718280"/>
      </c:barChart>
      <c:catAx>
        <c:axId val="5607225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60718280"/>
        <c:crosses val="autoZero"/>
        <c:auto val="1"/>
        <c:lblAlgn val="ctr"/>
        <c:lblOffset val="100"/>
        <c:noMultiLvlLbl val="0"/>
      </c:catAx>
      <c:valAx>
        <c:axId val="5607182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607225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0.93055555555555558</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560720632"/>
        <c:axId val="560720240"/>
      </c:barChart>
      <c:catAx>
        <c:axId val="5607206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60720240"/>
        <c:crosses val="autoZero"/>
        <c:auto val="1"/>
        <c:lblAlgn val="ctr"/>
        <c:lblOffset val="100"/>
        <c:noMultiLvlLbl val="0"/>
      </c:catAx>
      <c:valAx>
        <c:axId val="5607202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607206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0.88422818791946312</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560717888"/>
        <c:axId val="560721416"/>
      </c:barChart>
      <c:catAx>
        <c:axId val="5607178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60721416"/>
        <c:crosses val="autoZero"/>
        <c:auto val="1"/>
        <c:lblAlgn val="ctr"/>
        <c:lblOffset val="100"/>
        <c:noMultiLvlLbl val="0"/>
      </c:catAx>
      <c:valAx>
        <c:axId val="5607214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607178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0.90739187173750935</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560725336"/>
        <c:axId val="560721024"/>
        <c:extLst xmlns:c16r2="http://schemas.microsoft.com/office/drawing/2015/06/chart"/>
      </c:barChart>
      <c:catAx>
        <c:axId val="560725336"/>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60721024"/>
        <c:crosses val="autoZero"/>
        <c:auto val="1"/>
        <c:lblAlgn val="ctr"/>
        <c:lblOffset val="100"/>
        <c:noMultiLvlLbl val="0"/>
      </c:catAx>
      <c:valAx>
        <c:axId val="560721024"/>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5607253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0.5</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560722984"/>
        <c:axId val="560722200"/>
        <c:extLst xmlns:c16r2="http://schemas.microsoft.com/office/drawing/2015/06/chart"/>
      </c:barChart>
      <c:catAx>
        <c:axId val="5607229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60722200"/>
        <c:crosses val="autoZero"/>
        <c:auto val="1"/>
        <c:lblAlgn val="ctr"/>
        <c:lblOffset val="100"/>
        <c:noMultiLvlLbl val="0"/>
      </c:catAx>
      <c:valAx>
        <c:axId val="5607222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5607229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0.82352941176470584</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436580144"/>
        <c:axId val="436575440"/>
      </c:barChart>
      <c:catAx>
        <c:axId val="4365801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6575440"/>
        <c:crosses val="autoZero"/>
        <c:auto val="1"/>
        <c:lblAlgn val="ctr"/>
        <c:lblOffset val="100"/>
        <c:noMultiLvlLbl val="0"/>
      </c:catAx>
      <c:valAx>
        <c:axId val="4365754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365801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0.83823529411764708</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436576224"/>
        <c:axId val="436580928"/>
      </c:barChart>
      <c:catAx>
        <c:axId val="4365762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6580928"/>
        <c:crosses val="autoZero"/>
        <c:auto val="1"/>
        <c:lblAlgn val="ctr"/>
        <c:lblOffset val="100"/>
        <c:noMultiLvlLbl val="0"/>
      </c:catAx>
      <c:valAx>
        <c:axId val="4365809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365762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0.75806451612903225</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436581712"/>
        <c:axId val="436581320"/>
      </c:barChart>
      <c:catAx>
        <c:axId val="4365817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6581320"/>
        <c:crosses val="autoZero"/>
        <c:auto val="1"/>
        <c:lblAlgn val="ctr"/>
        <c:lblOffset val="100"/>
        <c:noMultiLvlLbl val="0"/>
      </c:catAx>
      <c:valAx>
        <c:axId val="4365813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365817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0.84210526315789469</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436577792"/>
        <c:axId val="436578184"/>
      </c:barChart>
      <c:catAx>
        <c:axId val="4365777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6578184"/>
        <c:crosses val="autoZero"/>
        <c:auto val="1"/>
        <c:lblAlgn val="ctr"/>
        <c:lblOffset val="100"/>
        <c:noMultiLvlLbl val="0"/>
      </c:catAx>
      <c:valAx>
        <c:axId val="4365781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365777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0.83333333333333337</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436579360"/>
        <c:axId val="436579752"/>
      </c:barChart>
      <c:catAx>
        <c:axId val="4365793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6579752"/>
        <c:crosses val="autoZero"/>
        <c:auto val="1"/>
        <c:lblAlgn val="ctr"/>
        <c:lblOffset val="100"/>
        <c:noMultiLvlLbl val="0"/>
      </c:catAx>
      <c:valAx>
        <c:axId val="4365797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365793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0.97727272727272729</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430717376"/>
        <c:axId val="430714632"/>
      </c:barChart>
      <c:catAx>
        <c:axId val="4307173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0714632"/>
        <c:crosses val="autoZero"/>
        <c:auto val="1"/>
        <c:lblAlgn val="ctr"/>
        <c:lblOffset val="100"/>
        <c:noMultiLvlLbl val="0"/>
      </c:catAx>
      <c:valAx>
        <c:axId val="4307146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307173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1</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430717768"/>
        <c:axId val="430715416"/>
      </c:barChart>
      <c:catAx>
        <c:axId val="4307177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0715416"/>
        <c:crosses val="autoZero"/>
        <c:auto val="1"/>
        <c:lblAlgn val="ctr"/>
        <c:lblOffset val="100"/>
        <c:noMultiLvlLbl val="0"/>
      </c:catAx>
      <c:valAx>
        <c:axId val="4307154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307177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0.98148148148148151</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430713064"/>
        <c:axId val="430710712"/>
      </c:barChart>
      <c:catAx>
        <c:axId val="4307130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0710712"/>
        <c:crosses val="autoZero"/>
        <c:auto val="1"/>
        <c:lblAlgn val="ctr"/>
        <c:lblOffset val="100"/>
        <c:noMultiLvlLbl val="0"/>
      </c:catAx>
      <c:valAx>
        <c:axId val="4307107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307130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xmlns=""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a16="http://schemas.microsoft.com/office/drawing/2014/main" xmlns=""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zoomScaleSheetLayoutView="100" workbookViewId="0">
      <selection activeCell="K26" sqref="K26"/>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298" t="s">
        <v>324</v>
      </c>
      <c r="B18" s="298"/>
      <c r="C18" s="298"/>
      <c r="D18" s="299" t="s">
        <v>429</v>
      </c>
      <c r="E18" s="299"/>
      <c r="F18" s="299"/>
      <c r="G18" s="299"/>
      <c r="H18" s="299"/>
      <c r="I18" s="299"/>
      <c r="J18" s="299"/>
      <c r="K18" s="299"/>
    </row>
    <row r="20" spans="1:11" ht="16.5" x14ac:dyDescent="0.3">
      <c r="A20" s="83"/>
      <c r="B20" s="78"/>
      <c r="C20" s="78"/>
      <c r="D20" s="78"/>
      <c r="E20" s="78"/>
      <c r="F20" s="78"/>
      <c r="G20" s="78"/>
      <c r="H20" s="78"/>
      <c r="I20" s="78"/>
    </row>
    <row r="21" spans="1:11" x14ac:dyDescent="0.25">
      <c r="A21" s="300" t="s">
        <v>325</v>
      </c>
      <c r="B21" s="300"/>
      <c r="C21" s="300"/>
      <c r="D21" s="300"/>
      <c r="E21" s="300"/>
      <c r="F21" s="300"/>
      <c r="G21" s="300"/>
      <c r="H21" s="300"/>
      <c r="I21" s="300"/>
      <c r="J21" s="300"/>
      <c r="K21" s="300"/>
    </row>
    <row r="22" spans="1:11" x14ac:dyDescent="0.25">
      <c r="A22" s="84"/>
      <c r="B22" s="79"/>
      <c r="C22" s="79"/>
      <c r="D22" s="78"/>
      <c r="E22" s="78"/>
      <c r="F22" s="78"/>
      <c r="G22" s="78"/>
      <c r="H22" s="78"/>
      <c r="I22" s="78"/>
    </row>
    <row r="23" spans="1:11" ht="42" customHeight="1" x14ac:dyDescent="0.25">
      <c r="A23" s="85" t="s">
        <v>326</v>
      </c>
      <c r="B23" s="301" t="s">
        <v>327</v>
      </c>
      <c r="C23" s="301"/>
      <c r="D23" s="78"/>
      <c r="E23" s="78"/>
      <c r="F23" s="78"/>
      <c r="G23" s="78"/>
      <c r="H23" s="78"/>
      <c r="I23" s="78"/>
      <c r="J23" s="77" t="str">
        <f>D18</f>
        <v>Jawhra Sousse</v>
      </c>
    </row>
    <row r="24" spans="1:11" ht="33" customHeight="1" x14ac:dyDescent="0.25">
      <c r="A24" s="86" t="s">
        <v>328</v>
      </c>
      <c r="B24" s="302">
        <f>AVERAGE('A1 Exploitation'!D549,'A1 Technique'!D199)</f>
        <v>0.90739187173750935</v>
      </c>
      <c r="C24" s="302"/>
      <c r="D24" s="78"/>
      <c r="E24" s="78"/>
      <c r="F24" s="78"/>
      <c r="G24" s="78"/>
      <c r="H24" s="78"/>
      <c r="I24" s="78"/>
    </row>
    <row r="25" spans="1:11" ht="33" customHeight="1" x14ac:dyDescent="0.25">
      <c r="A25" s="85" t="s">
        <v>329</v>
      </c>
      <c r="B25" s="302">
        <f>AVERAGE('A2 Exploitation'!D549,'A2 Technique'!D199)</f>
        <v>0</v>
      </c>
      <c r="C25" s="302"/>
      <c r="D25" s="78"/>
      <c r="E25" s="78"/>
      <c r="F25" s="78"/>
      <c r="G25" s="78"/>
      <c r="H25" s="78"/>
      <c r="I25" s="78"/>
    </row>
    <row r="26" spans="1:11" ht="33" customHeight="1" x14ac:dyDescent="0.25">
      <c r="A26" s="86" t="s">
        <v>330</v>
      </c>
      <c r="B26" s="302">
        <f>AVERAGE('A3 Exploitation'!D549,'A3 Technique'!D199)</f>
        <v>0</v>
      </c>
      <c r="C26" s="302"/>
      <c r="D26" s="78"/>
      <c r="E26" s="78"/>
      <c r="F26" s="78"/>
      <c r="G26" s="78"/>
      <c r="H26" s="78"/>
      <c r="I26" s="78"/>
    </row>
    <row r="27" spans="1:11" ht="33" customHeight="1" x14ac:dyDescent="0.25">
      <c r="A27" s="86" t="s">
        <v>331</v>
      </c>
      <c r="B27" s="302">
        <f>AVERAGE('A4 Exploitation'!D549,'A4 Technique'!D199)</f>
        <v>0</v>
      </c>
      <c r="C27" s="302"/>
      <c r="D27" s="78"/>
      <c r="E27" s="78"/>
      <c r="F27" s="78"/>
      <c r="G27" s="78"/>
      <c r="H27" s="78"/>
      <c r="I27" s="78"/>
    </row>
    <row r="28" spans="1:11" ht="33" customHeight="1" x14ac:dyDescent="0.25">
      <c r="A28" s="85" t="s">
        <v>332</v>
      </c>
      <c r="B28" s="302">
        <f>AVERAGE('A5 Exploitation'!D549,'A5 Technique'!D199)</f>
        <v>0</v>
      </c>
      <c r="C28" s="302"/>
      <c r="D28" s="78"/>
      <c r="E28" s="78"/>
      <c r="F28" s="78"/>
      <c r="G28" s="78"/>
      <c r="H28" s="78"/>
      <c r="I28" s="78"/>
    </row>
    <row r="29" spans="1:11" ht="33" customHeight="1" x14ac:dyDescent="0.25">
      <c r="A29" s="85" t="s">
        <v>333</v>
      </c>
      <c r="B29" s="302">
        <f>AVERAGE('A6 Exploitation'!D549,'A6 Technique'!D199)</f>
        <v>0</v>
      </c>
      <c r="C29" s="302"/>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01" t="s">
        <v>334</v>
      </c>
      <c r="C33" s="301"/>
      <c r="D33" s="78"/>
      <c r="E33" s="78"/>
      <c r="F33" s="78"/>
      <c r="G33" s="78"/>
      <c r="H33" s="78"/>
      <c r="I33" s="78"/>
      <c r="J33" s="77" t="str">
        <f>D18</f>
        <v>Jawhra Sousse</v>
      </c>
    </row>
    <row r="34" spans="1:10" ht="33" customHeight="1" x14ac:dyDescent="0.25">
      <c r="A34" s="86" t="s">
        <v>328</v>
      </c>
      <c r="B34" s="302">
        <f>'A1 Exploitation'!D549</f>
        <v>0.88422818791946312</v>
      </c>
      <c r="C34" s="302"/>
      <c r="D34" s="78"/>
      <c r="E34" s="78"/>
      <c r="F34" s="78"/>
      <c r="G34" s="78"/>
      <c r="H34" s="78"/>
      <c r="I34" s="78"/>
    </row>
    <row r="35" spans="1:10" ht="33" customHeight="1" x14ac:dyDescent="0.25">
      <c r="A35" s="85" t="s">
        <v>329</v>
      </c>
      <c r="B35" s="302">
        <f>'A2 Exploitation'!D549</f>
        <v>0</v>
      </c>
      <c r="C35" s="302"/>
      <c r="D35" s="78"/>
      <c r="E35" s="78"/>
      <c r="F35" s="78"/>
      <c r="G35" s="78"/>
      <c r="H35" s="78"/>
      <c r="I35" s="78"/>
    </row>
    <row r="36" spans="1:10" ht="33" customHeight="1" x14ac:dyDescent="0.25">
      <c r="A36" s="86" t="s">
        <v>330</v>
      </c>
      <c r="B36" s="302">
        <f>'A3 Exploitation'!D549</f>
        <v>0</v>
      </c>
      <c r="C36" s="302"/>
      <c r="D36" s="78"/>
      <c r="E36" s="78"/>
      <c r="F36" s="78"/>
      <c r="G36" s="78"/>
      <c r="H36" s="78"/>
      <c r="I36" s="78"/>
    </row>
    <row r="37" spans="1:10" ht="33" customHeight="1" x14ac:dyDescent="0.25">
      <c r="A37" s="86" t="s">
        <v>331</v>
      </c>
      <c r="B37" s="302">
        <f>'A4 Exploitation'!D549</f>
        <v>0</v>
      </c>
      <c r="C37" s="302"/>
      <c r="D37" s="78"/>
      <c r="E37" s="78"/>
      <c r="F37" s="78"/>
      <c r="G37" s="78"/>
      <c r="H37" s="78"/>
      <c r="I37" s="78"/>
    </row>
    <row r="38" spans="1:10" ht="33" customHeight="1" x14ac:dyDescent="0.25">
      <c r="A38" s="85" t="s">
        <v>332</v>
      </c>
      <c r="B38" s="302">
        <f>'A5 Exploitation'!D549</f>
        <v>0</v>
      </c>
      <c r="C38" s="302"/>
      <c r="D38" s="78"/>
      <c r="E38" s="78"/>
      <c r="F38" s="78"/>
      <c r="G38" s="78"/>
      <c r="H38" s="78"/>
      <c r="I38" s="78"/>
    </row>
    <row r="39" spans="1:10" ht="33" customHeight="1" x14ac:dyDescent="0.25">
      <c r="A39" s="85" t="s">
        <v>333</v>
      </c>
      <c r="B39" s="302">
        <f>'A6 Exploitation'!D549</f>
        <v>0</v>
      </c>
      <c r="C39" s="302"/>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03" t="s">
        <v>335</v>
      </c>
      <c r="C42" s="303"/>
      <c r="D42" s="78"/>
      <c r="E42" s="78"/>
      <c r="F42" s="78"/>
      <c r="G42" s="78"/>
      <c r="H42" s="78"/>
      <c r="I42" s="78"/>
      <c r="J42" s="77" t="str">
        <f>D18</f>
        <v>Jawhra Sousse</v>
      </c>
    </row>
    <row r="43" spans="1:10" ht="33" customHeight="1" x14ac:dyDescent="0.25">
      <c r="A43" s="86" t="s">
        <v>328</v>
      </c>
      <c r="B43" s="302">
        <f>AVERAGE('A1 Exploitation'!D547, 'A1 Technique'!D197)</f>
        <v>0.5</v>
      </c>
      <c r="C43" s="302"/>
      <c r="D43" s="78"/>
      <c r="E43" s="78"/>
      <c r="F43" s="78"/>
      <c r="G43" s="78"/>
      <c r="H43" s="78"/>
      <c r="I43" s="78"/>
    </row>
    <row r="44" spans="1:10" ht="33" customHeight="1" x14ac:dyDescent="0.25">
      <c r="A44" s="85" t="s">
        <v>329</v>
      </c>
      <c r="B44" s="302" t="e">
        <f>AVERAGE('A2 Exploitation'!D547, 'A2 Technique'!D197)</f>
        <v>#DIV/0!</v>
      </c>
      <c r="C44" s="302"/>
      <c r="D44" s="78"/>
      <c r="E44" s="78"/>
      <c r="F44" s="78"/>
      <c r="G44" s="78"/>
      <c r="H44" s="78"/>
      <c r="I44" s="78"/>
    </row>
    <row r="45" spans="1:10" ht="33" customHeight="1" x14ac:dyDescent="0.25">
      <c r="A45" s="86" t="s">
        <v>330</v>
      </c>
      <c r="B45" s="302" t="e">
        <f>AVERAGE('A3 Exploitation'!D547, 'A3 Technique'!D197)</f>
        <v>#DIV/0!</v>
      </c>
      <c r="C45" s="302"/>
      <c r="D45" s="78"/>
      <c r="E45" s="78"/>
      <c r="F45" s="78"/>
      <c r="G45" s="78"/>
      <c r="H45" s="78"/>
      <c r="I45" s="78"/>
    </row>
    <row r="46" spans="1:10" ht="33" customHeight="1" x14ac:dyDescent="0.25">
      <c r="A46" s="86" t="s">
        <v>331</v>
      </c>
      <c r="B46" s="302" t="e">
        <f>AVERAGE('A4 Exploitation'!D547, 'A4 Technique'!D197)</f>
        <v>#DIV/0!</v>
      </c>
      <c r="C46" s="302"/>
      <c r="D46" s="78"/>
      <c r="E46" s="78"/>
      <c r="F46" s="78"/>
      <c r="G46" s="78"/>
      <c r="H46" s="78"/>
      <c r="I46" s="78"/>
    </row>
    <row r="47" spans="1:10" ht="33" customHeight="1" x14ac:dyDescent="0.25">
      <c r="A47" s="85" t="s">
        <v>332</v>
      </c>
      <c r="B47" s="302" t="e">
        <f>AVERAGE('A5 Exploitation'!D547, 'A5 Technique'!D197)</f>
        <v>#DIV/0!</v>
      </c>
      <c r="C47" s="302"/>
      <c r="D47" s="78"/>
      <c r="E47" s="78"/>
      <c r="F47" s="78"/>
      <c r="G47" s="78"/>
      <c r="H47" s="78"/>
      <c r="I47" s="78"/>
    </row>
    <row r="48" spans="1:10" ht="33" customHeight="1" x14ac:dyDescent="0.25">
      <c r="A48" s="85" t="s">
        <v>333</v>
      </c>
      <c r="B48" s="302" t="e">
        <f>AVERAGE('A6 Exploitation'!D547, 'A6 Technique'!D197)</f>
        <v>#DIV/0!</v>
      </c>
      <c r="C48" s="302"/>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01" t="s">
        <v>336</v>
      </c>
      <c r="C51" s="301"/>
      <c r="D51" s="78"/>
      <c r="E51" s="78"/>
      <c r="F51" s="78"/>
      <c r="G51" s="78"/>
      <c r="H51" s="78"/>
      <c r="I51" s="78"/>
      <c r="J51" s="77" t="str">
        <f>D18</f>
        <v>Jawhra Sousse</v>
      </c>
    </row>
    <row r="52" spans="1:10" ht="33" customHeight="1" x14ac:dyDescent="0.25">
      <c r="A52" s="86" t="s">
        <v>328</v>
      </c>
      <c r="B52" s="304">
        <f>'A1 Exploitation'!D46</f>
        <v>0.93333333333333335</v>
      </c>
      <c r="C52" s="304"/>
      <c r="D52" s="78"/>
      <c r="E52" s="78"/>
      <c r="F52" s="78"/>
      <c r="G52" s="78"/>
      <c r="H52" s="78"/>
      <c r="I52" s="78"/>
    </row>
    <row r="53" spans="1:10" ht="33" customHeight="1" x14ac:dyDescent="0.25">
      <c r="A53" s="85" t="s">
        <v>329</v>
      </c>
      <c r="B53" s="304">
        <f>'A2 Exploitation'!D46</f>
        <v>0</v>
      </c>
      <c r="C53" s="304"/>
      <c r="D53" s="78"/>
      <c r="E53" s="78"/>
      <c r="F53" s="78"/>
      <c r="G53" s="78"/>
      <c r="H53" s="78"/>
      <c r="I53" s="78"/>
    </row>
    <row r="54" spans="1:10" ht="33" customHeight="1" x14ac:dyDescent="0.25">
      <c r="A54" s="86" t="s">
        <v>330</v>
      </c>
      <c r="B54" s="304">
        <f>'A3 Exploitation'!D46</f>
        <v>0</v>
      </c>
      <c r="C54" s="304"/>
      <c r="D54" s="78"/>
      <c r="E54" s="78"/>
      <c r="F54" s="78"/>
      <c r="G54" s="78"/>
      <c r="H54" s="78"/>
      <c r="I54" s="78"/>
    </row>
    <row r="55" spans="1:10" ht="33" customHeight="1" x14ac:dyDescent="0.25">
      <c r="A55" s="86" t="s">
        <v>331</v>
      </c>
      <c r="B55" s="304">
        <f>'A4 Exploitation'!D46</f>
        <v>0</v>
      </c>
      <c r="C55" s="304"/>
      <c r="D55" s="78"/>
      <c r="E55" s="78"/>
      <c r="F55" s="78"/>
      <c r="G55" s="78"/>
      <c r="H55" s="78"/>
      <c r="I55" s="78"/>
    </row>
    <row r="56" spans="1:10" ht="33" customHeight="1" x14ac:dyDescent="0.25">
      <c r="A56" s="85" t="s">
        <v>332</v>
      </c>
      <c r="B56" s="304">
        <f>'A5 Exploitation'!D46</f>
        <v>0</v>
      </c>
      <c r="C56" s="304"/>
      <c r="D56" s="78"/>
      <c r="E56" s="78"/>
      <c r="F56" s="78"/>
      <c r="G56" s="78"/>
      <c r="H56" s="78"/>
      <c r="I56" s="78"/>
    </row>
    <row r="57" spans="1:10" ht="33" customHeight="1" x14ac:dyDescent="0.25">
      <c r="A57" s="85" t="s">
        <v>333</v>
      </c>
      <c r="B57" s="304">
        <f>'A6 Exploitation'!D46</f>
        <v>0</v>
      </c>
      <c r="C57" s="304"/>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01" t="s">
        <v>337</v>
      </c>
      <c r="C60" s="301"/>
      <c r="D60" s="78"/>
      <c r="E60" s="78"/>
      <c r="F60" s="78"/>
      <c r="G60" s="78"/>
      <c r="H60" s="78"/>
      <c r="I60" s="78"/>
      <c r="J60" s="77" t="str">
        <f>D18</f>
        <v>Jawhra Sousse</v>
      </c>
    </row>
    <row r="61" spans="1:10" ht="33" customHeight="1" x14ac:dyDescent="0.25">
      <c r="A61" s="86" t="s">
        <v>328</v>
      </c>
      <c r="B61" s="302">
        <f>'A1 Exploitation'!D103</f>
        <v>0.82352941176470584</v>
      </c>
      <c r="C61" s="302"/>
      <c r="D61" s="78"/>
      <c r="E61" s="78"/>
      <c r="F61" s="78"/>
      <c r="G61" s="78"/>
      <c r="H61" s="78"/>
      <c r="I61" s="78"/>
    </row>
    <row r="62" spans="1:10" ht="33" customHeight="1" x14ac:dyDescent="0.25">
      <c r="A62" s="85" t="s">
        <v>329</v>
      </c>
      <c r="B62" s="302">
        <f>'A2 Exploitation'!D103</f>
        <v>0</v>
      </c>
      <c r="C62" s="302"/>
      <c r="D62" s="78"/>
      <c r="E62" s="78"/>
      <c r="F62" s="78"/>
      <c r="G62" s="78"/>
      <c r="H62" s="78"/>
      <c r="I62" s="78"/>
    </row>
    <row r="63" spans="1:10" ht="33" customHeight="1" x14ac:dyDescent="0.25">
      <c r="A63" s="86" t="s">
        <v>330</v>
      </c>
      <c r="B63" s="302">
        <f>'A3 Exploitation'!D103</f>
        <v>0</v>
      </c>
      <c r="C63" s="302"/>
      <c r="D63" s="78"/>
      <c r="E63" s="78"/>
      <c r="F63" s="78"/>
      <c r="G63" s="78"/>
      <c r="H63" s="78"/>
      <c r="I63" s="78"/>
    </row>
    <row r="64" spans="1:10" ht="33" customHeight="1" x14ac:dyDescent="0.25">
      <c r="A64" s="86" t="s">
        <v>331</v>
      </c>
      <c r="B64" s="302">
        <f>'A4 Exploitation'!D103</f>
        <v>0</v>
      </c>
      <c r="C64" s="302"/>
      <c r="D64" s="78"/>
      <c r="E64" s="78"/>
      <c r="F64" s="78"/>
      <c r="G64" s="78"/>
      <c r="H64" s="78"/>
      <c r="I64" s="78"/>
    </row>
    <row r="65" spans="1:10" ht="33" customHeight="1" x14ac:dyDescent="0.25">
      <c r="A65" s="85" t="s">
        <v>332</v>
      </c>
      <c r="B65" s="302">
        <f>'A5 Exploitation'!D103</f>
        <v>0</v>
      </c>
      <c r="C65" s="302"/>
      <c r="D65" s="78"/>
      <c r="E65" s="78"/>
      <c r="F65" s="78"/>
      <c r="G65" s="78"/>
      <c r="H65" s="78"/>
      <c r="I65" s="78"/>
    </row>
    <row r="66" spans="1:10" ht="33" customHeight="1" x14ac:dyDescent="0.25">
      <c r="A66" s="85" t="s">
        <v>333</v>
      </c>
      <c r="B66" s="302">
        <f>'A6 Exploitation'!D103</f>
        <v>0</v>
      </c>
      <c r="C66" s="302"/>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01" t="s">
        <v>338</v>
      </c>
      <c r="C69" s="301"/>
      <c r="D69" s="78"/>
      <c r="E69" s="78"/>
      <c r="F69" s="78"/>
      <c r="G69" s="78"/>
      <c r="H69" s="78"/>
      <c r="I69" s="78"/>
      <c r="J69" s="77" t="str">
        <f>D18</f>
        <v>Jawhra Sousse</v>
      </c>
    </row>
    <row r="70" spans="1:10" ht="33" customHeight="1" x14ac:dyDescent="0.25">
      <c r="A70" s="86" t="s">
        <v>328</v>
      </c>
      <c r="B70" s="302">
        <f>'A1 Exploitation'!D158</f>
        <v>0.83823529411764708</v>
      </c>
      <c r="C70" s="302"/>
      <c r="D70" s="78"/>
      <c r="E70" s="78"/>
      <c r="F70" s="78"/>
      <c r="G70" s="78"/>
      <c r="H70" s="78"/>
      <c r="I70" s="78"/>
    </row>
    <row r="71" spans="1:10" ht="33" customHeight="1" x14ac:dyDescent="0.25">
      <c r="A71" s="85" t="s">
        <v>329</v>
      </c>
      <c r="B71" s="302">
        <f>'A2 Exploitation'!D158</f>
        <v>0</v>
      </c>
      <c r="C71" s="302"/>
      <c r="D71" s="78"/>
      <c r="E71" s="78"/>
      <c r="F71" s="78"/>
      <c r="G71" s="78"/>
      <c r="H71" s="78"/>
      <c r="I71" s="78"/>
    </row>
    <row r="72" spans="1:10" ht="33" customHeight="1" x14ac:dyDescent="0.25">
      <c r="A72" s="86" t="s">
        <v>330</v>
      </c>
      <c r="B72" s="302">
        <f>'A3 Exploitation'!D158</f>
        <v>0</v>
      </c>
      <c r="C72" s="302"/>
      <c r="D72" s="78"/>
      <c r="E72" s="78"/>
      <c r="F72" s="78"/>
      <c r="G72" s="78"/>
      <c r="H72" s="78"/>
      <c r="I72" s="78"/>
    </row>
    <row r="73" spans="1:10" ht="33" customHeight="1" x14ac:dyDescent="0.25">
      <c r="A73" s="86" t="s">
        <v>331</v>
      </c>
      <c r="B73" s="302">
        <f>'A4 Exploitation'!D158</f>
        <v>0</v>
      </c>
      <c r="C73" s="302"/>
      <c r="D73" s="78"/>
      <c r="E73" s="78"/>
      <c r="F73" s="78"/>
      <c r="G73" s="78"/>
      <c r="H73" s="78"/>
      <c r="I73" s="78"/>
    </row>
    <row r="74" spans="1:10" ht="33" customHeight="1" x14ac:dyDescent="0.25">
      <c r="A74" s="85" t="s">
        <v>332</v>
      </c>
      <c r="B74" s="302">
        <f>'A5 Exploitation'!D158</f>
        <v>0</v>
      </c>
      <c r="C74" s="302"/>
      <c r="D74" s="78"/>
      <c r="E74" s="78"/>
      <c r="F74" s="78"/>
      <c r="G74" s="78"/>
      <c r="H74" s="78"/>
      <c r="I74" s="78"/>
    </row>
    <row r="75" spans="1:10" ht="33" customHeight="1" x14ac:dyDescent="0.25">
      <c r="A75" s="85" t="s">
        <v>333</v>
      </c>
      <c r="B75" s="302">
        <f>'A6 Exploitation'!D158</f>
        <v>0</v>
      </c>
      <c r="C75" s="302"/>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01" t="s">
        <v>339</v>
      </c>
      <c r="C78" s="301"/>
      <c r="D78" s="78"/>
      <c r="E78" s="78"/>
      <c r="F78" s="78"/>
      <c r="G78" s="78"/>
      <c r="H78" s="78"/>
      <c r="I78" s="78"/>
      <c r="J78" s="77" t="str">
        <f>D18</f>
        <v>Jawhra Sousse</v>
      </c>
    </row>
    <row r="79" spans="1:10" ht="33" customHeight="1" x14ac:dyDescent="0.25">
      <c r="A79" s="86" t="s">
        <v>328</v>
      </c>
      <c r="B79" s="302">
        <f>'A1 Exploitation'!D205</f>
        <v>0.75806451612903225</v>
      </c>
      <c r="C79" s="302"/>
      <c r="D79" s="78"/>
      <c r="E79" s="78"/>
      <c r="F79" s="78"/>
      <c r="G79" s="78"/>
      <c r="H79" s="78"/>
      <c r="I79" s="78"/>
    </row>
    <row r="80" spans="1:10" ht="33" customHeight="1" x14ac:dyDescent="0.25">
      <c r="A80" s="85" t="s">
        <v>329</v>
      </c>
      <c r="B80" s="302">
        <f>'A2 Exploitation'!D205</f>
        <v>0</v>
      </c>
      <c r="C80" s="302"/>
      <c r="D80" s="78"/>
      <c r="E80" s="78"/>
      <c r="F80" s="78"/>
      <c r="G80" s="78"/>
      <c r="H80" s="78"/>
      <c r="I80" s="78"/>
    </row>
    <row r="81" spans="1:10" ht="33" customHeight="1" x14ac:dyDescent="0.25">
      <c r="A81" s="86" t="s">
        <v>330</v>
      </c>
      <c r="B81" s="302">
        <f>'A3 Exploitation'!D205</f>
        <v>0</v>
      </c>
      <c r="C81" s="302"/>
      <c r="D81" s="78"/>
      <c r="E81" s="78"/>
      <c r="F81" s="78"/>
      <c r="G81" s="78"/>
      <c r="H81" s="78"/>
      <c r="I81" s="78"/>
    </row>
    <row r="82" spans="1:10" ht="33" customHeight="1" x14ac:dyDescent="0.25">
      <c r="A82" s="86" t="s">
        <v>331</v>
      </c>
      <c r="B82" s="302">
        <f>'A4 Exploitation'!D205</f>
        <v>0</v>
      </c>
      <c r="C82" s="302"/>
      <c r="D82" s="78"/>
      <c r="E82" s="78"/>
      <c r="F82" s="78"/>
      <c r="G82" s="78"/>
      <c r="H82" s="78"/>
      <c r="I82" s="78"/>
    </row>
    <row r="83" spans="1:10" ht="33" customHeight="1" x14ac:dyDescent="0.25">
      <c r="A83" s="85" t="s">
        <v>332</v>
      </c>
      <c r="B83" s="302">
        <f>'A5 Exploitation'!D205</f>
        <v>0</v>
      </c>
      <c r="C83" s="302"/>
      <c r="D83" s="78"/>
      <c r="E83" s="78"/>
      <c r="F83" s="78"/>
      <c r="G83" s="78"/>
      <c r="H83" s="78"/>
      <c r="I83" s="78"/>
    </row>
    <row r="84" spans="1:10" ht="33" customHeight="1" x14ac:dyDescent="0.25">
      <c r="A84" s="85" t="s">
        <v>333</v>
      </c>
      <c r="B84" s="302">
        <f>'A6 Exploitation'!D205</f>
        <v>0</v>
      </c>
      <c r="C84" s="302"/>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01" t="s">
        <v>340</v>
      </c>
      <c r="C87" s="301"/>
      <c r="D87" s="78"/>
      <c r="E87" s="78"/>
      <c r="F87" s="78"/>
      <c r="G87" s="78"/>
      <c r="H87" s="78"/>
      <c r="I87" s="78"/>
      <c r="J87" s="77" t="str">
        <f>D18</f>
        <v>Jawhra Sousse</v>
      </c>
    </row>
    <row r="88" spans="1:10" ht="33" customHeight="1" x14ac:dyDescent="0.25">
      <c r="A88" s="86" t="s">
        <v>328</v>
      </c>
      <c r="B88" s="302">
        <f>'A1 Exploitation'!D266</f>
        <v>0.84210526315789469</v>
      </c>
      <c r="C88" s="302"/>
      <c r="D88" s="78"/>
      <c r="E88" s="78"/>
      <c r="F88" s="78"/>
      <c r="G88" s="78"/>
      <c r="H88" s="78"/>
      <c r="I88" s="78"/>
    </row>
    <row r="89" spans="1:10" ht="33" customHeight="1" x14ac:dyDescent="0.25">
      <c r="A89" s="85" t="s">
        <v>329</v>
      </c>
      <c r="B89" s="302">
        <f>'A2 Exploitation'!D266</f>
        <v>0</v>
      </c>
      <c r="C89" s="302"/>
      <c r="D89" s="78"/>
      <c r="E89" s="78"/>
      <c r="F89" s="78"/>
      <c r="G89" s="78"/>
      <c r="H89" s="78"/>
      <c r="I89" s="78"/>
    </row>
    <row r="90" spans="1:10" ht="33" customHeight="1" x14ac:dyDescent="0.25">
      <c r="A90" s="86" t="s">
        <v>330</v>
      </c>
      <c r="B90" s="302">
        <f>'A3 Exploitation'!D266</f>
        <v>0</v>
      </c>
      <c r="C90" s="302"/>
      <c r="D90" s="78"/>
      <c r="E90" s="78"/>
      <c r="F90" s="78"/>
      <c r="G90" s="78"/>
      <c r="H90" s="78"/>
      <c r="I90" s="78"/>
    </row>
    <row r="91" spans="1:10" ht="33" customHeight="1" x14ac:dyDescent="0.25">
      <c r="A91" s="86" t="s">
        <v>331</v>
      </c>
      <c r="B91" s="302">
        <f>'A4 Exploitation'!D266</f>
        <v>0</v>
      </c>
      <c r="C91" s="302"/>
      <c r="D91" s="78"/>
      <c r="E91" s="78"/>
      <c r="F91" s="78"/>
      <c r="G91" s="78"/>
      <c r="H91" s="78"/>
      <c r="I91" s="78"/>
    </row>
    <row r="92" spans="1:10" ht="33" customHeight="1" x14ac:dyDescent="0.25">
      <c r="A92" s="85" t="s">
        <v>332</v>
      </c>
      <c r="B92" s="302">
        <f>'A5 Exploitation'!D266</f>
        <v>0</v>
      </c>
      <c r="C92" s="302"/>
      <c r="D92" s="78"/>
      <c r="E92" s="78"/>
      <c r="F92" s="78"/>
      <c r="G92" s="78"/>
      <c r="H92" s="78"/>
      <c r="I92" s="78"/>
    </row>
    <row r="93" spans="1:10" ht="33" customHeight="1" x14ac:dyDescent="0.25">
      <c r="A93" s="85" t="s">
        <v>333</v>
      </c>
      <c r="B93" s="302">
        <f>'A6 Exploitation'!D266</f>
        <v>0</v>
      </c>
      <c r="C93" s="302"/>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01" t="s">
        <v>341</v>
      </c>
      <c r="C96" s="301"/>
      <c r="D96" s="78"/>
      <c r="E96" s="78"/>
      <c r="F96" s="78"/>
      <c r="G96" s="78"/>
      <c r="H96" s="78"/>
      <c r="I96" s="78"/>
      <c r="J96" s="77" t="str">
        <f>D18</f>
        <v>Jawhra Sousse</v>
      </c>
    </row>
    <row r="97" spans="1:10" ht="33" customHeight="1" x14ac:dyDescent="0.25">
      <c r="A97" s="86" t="s">
        <v>328</v>
      </c>
      <c r="B97" s="302">
        <f>'A1 Exploitation'!D318</f>
        <v>0.83333333333333337</v>
      </c>
      <c r="C97" s="302"/>
      <c r="D97" s="78"/>
      <c r="E97" s="78"/>
      <c r="F97" s="78"/>
      <c r="G97" s="78"/>
      <c r="H97" s="78"/>
      <c r="I97" s="78"/>
    </row>
    <row r="98" spans="1:10" ht="33" customHeight="1" x14ac:dyDescent="0.25">
      <c r="A98" s="85" t="s">
        <v>329</v>
      </c>
      <c r="B98" s="302">
        <f>'A2 Exploitation'!D318</f>
        <v>0</v>
      </c>
      <c r="C98" s="302"/>
      <c r="D98" s="78"/>
      <c r="E98" s="78"/>
      <c r="F98" s="78"/>
      <c r="G98" s="78"/>
      <c r="H98" s="78"/>
      <c r="I98" s="78"/>
    </row>
    <row r="99" spans="1:10" ht="33" customHeight="1" x14ac:dyDescent="0.25">
      <c r="A99" s="86" t="s">
        <v>330</v>
      </c>
      <c r="B99" s="302">
        <f>'A3 Exploitation'!D318</f>
        <v>0</v>
      </c>
      <c r="C99" s="302"/>
      <c r="D99" s="78"/>
      <c r="E99" s="78"/>
      <c r="F99" s="78"/>
      <c r="G99" s="78"/>
      <c r="H99" s="78"/>
      <c r="I99" s="78"/>
    </row>
    <row r="100" spans="1:10" ht="33" customHeight="1" x14ac:dyDescent="0.25">
      <c r="A100" s="86" t="s">
        <v>331</v>
      </c>
      <c r="B100" s="302">
        <f>'A4 Exploitation'!D318</f>
        <v>0</v>
      </c>
      <c r="C100" s="302"/>
      <c r="D100" s="78"/>
      <c r="E100" s="78"/>
      <c r="F100" s="78"/>
      <c r="G100" s="78"/>
      <c r="H100" s="78"/>
      <c r="I100" s="78"/>
    </row>
    <row r="101" spans="1:10" ht="33" customHeight="1" x14ac:dyDescent="0.25">
      <c r="A101" s="85" t="s">
        <v>332</v>
      </c>
      <c r="B101" s="302">
        <f>'A5 Exploitation'!D318</f>
        <v>0</v>
      </c>
      <c r="C101" s="302"/>
      <c r="D101" s="78"/>
      <c r="E101" s="78"/>
      <c r="F101" s="78"/>
      <c r="G101" s="78"/>
      <c r="H101" s="78"/>
      <c r="I101" s="78"/>
    </row>
    <row r="102" spans="1:10" ht="33" customHeight="1" x14ac:dyDescent="0.25">
      <c r="A102" s="85" t="s">
        <v>333</v>
      </c>
      <c r="B102" s="302">
        <f>'A6 Exploitation'!D318</f>
        <v>0</v>
      </c>
      <c r="C102" s="302"/>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01" t="s">
        <v>342</v>
      </c>
      <c r="C105" s="301"/>
      <c r="D105" s="78"/>
      <c r="E105" s="78"/>
      <c r="F105" s="78"/>
      <c r="G105" s="78"/>
      <c r="H105" s="78"/>
      <c r="I105" s="78"/>
      <c r="J105" s="77" t="str">
        <f>D18</f>
        <v>Jawhra Sousse</v>
      </c>
    </row>
    <row r="106" spans="1:10" ht="33" customHeight="1" x14ac:dyDescent="0.25">
      <c r="A106" s="86" t="s">
        <v>328</v>
      </c>
      <c r="B106" s="302">
        <f>'A1 Exploitation'!D358</f>
        <v>0.97727272727272729</v>
      </c>
      <c r="C106" s="302"/>
      <c r="D106" s="78"/>
      <c r="E106" s="78"/>
      <c r="F106" s="78"/>
      <c r="G106" s="78"/>
      <c r="H106" s="78"/>
      <c r="I106" s="78"/>
    </row>
    <row r="107" spans="1:10" ht="33" customHeight="1" x14ac:dyDescent="0.25">
      <c r="A107" s="85" t="s">
        <v>329</v>
      </c>
      <c r="B107" s="302">
        <f>'A2 Exploitation'!D358</f>
        <v>0</v>
      </c>
      <c r="C107" s="302"/>
      <c r="D107" s="78"/>
      <c r="E107" s="78"/>
      <c r="F107" s="78"/>
      <c r="G107" s="78"/>
      <c r="H107" s="78"/>
      <c r="I107" s="78"/>
    </row>
    <row r="108" spans="1:10" ht="33" customHeight="1" x14ac:dyDescent="0.25">
      <c r="A108" s="86" t="s">
        <v>330</v>
      </c>
      <c r="B108" s="302">
        <f>'A3 Exploitation'!D358</f>
        <v>0</v>
      </c>
      <c r="C108" s="302"/>
      <c r="D108" s="78"/>
      <c r="E108" s="78"/>
      <c r="F108" s="78"/>
      <c r="G108" s="78"/>
      <c r="H108" s="78"/>
      <c r="I108" s="78"/>
    </row>
    <row r="109" spans="1:10" ht="33" customHeight="1" x14ac:dyDescent="0.25">
      <c r="A109" s="86" t="s">
        <v>331</v>
      </c>
      <c r="B109" s="302">
        <f>'A4 Exploitation'!D358</f>
        <v>0</v>
      </c>
      <c r="C109" s="302"/>
      <c r="D109" s="78"/>
      <c r="E109" s="78"/>
      <c r="F109" s="78"/>
      <c r="G109" s="78"/>
      <c r="H109" s="78"/>
      <c r="I109" s="78"/>
    </row>
    <row r="110" spans="1:10" ht="33" customHeight="1" x14ac:dyDescent="0.25">
      <c r="A110" s="85" t="s">
        <v>332</v>
      </c>
      <c r="B110" s="302">
        <f>'A5 Exploitation'!D358</f>
        <v>0</v>
      </c>
      <c r="C110" s="302"/>
      <c r="D110" s="78"/>
      <c r="E110" s="78"/>
      <c r="F110" s="78"/>
      <c r="G110" s="78"/>
      <c r="H110" s="78"/>
      <c r="I110" s="78"/>
    </row>
    <row r="111" spans="1:10" ht="33" customHeight="1" x14ac:dyDescent="0.25">
      <c r="A111" s="85" t="s">
        <v>333</v>
      </c>
      <c r="B111" s="302">
        <f>'A6 Exploitation'!D358</f>
        <v>0</v>
      </c>
      <c r="C111" s="302"/>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01" t="s">
        <v>343</v>
      </c>
      <c r="C114" s="301"/>
      <c r="D114" s="78"/>
      <c r="E114" s="78"/>
      <c r="F114" s="78"/>
      <c r="G114" s="78"/>
      <c r="H114" s="78"/>
      <c r="I114" s="78"/>
      <c r="J114" s="77" t="str">
        <f>D18</f>
        <v>Jawhra Sousse</v>
      </c>
    </row>
    <row r="115" spans="1:10" ht="33" customHeight="1" x14ac:dyDescent="0.25">
      <c r="A115" s="86" t="s">
        <v>328</v>
      </c>
      <c r="B115" s="302">
        <f>'A1 Exploitation'!D391</f>
        <v>1</v>
      </c>
      <c r="C115" s="302"/>
      <c r="D115" s="78"/>
      <c r="E115" s="78"/>
      <c r="F115" s="78"/>
      <c r="G115" s="78"/>
      <c r="H115" s="78"/>
      <c r="I115" s="78"/>
    </row>
    <row r="116" spans="1:10" ht="33" customHeight="1" x14ac:dyDescent="0.25">
      <c r="A116" s="85" t="s">
        <v>329</v>
      </c>
      <c r="B116" s="302">
        <f>'A2 Exploitation'!D391</f>
        <v>0</v>
      </c>
      <c r="C116" s="302"/>
      <c r="D116" s="78"/>
      <c r="E116" s="78"/>
      <c r="F116" s="78"/>
      <c r="G116" s="78"/>
      <c r="H116" s="78"/>
      <c r="I116" s="78"/>
    </row>
    <row r="117" spans="1:10" ht="33" customHeight="1" x14ac:dyDescent="0.25">
      <c r="A117" s="86" t="s">
        <v>330</v>
      </c>
      <c r="B117" s="302">
        <f>'A3 Exploitation'!D391</f>
        <v>0</v>
      </c>
      <c r="C117" s="302"/>
      <c r="D117" s="78"/>
      <c r="E117" s="78"/>
      <c r="F117" s="78"/>
      <c r="G117" s="78"/>
      <c r="H117" s="78"/>
      <c r="I117" s="78"/>
    </row>
    <row r="118" spans="1:10" ht="33" customHeight="1" x14ac:dyDescent="0.25">
      <c r="A118" s="86" t="s">
        <v>331</v>
      </c>
      <c r="B118" s="302">
        <f>'A4 Exploitation'!D391</f>
        <v>0</v>
      </c>
      <c r="C118" s="302"/>
      <c r="D118" s="78"/>
      <c r="E118" s="78"/>
      <c r="F118" s="78"/>
      <c r="G118" s="78"/>
      <c r="H118" s="78"/>
      <c r="I118" s="78"/>
    </row>
    <row r="119" spans="1:10" ht="33" customHeight="1" x14ac:dyDescent="0.25">
      <c r="A119" s="85" t="s">
        <v>332</v>
      </c>
      <c r="B119" s="302">
        <f>'A5 Exploitation'!D391</f>
        <v>0</v>
      </c>
      <c r="C119" s="302"/>
      <c r="D119" s="78"/>
      <c r="E119" s="78"/>
      <c r="F119" s="78"/>
      <c r="G119" s="78"/>
      <c r="H119" s="78"/>
      <c r="I119" s="78"/>
    </row>
    <row r="120" spans="1:10" ht="33" customHeight="1" x14ac:dyDescent="0.25">
      <c r="A120" s="85" t="s">
        <v>333</v>
      </c>
      <c r="B120" s="302">
        <f>'A6 Exploitation'!D391</f>
        <v>0</v>
      </c>
      <c r="C120" s="302"/>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01" t="s">
        <v>344</v>
      </c>
      <c r="C123" s="301"/>
      <c r="D123" s="78"/>
      <c r="E123" s="78"/>
      <c r="F123" s="78"/>
      <c r="G123" s="78"/>
      <c r="H123" s="78"/>
      <c r="I123" s="78"/>
      <c r="J123" s="77" t="str">
        <f>D18</f>
        <v>Jawhra Sousse</v>
      </c>
    </row>
    <row r="124" spans="1:10" ht="33" customHeight="1" x14ac:dyDescent="0.25">
      <c r="A124" s="86" t="s">
        <v>328</v>
      </c>
      <c r="B124" s="302">
        <f>'A1 Exploitation'!D444</f>
        <v>0.98148148148148151</v>
      </c>
      <c r="C124" s="302"/>
      <c r="D124" s="78"/>
      <c r="E124" s="78"/>
      <c r="F124" s="78"/>
      <c r="G124" s="78"/>
      <c r="H124" s="78"/>
      <c r="I124" s="78"/>
    </row>
    <row r="125" spans="1:10" ht="33" customHeight="1" x14ac:dyDescent="0.25">
      <c r="A125" s="85" t="s">
        <v>329</v>
      </c>
      <c r="B125" s="302">
        <f>'A2 Exploitation'!D444</f>
        <v>0</v>
      </c>
      <c r="C125" s="302"/>
      <c r="D125" s="78"/>
      <c r="E125" s="78"/>
      <c r="F125" s="78"/>
      <c r="G125" s="78"/>
      <c r="H125" s="78"/>
      <c r="I125" s="78"/>
    </row>
    <row r="126" spans="1:10" ht="33" customHeight="1" x14ac:dyDescent="0.25">
      <c r="A126" s="86" t="s">
        <v>330</v>
      </c>
      <c r="B126" s="302">
        <f>'A3 Exploitation'!D444</f>
        <v>0</v>
      </c>
      <c r="C126" s="302"/>
      <c r="D126" s="78"/>
      <c r="E126" s="78"/>
      <c r="F126" s="78"/>
      <c r="G126" s="78"/>
      <c r="H126" s="78"/>
      <c r="I126" s="78"/>
    </row>
    <row r="127" spans="1:10" ht="33" customHeight="1" x14ac:dyDescent="0.25">
      <c r="A127" s="86" t="s">
        <v>331</v>
      </c>
      <c r="B127" s="302">
        <f>'A4 Exploitation'!D444</f>
        <v>0</v>
      </c>
      <c r="C127" s="302"/>
      <c r="D127" s="78"/>
      <c r="E127" s="78"/>
      <c r="F127" s="78"/>
      <c r="G127" s="78"/>
      <c r="H127" s="78"/>
      <c r="I127" s="78"/>
    </row>
    <row r="128" spans="1:10" ht="33" customHeight="1" x14ac:dyDescent="0.25">
      <c r="A128" s="85" t="s">
        <v>332</v>
      </c>
      <c r="B128" s="302">
        <f>'A5 Exploitation'!D444</f>
        <v>0</v>
      </c>
      <c r="C128" s="302"/>
      <c r="D128" s="78"/>
      <c r="E128" s="78"/>
      <c r="F128" s="78"/>
      <c r="G128" s="78"/>
      <c r="H128" s="78"/>
      <c r="I128" s="78"/>
    </row>
    <row r="129" spans="1:10" ht="33" customHeight="1" x14ac:dyDescent="0.25">
      <c r="A129" s="85" t="s">
        <v>333</v>
      </c>
      <c r="B129" s="302">
        <f>'A6 Exploitation'!D444</f>
        <v>0</v>
      </c>
      <c r="C129" s="302"/>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01" t="s">
        <v>345</v>
      </c>
      <c r="C132" s="301"/>
      <c r="D132" s="78"/>
      <c r="E132" s="78"/>
      <c r="F132" s="78"/>
      <c r="G132" s="78"/>
      <c r="H132" s="78"/>
      <c r="I132" s="78"/>
      <c r="J132" s="77" t="str">
        <f>D18</f>
        <v>Jawhra Sousse</v>
      </c>
    </row>
    <row r="133" spans="1:10" ht="33" customHeight="1" x14ac:dyDescent="0.25">
      <c r="A133" s="86" t="s">
        <v>328</v>
      </c>
      <c r="B133" s="302">
        <f>'A1 Exploitation'!D481</f>
        <v>1</v>
      </c>
      <c r="C133" s="302"/>
      <c r="D133" s="78"/>
      <c r="E133" s="78"/>
      <c r="F133" s="78"/>
      <c r="G133" s="78"/>
      <c r="H133" s="78"/>
      <c r="I133" s="78"/>
    </row>
    <row r="134" spans="1:10" ht="33" customHeight="1" x14ac:dyDescent="0.25">
      <c r="A134" s="85" t="s">
        <v>329</v>
      </c>
      <c r="B134" s="302">
        <f>'A2 Exploitation'!D481</f>
        <v>0</v>
      </c>
      <c r="C134" s="302"/>
      <c r="D134" s="78"/>
      <c r="E134" s="78"/>
      <c r="F134" s="78"/>
      <c r="G134" s="78"/>
      <c r="H134" s="78"/>
      <c r="I134" s="78"/>
    </row>
    <row r="135" spans="1:10" ht="33" customHeight="1" x14ac:dyDescent="0.25">
      <c r="A135" s="86" t="s">
        <v>330</v>
      </c>
      <c r="B135" s="302">
        <f>'A3 Exploitation'!D481</f>
        <v>0</v>
      </c>
      <c r="C135" s="302"/>
      <c r="D135" s="78"/>
      <c r="E135" s="78"/>
      <c r="F135" s="78"/>
      <c r="G135" s="78"/>
      <c r="H135" s="78"/>
      <c r="I135" s="78"/>
    </row>
    <row r="136" spans="1:10" ht="33" customHeight="1" x14ac:dyDescent="0.25">
      <c r="A136" s="86" t="s">
        <v>331</v>
      </c>
      <c r="B136" s="302">
        <f>'A4 Exploitation'!D481</f>
        <v>0</v>
      </c>
      <c r="C136" s="302"/>
      <c r="D136" s="78"/>
      <c r="E136" s="78"/>
      <c r="F136" s="78"/>
      <c r="G136" s="78"/>
      <c r="H136" s="78"/>
      <c r="I136" s="78"/>
    </row>
    <row r="137" spans="1:10" ht="33" customHeight="1" x14ac:dyDescent="0.25">
      <c r="A137" s="85" t="s">
        <v>332</v>
      </c>
      <c r="B137" s="302">
        <f>'A5 Exploitation'!D481</f>
        <v>0</v>
      </c>
      <c r="C137" s="302"/>
      <c r="D137" s="78"/>
      <c r="E137" s="78"/>
      <c r="F137" s="78"/>
      <c r="G137" s="78"/>
      <c r="H137" s="78"/>
      <c r="I137" s="78"/>
    </row>
    <row r="138" spans="1:10" ht="33" customHeight="1" x14ac:dyDescent="0.25">
      <c r="A138" s="85" t="s">
        <v>333</v>
      </c>
      <c r="B138" s="302">
        <f>'A6 Exploitation'!D481</f>
        <v>0</v>
      </c>
      <c r="C138" s="302"/>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01" t="s">
        <v>346</v>
      </c>
      <c r="C141" s="301"/>
      <c r="D141" s="78"/>
      <c r="E141" s="78"/>
      <c r="F141" s="78"/>
      <c r="G141" s="78"/>
      <c r="H141" s="78"/>
      <c r="I141" s="78"/>
      <c r="J141" s="77" t="str">
        <f>D18</f>
        <v>Jawhra Sousse</v>
      </c>
    </row>
    <row r="142" spans="1:10" ht="33" customHeight="1" x14ac:dyDescent="0.25">
      <c r="A142" s="86" t="s">
        <v>328</v>
      </c>
      <c r="B142" s="302">
        <f>'A1 Exploitation'!D503</f>
        <v>0.9375</v>
      </c>
      <c r="C142" s="302"/>
      <c r="D142" s="78"/>
      <c r="E142" s="78"/>
      <c r="F142" s="78"/>
      <c r="G142" s="78"/>
      <c r="H142" s="78"/>
      <c r="I142" s="78"/>
    </row>
    <row r="143" spans="1:10" ht="33" customHeight="1" x14ac:dyDescent="0.25">
      <c r="A143" s="85" t="s">
        <v>329</v>
      </c>
      <c r="B143" s="302">
        <f>'A2 Exploitation'!D503</f>
        <v>0</v>
      </c>
      <c r="C143" s="302"/>
      <c r="D143" s="78"/>
      <c r="E143" s="78"/>
      <c r="F143" s="78"/>
      <c r="G143" s="78"/>
      <c r="H143" s="78"/>
      <c r="I143" s="78"/>
    </row>
    <row r="144" spans="1:10" ht="33" customHeight="1" x14ac:dyDescent="0.25">
      <c r="A144" s="86" t="s">
        <v>330</v>
      </c>
      <c r="B144" s="302">
        <f>'A3 Exploitation'!D503</f>
        <v>0</v>
      </c>
      <c r="C144" s="302"/>
      <c r="D144" s="78"/>
      <c r="E144" s="78"/>
      <c r="F144" s="78"/>
      <c r="G144" s="78"/>
      <c r="H144" s="78"/>
      <c r="I144" s="78"/>
    </row>
    <row r="145" spans="1:10" ht="33" customHeight="1" x14ac:dyDescent="0.25">
      <c r="A145" s="86" t="s">
        <v>331</v>
      </c>
      <c r="B145" s="302">
        <f>'A4 Exploitation'!D503</f>
        <v>0</v>
      </c>
      <c r="C145" s="302"/>
      <c r="D145" s="78"/>
      <c r="E145" s="78"/>
      <c r="F145" s="78"/>
      <c r="G145" s="78"/>
      <c r="H145" s="78"/>
      <c r="I145" s="78"/>
    </row>
    <row r="146" spans="1:10" ht="33" customHeight="1" x14ac:dyDescent="0.25">
      <c r="A146" s="85" t="s">
        <v>332</v>
      </c>
      <c r="B146" s="302">
        <f>'A5 Exploitation'!D503</f>
        <v>0</v>
      </c>
      <c r="C146" s="302"/>
      <c r="D146" s="78"/>
      <c r="E146" s="78"/>
      <c r="F146" s="78"/>
      <c r="G146" s="78"/>
      <c r="H146" s="78"/>
      <c r="I146" s="78"/>
    </row>
    <row r="147" spans="1:10" ht="33" customHeight="1" x14ac:dyDescent="0.25">
      <c r="A147" s="85" t="s">
        <v>333</v>
      </c>
      <c r="B147" s="302">
        <f>'A6 Exploitation'!D503</f>
        <v>0</v>
      </c>
      <c r="C147" s="302"/>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01" t="s">
        <v>347</v>
      </c>
      <c r="C150" s="301"/>
      <c r="D150" s="78"/>
      <c r="E150" s="78"/>
      <c r="F150" s="78"/>
      <c r="G150" s="78"/>
      <c r="H150" s="78"/>
      <c r="I150" s="78"/>
      <c r="J150" s="77" t="str">
        <f>D18</f>
        <v>Jawhra Sousse</v>
      </c>
    </row>
    <row r="151" spans="1:10" ht="33" customHeight="1" x14ac:dyDescent="0.25">
      <c r="A151" s="86" t="s">
        <v>328</v>
      </c>
      <c r="B151" s="302">
        <f>'A1 Exploitation'!D514</f>
        <v>1</v>
      </c>
      <c r="C151" s="302"/>
      <c r="D151" s="78"/>
      <c r="E151" s="78"/>
      <c r="F151" s="78"/>
      <c r="G151" s="78"/>
      <c r="H151" s="78"/>
      <c r="I151" s="78"/>
    </row>
    <row r="152" spans="1:10" ht="33" customHeight="1" x14ac:dyDescent="0.25">
      <c r="A152" s="85" t="s">
        <v>329</v>
      </c>
      <c r="B152" s="302">
        <f>'A2 Exploitation'!D514</f>
        <v>0</v>
      </c>
      <c r="C152" s="302"/>
      <c r="D152" s="78"/>
      <c r="E152" s="78"/>
      <c r="F152" s="78"/>
      <c r="G152" s="78"/>
      <c r="H152" s="78"/>
      <c r="I152" s="78"/>
    </row>
    <row r="153" spans="1:10" ht="33" customHeight="1" x14ac:dyDescent="0.25">
      <c r="A153" s="86" t="s">
        <v>330</v>
      </c>
      <c r="B153" s="302">
        <f>'A3 Exploitation'!D514</f>
        <v>0</v>
      </c>
      <c r="C153" s="302"/>
      <c r="D153" s="78"/>
      <c r="E153" s="78"/>
      <c r="F153" s="78"/>
      <c r="G153" s="78"/>
      <c r="H153" s="78"/>
      <c r="I153" s="78"/>
    </row>
    <row r="154" spans="1:10" ht="33" customHeight="1" x14ac:dyDescent="0.25">
      <c r="A154" s="86" t="s">
        <v>331</v>
      </c>
      <c r="B154" s="302">
        <f>'A4 Exploitation'!D514</f>
        <v>0</v>
      </c>
      <c r="C154" s="302"/>
      <c r="D154" s="78"/>
      <c r="E154" s="78"/>
      <c r="F154" s="78"/>
      <c r="G154" s="78"/>
      <c r="H154" s="78"/>
      <c r="I154" s="78"/>
    </row>
    <row r="155" spans="1:10" ht="33" customHeight="1" x14ac:dyDescent="0.25">
      <c r="A155" s="85" t="s">
        <v>332</v>
      </c>
      <c r="B155" s="302">
        <f>'A5 Exploitation'!D514</f>
        <v>0</v>
      </c>
      <c r="C155" s="302"/>
      <c r="D155" s="78"/>
      <c r="E155" s="78"/>
      <c r="F155" s="78"/>
      <c r="G155" s="78"/>
      <c r="H155" s="78"/>
      <c r="I155" s="78"/>
    </row>
    <row r="156" spans="1:10" ht="33" customHeight="1" x14ac:dyDescent="0.25">
      <c r="A156" s="85" t="s">
        <v>333</v>
      </c>
      <c r="B156" s="302">
        <f>'A6 Exploitation'!D514</f>
        <v>0</v>
      </c>
      <c r="C156" s="302"/>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05"/>
      <c r="C159" s="305"/>
      <c r="D159" s="78"/>
      <c r="E159" s="78"/>
      <c r="F159" s="78"/>
      <c r="G159" s="78"/>
      <c r="H159" s="78"/>
      <c r="I159" s="78"/>
    </row>
    <row r="160" spans="1:10" ht="33" customHeight="1" x14ac:dyDescent="0.25">
      <c r="A160" s="85" t="s">
        <v>326</v>
      </c>
      <c r="B160" s="301" t="s">
        <v>348</v>
      </c>
      <c r="C160" s="301"/>
      <c r="D160" s="78"/>
      <c r="E160" s="78"/>
      <c r="F160" s="78"/>
      <c r="G160" s="78"/>
      <c r="H160" s="78"/>
      <c r="I160" s="78"/>
      <c r="J160" s="77" t="str">
        <f>D18</f>
        <v>Jawhra Sousse</v>
      </c>
    </row>
    <row r="161" spans="1:10" ht="33" customHeight="1" x14ac:dyDescent="0.25">
      <c r="A161" s="86" t="s">
        <v>328</v>
      </c>
      <c r="B161" s="302">
        <f>'A1 Exploitation'!D534</f>
        <v>0.88888888888888884</v>
      </c>
      <c r="C161" s="302"/>
      <c r="D161" s="78"/>
      <c r="E161" s="78"/>
      <c r="F161" s="78"/>
      <c r="G161" s="78"/>
      <c r="H161" s="78"/>
      <c r="I161" s="78"/>
    </row>
    <row r="162" spans="1:10" ht="33" customHeight="1" x14ac:dyDescent="0.25">
      <c r="A162" s="85" t="s">
        <v>329</v>
      </c>
      <c r="B162" s="302">
        <f>'A2 Exploitation'!D534</f>
        <v>0</v>
      </c>
      <c r="C162" s="302"/>
      <c r="D162" s="78"/>
      <c r="E162" s="78"/>
      <c r="F162" s="78"/>
      <c r="G162" s="78"/>
      <c r="H162" s="78"/>
      <c r="I162" s="78"/>
    </row>
    <row r="163" spans="1:10" ht="33" customHeight="1" x14ac:dyDescent="0.25">
      <c r="A163" s="86" t="s">
        <v>330</v>
      </c>
      <c r="B163" s="302">
        <f>'A3 Exploitation'!D534</f>
        <v>0</v>
      </c>
      <c r="C163" s="302"/>
      <c r="D163" s="78"/>
      <c r="E163" s="78"/>
      <c r="F163" s="78"/>
      <c r="G163" s="78"/>
      <c r="H163" s="78"/>
      <c r="I163" s="78"/>
    </row>
    <row r="164" spans="1:10" ht="33" customHeight="1" x14ac:dyDescent="0.25">
      <c r="A164" s="86" t="s">
        <v>331</v>
      </c>
      <c r="B164" s="302">
        <f>'A4 Exploitation'!D534</f>
        <v>0</v>
      </c>
      <c r="C164" s="302"/>
    </row>
    <row r="165" spans="1:10" ht="33" customHeight="1" x14ac:dyDescent="0.25">
      <c r="A165" s="85" t="s">
        <v>332</v>
      </c>
      <c r="B165" s="302">
        <f>'A5 Exploitation'!D534</f>
        <v>0</v>
      </c>
      <c r="C165" s="302"/>
    </row>
    <row r="166" spans="1:10" ht="18" x14ac:dyDescent="0.25">
      <c r="A166" s="85" t="s">
        <v>333</v>
      </c>
      <c r="B166" s="302">
        <f>'A6 Exploitation'!D534</f>
        <v>0</v>
      </c>
      <c r="C166" s="302"/>
    </row>
    <row r="167" spans="1:10" ht="18.75" x14ac:dyDescent="0.25">
      <c r="A167" s="89"/>
      <c r="B167" s="82"/>
      <c r="C167" s="82"/>
    </row>
    <row r="168" spans="1:10" ht="33" customHeight="1" x14ac:dyDescent="0.25">
      <c r="A168" s="89"/>
      <c r="B168" s="82"/>
      <c r="C168" s="82"/>
    </row>
    <row r="169" spans="1:10" ht="33" customHeight="1" x14ac:dyDescent="0.25">
      <c r="A169" s="85" t="s">
        <v>326</v>
      </c>
      <c r="B169" s="301" t="s">
        <v>349</v>
      </c>
      <c r="C169" s="301"/>
      <c r="J169" s="77" t="str">
        <f>D18</f>
        <v>Jawhra Sousse</v>
      </c>
    </row>
    <row r="170" spans="1:10" ht="33" customHeight="1" x14ac:dyDescent="0.25">
      <c r="A170" s="86" t="s">
        <v>328</v>
      </c>
      <c r="B170" s="302">
        <f>'A1 Exploitation'!D545</f>
        <v>1</v>
      </c>
      <c r="C170" s="302"/>
    </row>
    <row r="171" spans="1:10" ht="33" customHeight="1" x14ac:dyDescent="0.25">
      <c r="A171" s="85" t="s">
        <v>329</v>
      </c>
      <c r="B171" s="302">
        <f>'A2 Exploitation'!D545</f>
        <v>0</v>
      </c>
      <c r="C171" s="302"/>
    </row>
    <row r="172" spans="1:10" ht="33" customHeight="1" x14ac:dyDescent="0.25">
      <c r="A172" s="86" t="s">
        <v>330</v>
      </c>
      <c r="B172" s="302">
        <f>'A3 Exploitation'!D545</f>
        <v>0</v>
      </c>
      <c r="C172" s="302"/>
    </row>
    <row r="173" spans="1:10" ht="33" customHeight="1" x14ac:dyDescent="0.25">
      <c r="A173" s="86" t="s">
        <v>331</v>
      </c>
      <c r="B173" s="302">
        <f>'A4 Exploitation'!D545</f>
        <v>0</v>
      </c>
      <c r="C173" s="302"/>
    </row>
    <row r="174" spans="1:10" ht="33" customHeight="1" x14ac:dyDescent="0.25">
      <c r="A174" s="85" t="s">
        <v>332</v>
      </c>
      <c r="B174" s="302">
        <f>'A5 Exploitation'!D545</f>
        <v>0</v>
      </c>
      <c r="C174" s="302"/>
    </row>
    <row r="175" spans="1:10" ht="18" x14ac:dyDescent="0.25">
      <c r="A175" s="85" t="s">
        <v>333</v>
      </c>
      <c r="B175" s="302">
        <f>'A6 Exploitation'!D545</f>
        <v>0</v>
      </c>
      <c r="C175" s="302"/>
    </row>
    <row r="176" spans="1:10" ht="18.75" x14ac:dyDescent="0.25">
      <c r="A176" s="89"/>
      <c r="B176" s="82"/>
      <c r="C176" s="82"/>
    </row>
    <row r="177" spans="1:10" ht="33" customHeight="1" x14ac:dyDescent="0.25">
      <c r="A177" s="89"/>
      <c r="B177" s="82"/>
      <c r="C177" s="82"/>
    </row>
    <row r="178" spans="1:10" ht="33" customHeight="1" x14ac:dyDescent="0.25">
      <c r="A178" s="85" t="s">
        <v>326</v>
      </c>
      <c r="B178" s="301" t="s">
        <v>350</v>
      </c>
      <c r="C178" s="301"/>
      <c r="J178" s="77" t="str">
        <f>D18</f>
        <v>Jawhra Sousse</v>
      </c>
    </row>
    <row r="179" spans="1:10" ht="33" customHeight="1" x14ac:dyDescent="0.25">
      <c r="A179" s="86" t="s">
        <v>328</v>
      </c>
      <c r="B179" s="302">
        <f>'A1 Technique'!D199</f>
        <v>0.93055555555555558</v>
      </c>
      <c r="C179" s="302"/>
    </row>
    <row r="180" spans="1:10" ht="33" customHeight="1" x14ac:dyDescent="0.25">
      <c r="A180" s="85" t="s">
        <v>329</v>
      </c>
      <c r="B180" s="302">
        <f>'A2 Technique'!D199</f>
        <v>0</v>
      </c>
      <c r="C180" s="302"/>
    </row>
    <row r="181" spans="1:10" ht="33" customHeight="1" x14ac:dyDescent="0.25">
      <c r="A181" s="86" t="s">
        <v>330</v>
      </c>
      <c r="B181" s="302">
        <f>'A3 Technique'!D199</f>
        <v>0</v>
      </c>
      <c r="C181" s="302"/>
    </row>
    <row r="182" spans="1:10" ht="33" customHeight="1" x14ac:dyDescent="0.25">
      <c r="A182" s="86" t="s">
        <v>331</v>
      </c>
      <c r="B182" s="302">
        <f>'A4 Technique'!D199</f>
        <v>0</v>
      </c>
      <c r="C182" s="302"/>
    </row>
    <row r="183" spans="1:10" ht="33" customHeight="1" x14ac:dyDescent="0.25">
      <c r="A183" s="85" t="s">
        <v>332</v>
      </c>
      <c r="B183" s="302">
        <f>'A5 Technique'!D199</f>
        <v>0</v>
      </c>
      <c r="C183" s="302"/>
    </row>
    <row r="184" spans="1:10" ht="18" x14ac:dyDescent="0.25">
      <c r="A184" s="85" t="s">
        <v>333</v>
      </c>
      <c r="B184" s="302">
        <f>'A6 Technique'!D199</f>
        <v>0</v>
      </c>
      <c r="C184" s="302"/>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65i3FL05xvwlRe5DkFmekDf8aizOqrXbVsGbs6iiQTLd6d6VedKJUmUsLgL4bD075ziCPB/axvnQKH45R00vug==" saltValue="oGagOR3xc0uHph4jQ4L3mA==" spinCount="100000" sheet="1" formatCells="0" formatColumns="0" formatRows="0"/>
  <mergeCells count="130">
    <mergeCell ref="B179:C179"/>
    <mergeCell ref="B180:C180"/>
    <mergeCell ref="B181:C181"/>
    <mergeCell ref="B182:C182"/>
    <mergeCell ref="B183:C183"/>
    <mergeCell ref="B184:C184"/>
    <mergeCell ref="B171:C171"/>
    <mergeCell ref="B172:C172"/>
    <mergeCell ref="B173:C173"/>
    <mergeCell ref="B174:C174"/>
    <mergeCell ref="B175:C175"/>
    <mergeCell ref="B178:C178"/>
    <mergeCell ref="B163:C163"/>
    <mergeCell ref="B164:C164"/>
    <mergeCell ref="B165:C165"/>
    <mergeCell ref="B166:C166"/>
    <mergeCell ref="B169:C169"/>
    <mergeCell ref="B170:C170"/>
    <mergeCell ref="B159:C159"/>
    <mergeCell ref="B160:C160"/>
    <mergeCell ref="B161:C161"/>
    <mergeCell ref="B162:C162"/>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62:C62"/>
    <mergeCell ref="B63:C63"/>
    <mergeCell ref="B64:C64"/>
    <mergeCell ref="B51:C51"/>
    <mergeCell ref="B52:C52"/>
    <mergeCell ref="B53:C53"/>
    <mergeCell ref="B54:C54"/>
    <mergeCell ref="B55:C55"/>
    <mergeCell ref="B56:C56"/>
    <mergeCell ref="B46:C46"/>
    <mergeCell ref="B47:C47"/>
    <mergeCell ref="B48:C48"/>
    <mergeCell ref="B38:C38"/>
    <mergeCell ref="B39:C39"/>
    <mergeCell ref="B42:C42"/>
    <mergeCell ref="B57:C57"/>
    <mergeCell ref="B60:C60"/>
    <mergeCell ref="B61:C61"/>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C1" sqref="C1:C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07"/>
      <c r="E1" s="307"/>
      <c r="F1" s="307"/>
      <c r="G1" s="307"/>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08" t="s">
        <v>179</v>
      </c>
      <c r="B7" s="308"/>
      <c r="C7" s="308"/>
      <c r="D7" s="308"/>
      <c r="E7" s="308"/>
      <c r="F7" s="308"/>
      <c r="G7" s="125"/>
    </row>
    <row r="8" spans="1:7" ht="29.25" x14ac:dyDescent="0.45">
      <c r="A8" s="309" t="str">
        <f>'Page de garde'!D18</f>
        <v>Jawhra Sousse</v>
      </c>
      <c r="B8" s="309"/>
      <c r="C8" s="309"/>
      <c r="D8" s="309"/>
      <c r="E8" s="309"/>
      <c r="F8" s="309"/>
      <c r="G8" s="125"/>
    </row>
    <row r="9" spans="1:7" ht="24" x14ac:dyDescent="0.45">
      <c r="A9" s="14" t="s">
        <v>42</v>
      </c>
      <c r="B9" s="310"/>
      <c r="C9" s="310"/>
      <c r="D9" s="310"/>
      <c r="E9" s="310"/>
      <c r="F9" s="310"/>
      <c r="G9" s="125"/>
    </row>
    <row r="10" spans="1:7" ht="24" x14ac:dyDescent="0.45">
      <c r="A10" s="15" t="s">
        <v>44</v>
      </c>
      <c r="B10" s="311"/>
      <c r="C10" s="311"/>
      <c r="D10" s="311"/>
      <c r="E10" s="311"/>
      <c r="F10" s="311"/>
      <c r="G10" s="125"/>
    </row>
    <row r="11" spans="1:7" ht="24" x14ac:dyDescent="0.45">
      <c r="A11" s="14" t="s">
        <v>43</v>
      </c>
      <c r="B11" s="306"/>
      <c r="C11" s="306"/>
      <c r="D11" s="306"/>
      <c r="E11" s="306"/>
      <c r="F11" s="306"/>
      <c r="G11" s="125"/>
    </row>
    <row r="12" spans="1:7" ht="24" x14ac:dyDescent="0.45">
      <c r="A12" s="14" t="s">
        <v>239</v>
      </c>
      <c r="B12" s="312">
        <f>D549</f>
        <v>0</v>
      </c>
      <c r="C12" s="312"/>
      <c r="D12" s="312"/>
      <c r="E12" s="312"/>
      <c r="F12" s="312"/>
      <c r="G12" s="125"/>
    </row>
    <row r="13" spans="1:7" ht="22.5" x14ac:dyDescent="0.45">
      <c r="D13" s="313"/>
      <c r="E13" s="313"/>
      <c r="F13" s="313"/>
      <c r="G13" s="313"/>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4" t="s">
        <v>30</v>
      </c>
      <c r="B17" s="315" t="s">
        <v>31</v>
      </c>
      <c r="C17" s="315"/>
      <c r="D17" s="315" t="s">
        <v>46</v>
      </c>
      <c r="E17" s="316" t="s">
        <v>310</v>
      </c>
      <c r="F17" s="316" t="s">
        <v>358</v>
      </c>
    </row>
    <row r="18" spans="1:8" ht="16.5" customHeight="1" x14ac:dyDescent="0.3">
      <c r="A18" s="314"/>
      <c r="B18" s="41" t="s">
        <v>34</v>
      </c>
      <c r="C18" s="41" t="s">
        <v>33</v>
      </c>
      <c r="D18" s="315"/>
      <c r="E18" s="316"/>
      <c r="F18" s="316"/>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7" t="s">
        <v>379</v>
      </c>
      <c r="B38" s="318"/>
      <c r="C38" s="318"/>
      <c r="D38" s="318"/>
      <c r="E38" s="318"/>
      <c r="F38" s="319"/>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COUNTIF('A4 Exploitation'!F21:F40,"ok")</f>
        <v>0</v>
      </c>
      <c r="F41" s="253">
        <f>COUNTA('A4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4" t="s">
        <v>30</v>
      </c>
      <c r="B50" s="315" t="s">
        <v>31</v>
      </c>
      <c r="C50" s="315"/>
      <c r="D50" s="315" t="s">
        <v>46</v>
      </c>
      <c r="E50" s="316" t="s">
        <v>310</v>
      </c>
      <c r="F50" s="316" t="s">
        <v>360</v>
      </c>
      <c r="G50" s="127"/>
    </row>
    <row r="51" spans="1:7" ht="16.5" customHeight="1" x14ac:dyDescent="0.3">
      <c r="A51" s="314"/>
      <c r="B51" s="41" t="s">
        <v>34</v>
      </c>
      <c r="C51" s="41" t="s">
        <v>33</v>
      </c>
      <c r="D51" s="315"/>
      <c r="E51" s="316"/>
      <c r="F51" s="316"/>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7" t="s">
        <v>379</v>
      </c>
      <c r="B94" s="318"/>
      <c r="C94" s="318"/>
      <c r="D94" s="318"/>
      <c r="E94" s="318"/>
      <c r="F94" s="319"/>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COUNTIF('A4 Exploitation'!F53:F98,"ok")</f>
        <v>0</v>
      </c>
      <c r="F99" s="253">
        <f>COUNTA('A4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4" t="s">
        <v>30</v>
      </c>
      <c r="B107" s="315" t="s">
        <v>31</v>
      </c>
      <c r="C107" s="315"/>
      <c r="D107" s="315" t="s">
        <v>46</v>
      </c>
      <c r="E107" s="316" t="s">
        <v>310</v>
      </c>
      <c r="F107" s="316" t="s">
        <v>360</v>
      </c>
    </row>
    <row r="108" spans="1:7" ht="16.5" customHeight="1" x14ac:dyDescent="0.3">
      <c r="A108" s="314"/>
      <c r="B108" s="41" t="s">
        <v>34</v>
      </c>
      <c r="C108" s="41" t="s">
        <v>33</v>
      </c>
      <c r="D108" s="315"/>
      <c r="E108" s="316"/>
      <c r="F108" s="316"/>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0" t="s">
        <v>379</v>
      </c>
      <c r="B148" s="321"/>
      <c r="C148" s="321"/>
      <c r="D148" s="322"/>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COUNTIF('A4 Exploitation'!F110:F152,"ok")</f>
        <v>0</v>
      </c>
      <c r="F153" s="253">
        <f>COUNTA('A4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4" t="s">
        <v>30</v>
      </c>
      <c r="B162" s="315" t="s">
        <v>31</v>
      </c>
      <c r="C162" s="315"/>
      <c r="D162" s="315" t="s">
        <v>46</v>
      </c>
      <c r="E162" s="316" t="s">
        <v>310</v>
      </c>
      <c r="F162" s="316" t="s">
        <v>360</v>
      </c>
      <c r="G162" s="127"/>
    </row>
    <row r="163" spans="1:7" ht="16.5" customHeight="1" x14ac:dyDescent="0.3">
      <c r="A163" s="314"/>
      <c r="B163" s="41" t="s">
        <v>34</v>
      </c>
      <c r="C163" s="41" t="s">
        <v>33</v>
      </c>
      <c r="D163" s="315"/>
      <c r="E163" s="316"/>
      <c r="F163" s="316"/>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3" t="s">
        <v>379</v>
      </c>
      <c r="B195" s="323"/>
      <c r="C195" s="323"/>
      <c r="D195" s="323"/>
      <c r="E195" s="323"/>
      <c r="F195" s="323"/>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COUNTIF('A4 Exploitation'!F165:F199,"ok")</f>
        <v>0</v>
      </c>
      <c r="F200" s="253">
        <f>COUNTA('A4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4" t="s">
        <v>30</v>
      </c>
      <c r="B209" s="315" t="s">
        <v>31</v>
      </c>
      <c r="C209" s="315"/>
      <c r="D209" s="315" t="s">
        <v>46</v>
      </c>
      <c r="E209" s="316" t="s">
        <v>310</v>
      </c>
      <c r="F209" s="316" t="s">
        <v>360</v>
      </c>
      <c r="G209" s="127"/>
    </row>
    <row r="210" spans="1:7" ht="16.5" customHeight="1" x14ac:dyDescent="0.3">
      <c r="A210" s="314"/>
      <c r="B210" s="41" t="s">
        <v>34</v>
      </c>
      <c r="C210" s="41" t="s">
        <v>33</v>
      </c>
      <c r="D210" s="315"/>
      <c r="E210" s="316"/>
      <c r="F210" s="316"/>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3" t="s">
        <v>379</v>
      </c>
      <c r="B256" s="323"/>
      <c r="C256" s="323"/>
      <c r="D256" s="323"/>
      <c r="E256" s="323"/>
      <c r="F256" s="323"/>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COUNTIF('A4 Exploitation'!F212:F260,"ok")</f>
        <v>0</v>
      </c>
      <c r="F261" s="253">
        <f>COUNTA('A4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4" t="s">
        <v>30</v>
      </c>
      <c r="B270" s="315" t="s">
        <v>31</v>
      </c>
      <c r="C270" s="315"/>
      <c r="D270" s="315" t="s">
        <v>46</v>
      </c>
      <c r="E270" s="316" t="s">
        <v>310</v>
      </c>
      <c r="F270" s="316" t="s">
        <v>360</v>
      </c>
      <c r="G270" s="214"/>
    </row>
    <row r="271" spans="1:7" s="16" customFormat="1" ht="16.5" customHeight="1" x14ac:dyDescent="0.3">
      <c r="A271" s="314"/>
      <c r="B271" s="41" t="s">
        <v>34</v>
      </c>
      <c r="C271" s="41" t="s">
        <v>33</v>
      </c>
      <c r="D271" s="315"/>
      <c r="E271" s="316"/>
      <c r="F271" s="316"/>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4" t="s">
        <v>396</v>
      </c>
      <c r="B308" s="325"/>
      <c r="C308" s="325"/>
      <c r="D308" s="325"/>
      <c r="E308" s="325"/>
      <c r="F308" s="326"/>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COUNTIF('A4 Exploitation'!F273:F312,"ok")</f>
        <v>0</v>
      </c>
      <c r="F313" s="253">
        <f>COUNTA('A4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4" t="s">
        <v>30</v>
      </c>
      <c r="B322" s="315" t="s">
        <v>31</v>
      </c>
      <c r="C322" s="315"/>
      <c r="D322" s="315" t="s">
        <v>46</v>
      </c>
      <c r="E322" s="316" t="s">
        <v>310</v>
      </c>
      <c r="F322" s="316" t="s">
        <v>360</v>
      </c>
      <c r="G322" s="127"/>
    </row>
    <row r="323" spans="1:7" ht="16.5" customHeight="1" x14ac:dyDescent="0.3">
      <c r="A323" s="314"/>
      <c r="B323" s="41" t="s">
        <v>34</v>
      </c>
      <c r="C323" s="41" t="s">
        <v>33</v>
      </c>
      <c r="D323" s="315"/>
      <c r="E323" s="316"/>
      <c r="F323" s="316"/>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4" t="s">
        <v>379</v>
      </c>
      <c r="B349" s="325"/>
      <c r="C349" s="325"/>
      <c r="D349" s="325"/>
      <c r="E349" s="325"/>
      <c r="F349" s="325"/>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COUNTIF('A4 Exploitation'!F325:F352,"ok")</f>
        <v>0</v>
      </c>
      <c r="F353" s="253">
        <f>COUNTA('A4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4" t="s">
        <v>30</v>
      </c>
      <c r="B362" s="315" t="s">
        <v>31</v>
      </c>
      <c r="C362" s="315"/>
      <c r="D362" s="315" t="s">
        <v>46</v>
      </c>
      <c r="E362" s="316" t="s">
        <v>310</v>
      </c>
      <c r="F362" s="316" t="s">
        <v>360</v>
      </c>
      <c r="G362" s="127"/>
    </row>
    <row r="363" spans="1:7" ht="16.5" customHeight="1" x14ac:dyDescent="0.3">
      <c r="A363" s="314"/>
      <c r="B363" s="41" t="s">
        <v>34</v>
      </c>
      <c r="C363" s="41" t="s">
        <v>33</v>
      </c>
      <c r="D363" s="315"/>
      <c r="E363" s="316"/>
      <c r="F363" s="316"/>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3" t="s">
        <v>379</v>
      </c>
      <c r="B383" s="323"/>
      <c r="C383" s="323"/>
      <c r="D383" s="323"/>
      <c r="E383" s="323"/>
      <c r="F383" s="323"/>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COUNTIF('A4 Exploitation'!F365:F385,"ok")</f>
        <v>0</v>
      </c>
      <c r="F386" s="253">
        <f>COUNTA('A4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4" t="s">
        <v>30</v>
      </c>
      <c r="B395" s="315" t="s">
        <v>31</v>
      </c>
      <c r="C395" s="315"/>
      <c r="D395" s="315" t="s">
        <v>46</v>
      </c>
      <c r="E395" s="316" t="s">
        <v>310</v>
      </c>
      <c r="F395" s="316" t="s">
        <v>360</v>
      </c>
      <c r="G395" s="127"/>
    </row>
    <row r="396" spans="1:7" ht="16.5" customHeight="1" x14ac:dyDescent="0.3">
      <c r="A396" s="314"/>
      <c r="B396" s="41" t="s">
        <v>34</v>
      </c>
      <c r="C396" s="41" t="s">
        <v>33</v>
      </c>
      <c r="D396" s="315"/>
      <c r="E396" s="316"/>
      <c r="F396" s="316"/>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3" t="s">
        <v>379</v>
      </c>
      <c r="B435" s="323"/>
      <c r="C435" s="323"/>
      <c r="D435" s="323"/>
      <c r="E435" s="323"/>
      <c r="F435" s="323"/>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COUNTIF('A4 Exploitation'!F398:F438,"ok")</f>
        <v>0</v>
      </c>
      <c r="F439" s="253">
        <f>COUNTA('A4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4" t="s">
        <v>30</v>
      </c>
      <c r="B448" s="315" t="s">
        <v>31</v>
      </c>
      <c r="C448" s="315"/>
      <c r="D448" s="315" t="s">
        <v>46</v>
      </c>
      <c r="E448" s="316" t="s">
        <v>310</v>
      </c>
      <c r="F448" s="316" t="s">
        <v>360</v>
      </c>
      <c r="G448" s="127"/>
    </row>
    <row r="449" spans="1:6" ht="16.5" customHeight="1" x14ac:dyDescent="0.3">
      <c r="A449" s="314"/>
      <c r="B449" s="41" t="s">
        <v>34</v>
      </c>
      <c r="C449" s="41" t="s">
        <v>33</v>
      </c>
      <c r="D449" s="315"/>
      <c r="E449" s="316"/>
      <c r="F449" s="316"/>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27" t="s">
        <v>379</v>
      </c>
      <c r="B471" s="328"/>
      <c r="C471" s="328"/>
      <c r="D471" s="328"/>
      <c r="E471" s="328"/>
      <c r="F471" s="328"/>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IFERROR(E475/F475,"N.A")</f>
        <v>N.A</v>
      </c>
      <c r="E476" s="252">
        <f>COUNTIF('A4 Exploitation'!F451:F475,"ok")</f>
        <v>0</v>
      </c>
      <c r="F476" s="253">
        <f>COUNTA('A4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29" t="s">
        <v>367</v>
      </c>
      <c r="B483" s="329"/>
      <c r="C483" s="329"/>
      <c r="D483" s="329"/>
      <c r="E483" s="185"/>
      <c r="F483" s="201"/>
    </row>
    <row r="484" spans="1:7" x14ac:dyDescent="0.3">
      <c r="A484" s="74">
        <f>B11</f>
        <v>0</v>
      </c>
      <c r="B484" s="124"/>
      <c r="C484" s="135"/>
      <c r="D484" s="124"/>
    </row>
    <row r="485" spans="1:7" ht="16.5" customHeight="1" x14ac:dyDescent="0.3">
      <c r="A485" s="314" t="s">
        <v>30</v>
      </c>
      <c r="B485" s="315" t="s">
        <v>31</v>
      </c>
      <c r="C485" s="315"/>
      <c r="D485" s="315" t="s">
        <v>46</v>
      </c>
      <c r="E485" s="316" t="s">
        <v>310</v>
      </c>
      <c r="F485" s="316" t="s">
        <v>360</v>
      </c>
      <c r="G485" s="127"/>
    </row>
    <row r="486" spans="1:7" ht="16.5" customHeight="1" x14ac:dyDescent="0.3">
      <c r="A486" s="314"/>
      <c r="B486" s="41" t="s">
        <v>34</v>
      </c>
      <c r="C486" s="41" t="s">
        <v>33</v>
      </c>
      <c r="D486" s="315"/>
      <c r="E486" s="316"/>
      <c r="F486" s="316"/>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COUNTIF('A4 Exploitation'!F488:F497,"ok")</f>
        <v>0</v>
      </c>
      <c r="F498" s="253">
        <f>COUNTA('A4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4" t="s">
        <v>30</v>
      </c>
      <c r="B507" s="315" t="s">
        <v>31</v>
      </c>
      <c r="C507" s="315"/>
      <c r="D507" s="315" t="s">
        <v>46</v>
      </c>
      <c r="E507" s="316" t="s">
        <v>310</v>
      </c>
      <c r="F507" s="316" t="s">
        <v>360</v>
      </c>
      <c r="G507" s="127"/>
    </row>
    <row r="508" spans="1:7" ht="16.5" customHeight="1" x14ac:dyDescent="0.3">
      <c r="A508" s="314"/>
      <c r="B508" s="41" t="s">
        <v>34</v>
      </c>
      <c r="C508" s="41" t="s">
        <v>33</v>
      </c>
      <c r="D508" s="315"/>
      <c r="E508" s="316"/>
      <c r="F508" s="316"/>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COUNTIF('A4 Exploitation'!F509:F511,"ok")</f>
        <v>0</v>
      </c>
      <c r="F512" s="255">
        <f>COUNTA('A4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4" t="s">
        <v>30</v>
      </c>
      <c r="B518" s="315" t="s">
        <v>31</v>
      </c>
      <c r="C518" s="315"/>
      <c r="D518" s="315" t="s">
        <v>46</v>
      </c>
      <c r="E518" s="316" t="s">
        <v>310</v>
      </c>
      <c r="F518" s="316" t="s">
        <v>360</v>
      </c>
      <c r="G518" s="127"/>
    </row>
    <row r="519" spans="1:7" ht="16.5" customHeight="1" x14ac:dyDescent="0.3">
      <c r="A519" s="314"/>
      <c r="B519" s="41" t="s">
        <v>34</v>
      </c>
      <c r="C519" s="41" t="s">
        <v>33</v>
      </c>
      <c r="D519" s="315"/>
      <c r="E519" s="316"/>
      <c r="F519" s="316"/>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COUNTIF('A4 Exploitation'!F520:F531,"ok")</f>
        <v>0</v>
      </c>
      <c r="F532" s="253">
        <f>COUNTA('A4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4" t="s">
        <v>30</v>
      </c>
      <c r="B538" s="315" t="s">
        <v>31</v>
      </c>
      <c r="C538" s="315"/>
      <c r="D538" s="315" t="s">
        <v>46</v>
      </c>
      <c r="E538" s="316" t="s">
        <v>310</v>
      </c>
      <c r="F538" s="316" t="s">
        <v>360</v>
      </c>
      <c r="G538" s="127"/>
    </row>
    <row r="539" spans="1:7" ht="16.5" customHeight="1" x14ac:dyDescent="0.3">
      <c r="A539" s="314"/>
      <c r="B539" s="41" t="s">
        <v>34</v>
      </c>
      <c r="C539" s="41" t="s">
        <v>33</v>
      </c>
      <c r="D539" s="315"/>
      <c r="E539" s="316"/>
      <c r="F539" s="316"/>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COUNTIF('A4 Exploitation'!F540:F542,"ok")</f>
        <v>0</v>
      </c>
      <c r="F543" s="253">
        <f>COUNTA('A4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iKXyX1ea/lTmG7kwhl0aBGMXxMDdddziuh2HH0OWfOC4tLjh04kfqM6OEOWd1R9eJrVStEnVzYsRcTpnTh5/w==" saltValue="V70UadCG61tX/21FzvitjQ=="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A8" sqref="A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07"/>
      <c r="E1" s="307"/>
      <c r="F1" s="307"/>
      <c r="G1" s="307"/>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31" t="s">
        <v>50</v>
      </c>
      <c r="B6" s="331"/>
      <c r="C6" s="331"/>
      <c r="D6" s="331"/>
      <c r="E6" s="331"/>
      <c r="F6" s="331"/>
      <c r="G6" s="125"/>
    </row>
    <row r="7" spans="1:7" s="12" customFormat="1" ht="21.75" customHeight="1" x14ac:dyDescent="0.45">
      <c r="A7" s="309" t="str">
        <f>'A5 Exploitation'!A8:F8</f>
        <v>Jawhra Sousse</v>
      </c>
      <c r="B7" s="309"/>
      <c r="C7" s="309"/>
      <c r="D7" s="309"/>
      <c r="E7" s="309"/>
      <c r="F7" s="309"/>
      <c r="G7" s="125"/>
    </row>
    <row r="8" spans="1:7" s="12" customFormat="1" ht="24" x14ac:dyDescent="0.45">
      <c r="A8" s="14" t="s">
        <v>42</v>
      </c>
      <c r="B8" s="332">
        <f>'A5 Exploitation'!B9:F9</f>
        <v>0</v>
      </c>
      <c r="C8" s="332"/>
      <c r="D8" s="332"/>
      <c r="E8" s="332"/>
      <c r="F8" s="332"/>
      <c r="G8" s="125"/>
    </row>
    <row r="9" spans="1:7" s="12" customFormat="1" ht="24" x14ac:dyDescent="0.45">
      <c r="A9" s="15" t="s">
        <v>44</v>
      </c>
      <c r="B9" s="333">
        <f>'A5 Exploitation'!B10:F10</f>
        <v>0</v>
      </c>
      <c r="C9" s="333"/>
      <c r="D9" s="333"/>
      <c r="E9" s="333"/>
      <c r="F9" s="333"/>
      <c r="G9" s="125"/>
    </row>
    <row r="10" spans="1:7" s="12" customFormat="1" ht="24" x14ac:dyDescent="0.45">
      <c r="A10" s="14" t="s">
        <v>43</v>
      </c>
      <c r="B10" s="330">
        <f>'A5 Exploitation'!B11:F11</f>
        <v>0</v>
      </c>
      <c r="C10" s="330"/>
      <c r="D10" s="330"/>
      <c r="E10" s="330"/>
      <c r="F10" s="330"/>
      <c r="G10" s="125"/>
    </row>
    <row r="11" spans="1:7" s="12" customFormat="1" ht="24" x14ac:dyDescent="0.45">
      <c r="A11" s="14" t="s">
        <v>294</v>
      </c>
      <c r="B11" s="334">
        <f>D199</f>
        <v>0</v>
      </c>
      <c r="C11" s="334"/>
      <c r="D11" s="334"/>
      <c r="E11" s="334"/>
      <c r="F11" s="334"/>
      <c r="G11" s="125"/>
    </row>
    <row r="12" spans="1:7" s="12" customFormat="1" ht="22.5" x14ac:dyDescent="0.45">
      <c r="A12" s="11"/>
      <c r="D12" s="313"/>
      <c r="E12" s="313"/>
      <c r="F12" s="313"/>
      <c r="G12" s="313"/>
    </row>
    <row r="13" spans="1:7" s="12" customFormat="1" ht="11.25" customHeight="1" x14ac:dyDescent="0.3">
      <c r="A13" s="314" t="s">
        <v>30</v>
      </c>
      <c r="B13" s="315" t="s">
        <v>31</v>
      </c>
      <c r="C13" s="315"/>
      <c r="D13" s="315" t="s">
        <v>46</v>
      </c>
      <c r="E13" s="315" t="s">
        <v>190</v>
      </c>
      <c r="F13" s="315" t="s">
        <v>191</v>
      </c>
      <c r="G13" s="112"/>
    </row>
    <row r="14" spans="1:7" s="12" customFormat="1" ht="12.75" customHeight="1" x14ac:dyDescent="0.3">
      <c r="A14" s="314"/>
      <c r="B14" s="34" t="s">
        <v>34</v>
      </c>
      <c r="C14" s="34" t="s">
        <v>33</v>
      </c>
      <c r="D14" s="315"/>
      <c r="E14" s="315"/>
      <c r="F14" s="315"/>
      <c r="G14" s="127"/>
    </row>
    <row r="15" spans="1:7" x14ac:dyDescent="0.3">
      <c r="A15" s="17"/>
      <c r="B15" s="17"/>
      <c r="C15" s="17"/>
      <c r="D15" s="17"/>
    </row>
    <row r="16" spans="1:7" ht="19.5" x14ac:dyDescent="0.4">
      <c r="A16" s="338" t="s">
        <v>0</v>
      </c>
      <c r="B16" s="339"/>
      <c r="C16" s="339"/>
      <c r="D16" s="339"/>
      <c r="E16" s="339"/>
      <c r="F16" s="339"/>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0" t="s">
        <v>36</v>
      </c>
      <c r="B22" s="341"/>
      <c r="C22" s="342"/>
      <c r="D22" s="258">
        <f>SUM(B17:C21)</f>
        <v>0</v>
      </c>
    </row>
    <row r="23" spans="1:7" x14ac:dyDescent="0.3">
      <c r="A23" s="335" t="s">
        <v>295</v>
      </c>
      <c r="B23" s="336"/>
      <c r="C23" s="337"/>
      <c r="D23" s="33">
        <f>D22/(COUNT(B17:C21)*2)</f>
        <v>0</v>
      </c>
    </row>
    <row r="24" spans="1:7" s="22" customFormat="1" x14ac:dyDescent="0.3">
      <c r="A24" s="26"/>
      <c r="B24" s="27"/>
      <c r="C24" s="27"/>
      <c r="D24" s="28"/>
      <c r="G24" s="126"/>
    </row>
    <row r="25" spans="1:7" ht="19.5" x14ac:dyDescent="0.4">
      <c r="A25" s="343" t="s">
        <v>4</v>
      </c>
      <c r="B25" s="344"/>
      <c r="C25" s="344"/>
      <c r="D25" s="344"/>
      <c r="E25" s="344"/>
      <c r="F25" s="344"/>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5" t="s">
        <v>36</v>
      </c>
      <c r="B33" s="336"/>
      <c r="C33" s="337"/>
      <c r="D33" s="257">
        <f>SUM(B26:C32)</f>
        <v>0</v>
      </c>
    </row>
    <row r="34" spans="1:7" x14ac:dyDescent="0.3">
      <c r="A34" s="335" t="s">
        <v>295</v>
      </c>
      <c r="B34" s="336"/>
      <c r="C34" s="337"/>
      <c r="D34" s="33">
        <f>D33/(COUNT(B26:C32)*2)</f>
        <v>0</v>
      </c>
    </row>
    <row r="35" spans="1:7" s="22" customFormat="1" x14ac:dyDescent="0.3">
      <c r="A35" s="26"/>
      <c r="B35" s="27"/>
      <c r="C35" s="27"/>
      <c r="D35" s="28"/>
      <c r="G35" s="126"/>
    </row>
    <row r="36" spans="1:7" s="22" customFormat="1" ht="19.5" x14ac:dyDescent="0.4">
      <c r="A36" s="343" t="s">
        <v>219</v>
      </c>
      <c r="B36" s="344"/>
      <c r="C36" s="344"/>
      <c r="D36" s="344"/>
      <c r="E36" s="344"/>
      <c r="F36" s="344"/>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5" t="s">
        <v>36</v>
      </c>
      <c r="B42" s="336"/>
      <c r="C42" s="337"/>
      <c r="D42" s="257">
        <f>SUM(B37:C41)</f>
        <v>0</v>
      </c>
      <c r="E42" s="13"/>
      <c r="F42" s="13"/>
      <c r="G42" s="126"/>
    </row>
    <row r="43" spans="1:7" s="22" customFormat="1" x14ac:dyDescent="0.3">
      <c r="A43" s="335" t="s">
        <v>295</v>
      </c>
      <c r="B43" s="336"/>
      <c r="C43" s="337"/>
      <c r="D43" s="33">
        <f>D42/(COUNT(B37:C41)*2)</f>
        <v>0</v>
      </c>
      <c r="E43" s="13"/>
      <c r="F43" s="13"/>
      <c r="G43" s="126"/>
    </row>
    <row r="44" spans="1:7" s="22" customFormat="1" x14ac:dyDescent="0.3">
      <c r="A44" s="47"/>
      <c r="B44" s="48"/>
      <c r="C44" s="48"/>
      <c r="D44" s="49"/>
      <c r="G44" s="126"/>
    </row>
    <row r="45" spans="1:7" ht="19.5" x14ac:dyDescent="0.4">
      <c r="A45" s="345" t="s">
        <v>21</v>
      </c>
      <c r="B45" s="346"/>
      <c r="C45" s="346"/>
      <c r="D45" s="346"/>
      <c r="E45" s="346"/>
      <c r="F45" s="346"/>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5" t="s">
        <v>36</v>
      </c>
      <c r="B52" s="336"/>
      <c r="C52" s="337"/>
      <c r="D52" s="257">
        <f>SUM(B46:C51)</f>
        <v>0</v>
      </c>
    </row>
    <row r="53" spans="1:7" x14ac:dyDescent="0.3">
      <c r="A53" s="335" t="s">
        <v>295</v>
      </c>
      <c r="B53" s="336"/>
      <c r="C53" s="337"/>
      <c r="D53" s="33">
        <f>D52/(COUNT(B46:C51)*2)</f>
        <v>0</v>
      </c>
    </row>
    <row r="54" spans="1:7" s="22" customFormat="1" x14ac:dyDescent="0.3">
      <c r="A54" s="26"/>
      <c r="B54" s="27"/>
      <c r="C54" s="27"/>
      <c r="D54" s="28"/>
      <c r="G54" s="126"/>
    </row>
    <row r="55" spans="1:7" ht="19.5" x14ac:dyDescent="0.4">
      <c r="A55" s="343" t="s">
        <v>8</v>
      </c>
      <c r="B55" s="344"/>
      <c r="C55" s="344"/>
      <c r="D55" s="344"/>
      <c r="E55" s="344"/>
      <c r="F55" s="344"/>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5" t="s">
        <v>36</v>
      </c>
      <c r="B63" s="336"/>
      <c r="C63" s="337"/>
      <c r="D63" s="257">
        <f>SUM(B56:C62)</f>
        <v>0</v>
      </c>
    </row>
    <row r="64" spans="1:7" x14ac:dyDescent="0.3">
      <c r="A64" s="335" t="s">
        <v>295</v>
      </c>
      <c r="B64" s="336"/>
      <c r="C64" s="337"/>
      <c r="D64" s="33">
        <f>D63/(COUNT(B56:C62)*2)</f>
        <v>0</v>
      </c>
    </row>
    <row r="65" spans="1:7" s="22" customFormat="1" x14ac:dyDescent="0.3">
      <c r="A65" s="26"/>
      <c r="B65" s="27"/>
      <c r="C65" s="27"/>
      <c r="D65" s="28"/>
      <c r="G65" s="126"/>
    </row>
    <row r="66" spans="1:7" ht="19.5" x14ac:dyDescent="0.4">
      <c r="A66" s="343" t="s">
        <v>130</v>
      </c>
      <c r="B66" s="344"/>
      <c r="C66" s="344"/>
      <c r="D66" s="344"/>
      <c r="E66" s="344"/>
      <c r="F66" s="344"/>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5" t="s">
        <v>36</v>
      </c>
      <c r="B84" s="336"/>
      <c r="C84" s="337"/>
      <c r="D84" s="257">
        <f>SUM(B67:C83)</f>
        <v>0</v>
      </c>
    </row>
    <row r="85" spans="1:7" x14ac:dyDescent="0.3">
      <c r="A85" s="335" t="s">
        <v>295</v>
      </c>
      <c r="B85" s="336"/>
      <c r="C85" s="337"/>
      <c r="D85" s="33">
        <f>D84/(COUNT(B67:C83)*2)</f>
        <v>0</v>
      </c>
    </row>
    <row r="86" spans="1:7" s="22" customFormat="1" x14ac:dyDescent="0.3">
      <c r="A86" s="26"/>
      <c r="B86" s="27"/>
      <c r="C86" s="27"/>
      <c r="D86" s="28"/>
      <c r="G86" s="126"/>
    </row>
    <row r="87" spans="1:7" ht="19.5" x14ac:dyDescent="0.4">
      <c r="A87" s="343" t="s">
        <v>211</v>
      </c>
      <c r="B87" s="344"/>
      <c r="C87" s="344"/>
      <c r="D87" s="344"/>
      <c r="E87" s="344"/>
      <c r="F87" s="344"/>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5" t="s">
        <v>36</v>
      </c>
      <c r="B102" s="336"/>
      <c r="C102" s="337"/>
      <c r="D102" s="257">
        <f>SUM(B88:C101)</f>
        <v>0</v>
      </c>
    </row>
    <row r="103" spans="1:7" x14ac:dyDescent="0.3">
      <c r="A103" s="335" t="s">
        <v>295</v>
      </c>
      <c r="B103" s="336"/>
      <c r="C103" s="337"/>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3" t="s">
        <v>212</v>
      </c>
      <c r="B106" s="344"/>
      <c r="C106" s="344"/>
      <c r="D106" s="344"/>
      <c r="E106" s="344"/>
      <c r="F106" s="344"/>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5" t="s">
        <v>36</v>
      </c>
      <c r="B118" s="336"/>
      <c r="C118" s="337"/>
      <c r="D118" s="257">
        <f>SUM(B107:C117)</f>
        <v>0</v>
      </c>
      <c r="E118" s="13"/>
      <c r="F118" s="13"/>
      <c r="G118" s="126"/>
    </row>
    <row r="119" spans="1:7" s="22" customFormat="1" x14ac:dyDescent="0.3">
      <c r="A119" s="335" t="s">
        <v>295</v>
      </c>
      <c r="B119" s="336"/>
      <c r="C119" s="337"/>
      <c r="D119" s="33">
        <f>D118/(COUNT(B107:C117)*2)</f>
        <v>0</v>
      </c>
      <c r="E119" s="13"/>
      <c r="F119" s="13"/>
      <c r="G119" s="126"/>
    </row>
    <row r="120" spans="1:7" s="22" customFormat="1" x14ac:dyDescent="0.3">
      <c r="A120" s="26"/>
      <c r="B120" s="27"/>
      <c r="C120" s="27"/>
      <c r="D120" s="28"/>
      <c r="G120" s="126"/>
    </row>
    <row r="121" spans="1:7" ht="19.5" x14ac:dyDescent="0.4">
      <c r="A121" s="343" t="s">
        <v>185</v>
      </c>
      <c r="B121" s="344"/>
      <c r="C121" s="344"/>
      <c r="D121" s="344"/>
      <c r="E121" s="344"/>
      <c r="F121" s="344"/>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5" t="s">
        <v>36</v>
      </c>
      <c r="B133" s="336"/>
      <c r="C133" s="337"/>
      <c r="D133" s="257">
        <f>SUM(B122:C132)</f>
        <v>0</v>
      </c>
    </row>
    <row r="134" spans="1:7" x14ac:dyDescent="0.3">
      <c r="A134" s="335" t="s">
        <v>295</v>
      </c>
      <c r="B134" s="336"/>
      <c r="C134" s="337"/>
      <c r="D134" s="32">
        <f>D133/(COUNT(B122:C132)*2)</f>
        <v>0</v>
      </c>
    </row>
    <row r="135" spans="1:7" s="22" customFormat="1" x14ac:dyDescent="0.3">
      <c r="A135" s="26"/>
      <c r="B135" s="27"/>
      <c r="C135" s="27"/>
      <c r="D135" s="31"/>
      <c r="G135" s="126"/>
    </row>
    <row r="136" spans="1:7" ht="19.5" x14ac:dyDescent="0.4">
      <c r="A136" s="343" t="s">
        <v>71</v>
      </c>
      <c r="B136" s="344"/>
      <c r="C136" s="344"/>
      <c r="D136" s="344"/>
      <c r="E136" s="344"/>
      <c r="F136" s="344"/>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5" t="s">
        <v>36</v>
      </c>
      <c r="B149" s="336"/>
      <c r="C149" s="337"/>
      <c r="D149" s="257">
        <f>SUM(B137:C148)</f>
        <v>0</v>
      </c>
    </row>
    <row r="150" spans="1:7" x14ac:dyDescent="0.3">
      <c r="A150" s="335" t="s">
        <v>295</v>
      </c>
      <c r="B150" s="336"/>
      <c r="C150" s="337"/>
      <c r="D150" s="33">
        <f>D149/(COUNT(B137:C148)*2)</f>
        <v>0</v>
      </c>
    </row>
    <row r="151" spans="1:7" s="22" customFormat="1" x14ac:dyDescent="0.3">
      <c r="A151" s="26"/>
      <c r="B151" s="27"/>
      <c r="C151" s="27"/>
      <c r="D151" s="28"/>
      <c r="G151" s="126"/>
    </row>
    <row r="152" spans="1:7" ht="19.5" x14ac:dyDescent="0.4">
      <c r="A152" s="343" t="s">
        <v>217</v>
      </c>
      <c r="B152" s="344"/>
      <c r="C152" s="344"/>
      <c r="D152" s="344"/>
      <c r="E152" s="344"/>
      <c r="F152" s="344"/>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5" t="s">
        <v>36</v>
      </c>
      <c r="B161" s="341"/>
      <c r="C161" s="342"/>
      <c r="D161" s="258">
        <f>SUM(B153:C160)</f>
        <v>0</v>
      </c>
    </row>
    <row r="162" spans="1:7" x14ac:dyDescent="0.3">
      <c r="A162" s="335" t="s">
        <v>295</v>
      </c>
      <c r="B162" s="336"/>
      <c r="C162" s="337"/>
      <c r="D162" s="33">
        <f>D161/(COUNT(B153:C160)*2)</f>
        <v>0</v>
      </c>
    </row>
    <row r="163" spans="1:7" s="22" customFormat="1" x14ac:dyDescent="0.3">
      <c r="A163" s="26"/>
      <c r="B163" s="27"/>
      <c r="C163" s="29"/>
      <c r="D163" s="30"/>
      <c r="G163" s="126"/>
    </row>
    <row r="164" spans="1:7" ht="19.5" x14ac:dyDescent="0.4">
      <c r="A164" s="343" t="s">
        <v>77</v>
      </c>
      <c r="B164" s="344"/>
      <c r="C164" s="344"/>
      <c r="D164" s="344"/>
      <c r="E164" s="344"/>
      <c r="F164" s="344"/>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5" t="s">
        <v>36</v>
      </c>
      <c r="B169" s="336"/>
      <c r="C169" s="337"/>
      <c r="D169" s="257">
        <f>SUM(B165:C168)</f>
        <v>0</v>
      </c>
    </row>
    <row r="170" spans="1:7" x14ac:dyDescent="0.3">
      <c r="A170" s="335" t="s">
        <v>295</v>
      </c>
      <c r="B170" s="336"/>
      <c r="C170" s="337"/>
      <c r="D170" s="33">
        <f>D169/(COUNT(B165:C168)*2)</f>
        <v>0</v>
      </c>
    </row>
    <row r="171" spans="1:7" s="22" customFormat="1" x14ac:dyDescent="0.3">
      <c r="A171" s="26"/>
      <c r="B171" s="27"/>
      <c r="C171" s="27"/>
      <c r="D171" s="28"/>
      <c r="G171" s="126"/>
    </row>
    <row r="172" spans="1:7" ht="19.5" x14ac:dyDescent="0.4">
      <c r="A172" s="347" t="s">
        <v>17</v>
      </c>
      <c r="B172" s="348"/>
      <c r="C172" s="348"/>
      <c r="D172" s="348"/>
      <c r="E172" s="348"/>
      <c r="F172" s="348"/>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5" t="s">
        <v>36</v>
      </c>
      <c r="B177" s="336"/>
      <c r="C177" s="337"/>
      <c r="D177" s="257">
        <f>SUM(B173:C176)</f>
        <v>0</v>
      </c>
    </row>
    <row r="178" spans="1:7" x14ac:dyDescent="0.3">
      <c r="A178" s="335" t="s">
        <v>295</v>
      </c>
      <c r="B178" s="336"/>
      <c r="C178" s="337"/>
      <c r="D178" s="33">
        <f>D177/(COUNT(B173:C176)*2)</f>
        <v>0</v>
      </c>
    </row>
    <row r="179" spans="1:7" s="22" customFormat="1" x14ac:dyDescent="0.3">
      <c r="A179" s="26"/>
      <c r="B179" s="27"/>
      <c r="C179" s="27"/>
      <c r="D179" s="28"/>
      <c r="G179" s="126"/>
    </row>
    <row r="180" spans="1:7" ht="19.5" x14ac:dyDescent="0.4">
      <c r="A180" s="343" t="s">
        <v>78</v>
      </c>
      <c r="B180" s="344"/>
      <c r="C180" s="344"/>
      <c r="D180" s="344"/>
      <c r="E180" s="344"/>
      <c r="F180" s="344"/>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5" t="s">
        <v>36</v>
      </c>
      <c r="B186" s="336"/>
      <c r="C186" s="337"/>
      <c r="D186" s="257">
        <f>SUM(B181:C185)</f>
        <v>0</v>
      </c>
    </row>
    <row r="187" spans="1:7" x14ac:dyDescent="0.3">
      <c r="A187" s="335" t="s">
        <v>295</v>
      </c>
      <c r="B187" s="336"/>
      <c r="C187" s="337"/>
      <c r="D187" s="33">
        <f>D186/(COUNT(B181:C185)*2)</f>
        <v>0</v>
      </c>
    </row>
    <row r="188" spans="1:7" s="22" customFormat="1" x14ac:dyDescent="0.3">
      <c r="A188" s="26"/>
      <c r="B188" s="27"/>
      <c r="C188" s="27"/>
      <c r="D188" s="28"/>
      <c r="G188" s="126"/>
    </row>
    <row r="189" spans="1:7" ht="19.5" x14ac:dyDescent="0.4">
      <c r="A189" s="343" t="s">
        <v>216</v>
      </c>
      <c r="B189" s="344"/>
      <c r="C189" s="344"/>
      <c r="D189" s="344"/>
      <c r="E189" s="344"/>
      <c r="F189" s="344"/>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5" t="s">
        <v>36</v>
      </c>
      <c r="B194" s="336"/>
      <c r="C194" s="337"/>
      <c r="D194" s="54">
        <f>SUM(B190:C193)</f>
        <v>0</v>
      </c>
    </row>
    <row r="195" spans="1:6" x14ac:dyDescent="0.3">
      <c r="A195" s="335" t="s">
        <v>295</v>
      </c>
      <c r="B195" s="336"/>
      <c r="C195" s="337"/>
      <c r="D195" s="33">
        <f>D194/(COUNT(B190:C193)*2)</f>
        <v>0</v>
      </c>
    </row>
    <row r="197" spans="1:6" ht="18" x14ac:dyDescent="0.35">
      <c r="A197" s="64" t="s">
        <v>246</v>
      </c>
      <c r="B197" s="63"/>
      <c r="C197" s="63"/>
      <c r="D197" s="286" t="e">
        <f>E197*100/F197</f>
        <v>#DIV/0!</v>
      </c>
      <c r="E197" s="287">
        <f>COUNTIF('A4 Technique'!F17:F193,"ok")</f>
        <v>0</v>
      </c>
      <c r="F197" s="288">
        <f>COUNTA('A4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D26" sqref="D2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07"/>
      <c r="E1" s="307"/>
      <c r="F1" s="307"/>
      <c r="G1" s="307"/>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08" t="s">
        <v>179</v>
      </c>
      <c r="B7" s="308"/>
      <c r="C7" s="308"/>
      <c r="D7" s="308"/>
      <c r="E7" s="308"/>
      <c r="F7" s="308"/>
      <c r="G7" s="125"/>
    </row>
    <row r="8" spans="1:7" ht="29.25" x14ac:dyDescent="0.45">
      <c r="A8" s="309" t="str">
        <f>'Page de garde'!D18</f>
        <v>Jawhra Sousse</v>
      </c>
      <c r="B8" s="309"/>
      <c r="C8" s="309"/>
      <c r="D8" s="309"/>
      <c r="E8" s="309"/>
      <c r="F8" s="309"/>
      <c r="G8" s="125"/>
    </row>
    <row r="9" spans="1:7" ht="24" x14ac:dyDescent="0.45">
      <c r="A9" s="14" t="s">
        <v>42</v>
      </c>
      <c r="B9" s="310"/>
      <c r="C9" s="310"/>
      <c r="D9" s="310"/>
      <c r="E9" s="310"/>
      <c r="F9" s="310"/>
      <c r="G9" s="125"/>
    </row>
    <row r="10" spans="1:7" ht="24" x14ac:dyDescent="0.45">
      <c r="A10" s="15" t="s">
        <v>44</v>
      </c>
      <c r="B10" s="311"/>
      <c r="C10" s="311"/>
      <c r="D10" s="311"/>
      <c r="E10" s="311"/>
      <c r="F10" s="311"/>
      <c r="G10" s="125"/>
    </row>
    <row r="11" spans="1:7" ht="24" x14ac:dyDescent="0.45">
      <c r="A11" s="14" t="s">
        <v>43</v>
      </c>
      <c r="B11" s="306"/>
      <c r="C11" s="306"/>
      <c r="D11" s="306"/>
      <c r="E11" s="306"/>
      <c r="F11" s="306"/>
      <c r="G11" s="125"/>
    </row>
    <row r="12" spans="1:7" ht="24" x14ac:dyDescent="0.45">
      <c r="A12" s="14" t="s">
        <v>239</v>
      </c>
      <c r="B12" s="312">
        <f>D549</f>
        <v>0</v>
      </c>
      <c r="C12" s="312"/>
      <c r="D12" s="312"/>
      <c r="E12" s="312"/>
      <c r="F12" s="312"/>
      <c r="G12" s="125"/>
    </row>
    <row r="13" spans="1:7" ht="22.5" x14ac:dyDescent="0.45">
      <c r="D13" s="313"/>
      <c r="E13" s="313"/>
      <c r="F13" s="313"/>
      <c r="G13" s="313"/>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4" t="s">
        <v>30</v>
      </c>
      <c r="B17" s="315" t="s">
        <v>31</v>
      </c>
      <c r="C17" s="315"/>
      <c r="D17" s="315" t="s">
        <v>46</v>
      </c>
      <c r="E17" s="316" t="s">
        <v>310</v>
      </c>
      <c r="F17" s="316" t="s">
        <v>358</v>
      </c>
    </row>
    <row r="18" spans="1:8" ht="16.5" customHeight="1" x14ac:dyDescent="0.3">
      <c r="A18" s="314"/>
      <c r="B18" s="41" t="s">
        <v>34</v>
      </c>
      <c r="C18" s="41" t="s">
        <v>33</v>
      </c>
      <c r="D18" s="315"/>
      <c r="E18" s="316"/>
      <c r="F18" s="316"/>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7" t="s">
        <v>379</v>
      </c>
      <c r="B38" s="318"/>
      <c r="C38" s="318"/>
      <c r="D38" s="318"/>
      <c r="E38" s="318"/>
      <c r="F38" s="319"/>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4" t="s">
        <v>30</v>
      </c>
      <c r="B50" s="315" t="s">
        <v>31</v>
      </c>
      <c r="C50" s="315"/>
      <c r="D50" s="315" t="s">
        <v>46</v>
      </c>
      <c r="E50" s="316" t="s">
        <v>310</v>
      </c>
      <c r="F50" s="316" t="s">
        <v>360</v>
      </c>
      <c r="G50" s="127"/>
    </row>
    <row r="51" spans="1:7" ht="16.5" customHeight="1" x14ac:dyDescent="0.3">
      <c r="A51" s="314"/>
      <c r="B51" s="41" t="s">
        <v>34</v>
      </c>
      <c r="C51" s="41" t="s">
        <v>33</v>
      </c>
      <c r="D51" s="315"/>
      <c r="E51" s="316"/>
      <c r="F51" s="316"/>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7" t="s">
        <v>379</v>
      </c>
      <c r="B94" s="318"/>
      <c r="C94" s="318"/>
      <c r="D94" s="318"/>
      <c r="E94" s="318"/>
      <c r="F94" s="319"/>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4" t="s">
        <v>30</v>
      </c>
      <c r="B107" s="315" t="s">
        <v>31</v>
      </c>
      <c r="C107" s="315"/>
      <c r="D107" s="315" t="s">
        <v>46</v>
      </c>
      <c r="E107" s="316" t="s">
        <v>310</v>
      </c>
      <c r="F107" s="316" t="s">
        <v>360</v>
      </c>
    </row>
    <row r="108" spans="1:7" ht="16.5" customHeight="1" x14ac:dyDescent="0.3">
      <c r="A108" s="314"/>
      <c r="B108" s="41" t="s">
        <v>34</v>
      </c>
      <c r="C108" s="41" t="s">
        <v>33</v>
      </c>
      <c r="D108" s="315"/>
      <c r="E108" s="316"/>
      <c r="F108" s="316"/>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0" t="s">
        <v>379</v>
      </c>
      <c r="B148" s="321"/>
      <c r="C148" s="321"/>
      <c r="D148" s="322"/>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4" t="s">
        <v>30</v>
      </c>
      <c r="B162" s="315" t="s">
        <v>31</v>
      </c>
      <c r="C162" s="315"/>
      <c r="D162" s="315" t="s">
        <v>46</v>
      </c>
      <c r="E162" s="316" t="s">
        <v>310</v>
      </c>
      <c r="F162" s="316" t="s">
        <v>360</v>
      </c>
      <c r="G162" s="127"/>
    </row>
    <row r="163" spans="1:7" ht="16.5" customHeight="1" x14ac:dyDescent="0.3">
      <c r="A163" s="314"/>
      <c r="B163" s="41" t="s">
        <v>34</v>
      </c>
      <c r="C163" s="41" t="s">
        <v>33</v>
      </c>
      <c r="D163" s="315"/>
      <c r="E163" s="316"/>
      <c r="F163" s="316"/>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3" t="s">
        <v>379</v>
      </c>
      <c r="B195" s="323"/>
      <c r="C195" s="323"/>
      <c r="D195" s="323"/>
      <c r="E195" s="323"/>
      <c r="F195" s="323"/>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4" t="s">
        <v>30</v>
      </c>
      <c r="B209" s="315" t="s">
        <v>31</v>
      </c>
      <c r="C209" s="315"/>
      <c r="D209" s="315" t="s">
        <v>46</v>
      </c>
      <c r="E209" s="316" t="s">
        <v>310</v>
      </c>
      <c r="F209" s="316" t="s">
        <v>360</v>
      </c>
      <c r="G209" s="127"/>
    </row>
    <row r="210" spans="1:7" ht="16.5" customHeight="1" x14ac:dyDescent="0.3">
      <c r="A210" s="314"/>
      <c r="B210" s="41" t="s">
        <v>34</v>
      </c>
      <c r="C210" s="41" t="s">
        <v>33</v>
      </c>
      <c r="D210" s="315"/>
      <c r="E210" s="316"/>
      <c r="F210" s="316"/>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3" t="s">
        <v>379</v>
      </c>
      <c r="B256" s="323"/>
      <c r="C256" s="323"/>
      <c r="D256" s="323"/>
      <c r="E256" s="323"/>
      <c r="F256" s="323"/>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4" t="s">
        <v>30</v>
      </c>
      <c r="B270" s="315" t="s">
        <v>31</v>
      </c>
      <c r="C270" s="315"/>
      <c r="D270" s="315" t="s">
        <v>46</v>
      </c>
      <c r="E270" s="316" t="s">
        <v>310</v>
      </c>
      <c r="F270" s="316" t="s">
        <v>360</v>
      </c>
      <c r="G270" s="214"/>
    </row>
    <row r="271" spans="1:7" s="16" customFormat="1" ht="16.5" customHeight="1" x14ac:dyDescent="0.3">
      <c r="A271" s="314"/>
      <c r="B271" s="41" t="s">
        <v>34</v>
      </c>
      <c r="C271" s="41" t="s">
        <v>33</v>
      </c>
      <c r="D271" s="315"/>
      <c r="E271" s="316"/>
      <c r="F271" s="316"/>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4" t="s">
        <v>396</v>
      </c>
      <c r="B308" s="325"/>
      <c r="C308" s="325"/>
      <c r="D308" s="325"/>
      <c r="E308" s="325"/>
      <c r="F308" s="326"/>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4" t="s">
        <v>30</v>
      </c>
      <c r="B322" s="315" t="s">
        <v>31</v>
      </c>
      <c r="C322" s="315"/>
      <c r="D322" s="315" t="s">
        <v>46</v>
      </c>
      <c r="E322" s="316" t="s">
        <v>310</v>
      </c>
      <c r="F322" s="316" t="s">
        <v>360</v>
      </c>
      <c r="G322" s="127"/>
    </row>
    <row r="323" spans="1:7" ht="16.5" customHeight="1" x14ac:dyDescent="0.3">
      <c r="A323" s="314"/>
      <c r="B323" s="41" t="s">
        <v>34</v>
      </c>
      <c r="C323" s="41" t="s">
        <v>33</v>
      </c>
      <c r="D323" s="315"/>
      <c r="E323" s="316"/>
      <c r="F323" s="316"/>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4" t="s">
        <v>379</v>
      </c>
      <c r="B349" s="325"/>
      <c r="C349" s="325"/>
      <c r="D349" s="325"/>
      <c r="E349" s="325"/>
      <c r="F349" s="325"/>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4" t="s">
        <v>30</v>
      </c>
      <c r="B362" s="315" t="s">
        <v>31</v>
      </c>
      <c r="C362" s="315"/>
      <c r="D362" s="315" t="s">
        <v>46</v>
      </c>
      <c r="E362" s="316" t="s">
        <v>310</v>
      </c>
      <c r="F362" s="316" t="s">
        <v>360</v>
      </c>
      <c r="G362" s="127"/>
    </row>
    <row r="363" spans="1:7" ht="16.5" customHeight="1" x14ac:dyDescent="0.3">
      <c r="A363" s="314"/>
      <c r="B363" s="41" t="s">
        <v>34</v>
      </c>
      <c r="C363" s="41" t="s">
        <v>33</v>
      </c>
      <c r="D363" s="315"/>
      <c r="E363" s="316"/>
      <c r="F363" s="316"/>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3" t="s">
        <v>379</v>
      </c>
      <c r="B383" s="323"/>
      <c r="C383" s="323"/>
      <c r="D383" s="323"/>
      <c r="E383" s="323"/>
      <c r="F383" s="323"/>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4" t="s">
        <v>30</v>
      </c>
      <c r="B395" s="315" t="s">
        <v>31</v>
      </c>
      <c r="C395" s="315"/>
      <c r="D395" s="315" t="s">
        <v>46</v>
      </c>
      <c r="E395" s="316" t="s">
        <v>310</v>
      </c>
      <c r="F395" s="316" t="s">
        <v>360</v>
      </c>
      <c r="G395" s="127"/>
    </row>
    <row r="396" spans="1:7" ht="16.5" customHeight="1" x14ac:dyDescent="0.3">
      <c r="A396" s="314"/>
      <c r="B396" s="41" t="s">
        <v>34</v>
      </c>
      <c r="C396" s="41" t="s">
        <v>33</v>
      </c>
      <c r="D396" s="315"/>
      <c r="E396" s="316"/>
      <c r="F396" s="316"/>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3" t="s">
        <v>379</v>
      </c>
      <c r="B435" s="323"/>
      <c r="C435" s="323"/>
      <c r="D435" s="323"/>
      <c r="E435" s="323"/>
      <c r="F435" s="323"/>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4" t="s">
        <v>30</v>
      </c>
      <c r="B448" s="315" t="s">
        <v>31</v>
      </c>
      <c r="C448" s="315"/>
      <c r="D448" s="315" t="s">
        <v>46</v>
      </c>
      <c r="E448" s="316" t="s">
        <v>310</v>
      </c>
      <c r="F448" s="316" t="s">
        <v>360</v>
      </c>
      <c r="G448" s="127"/>
    </row>
    <row r="449" spans="1:6" ht="16.5" customHeight="1" x14ac:dyDescent="0.3">
      <c r="A449" s="314"/>
      <c r="B449" s="41" t="s">
        <v>34</v>
      </c>
      <c r="C449" s="41" t="s">
        <v>33</v>
      </c>
      <c r="D449" s="315"/>
      <c r="E449" s="316"/>
      <c r="F449" s="316"/>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27" t="s">
        <v>379</v>
      </c>
      <c r="B471" s="328"/>
      <c r="C471" s="328"/>
      <c r="D471" s="328"/>
      <c r="E471" s="328"/>
      <c r="F471" s="328"/>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IFERROR(E475/F475,"N.A")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29" t="s">
        <v>367</v>
      </c>
      <c r="B483" s="329"/>
      <c r="C483" s="329"/>
      <c r="D483" s="329"/>
      <c r="E483" s="185"/>
      <c r="F483" s="201"/>
    </row>
    <row r="484" spans="1:7" x14ac:dyDescent="0.3">
      <c r="A484" s="74">
        <f>B11</f>
        <v>0</v>
      </c>
      <c r="B484" s="124"/>
      <c r="C484" s="135"/>
      <c r="D484" s="124"/>
    </row>
    <row r="485" spans="1:7" ht="16.5" customHeight="1" x14ac:dyDescent="0.3">
      <c r="A485" s="314" t="s">
        <v>30</v>
      </c>
      <c r="B485" s="315" t="s">
        <v>31</v>
      </c>
      <c r="C485" s="315"/>
      <c r="D485" s="315" t="s">
        <v>46</v>
      </c>
      <c r="E485" s="316" t="s">
        <v>310</v>
      </c>
      <c r="F485" s="316" t="s">
        <v>360</v>
      </c>
      <c r="G485" s="127"/>
    </row>
    <row r="486" spans="1:7" ht="16.5" customHeight="1" x14ac:dyDescent="0.3">
      <c r="A486" s="314"/>
      <c r="B486" s="41" t="s">
        <v>34</v>
      </c>
      <c r="C486" s="41" t="s">
        <v>33</v>
      </c>
      <c r="D486" s="315"/>
      <c r="E486" s="316"/>
      <c r="F486" s="316"/>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4" t="s">
        <v>30</v>
      </c>
      <c r="B507" s="315" t="s">
        <v>31</v>
      </c>
      <c r="C507" s="315"/>
      <c r="D507" s="315" t="s">
        <v>46</v>
      </c>
      <c r="E507" s="316" t="s">
        <v>310</v>
      </c>
      <c r="F507" s="316" t="s">
        <v>360</v>
      </c>
      <c r="G507" s="127"/>
    </row>
    <row r="508" spans="1:7" ht="16.5" customHeight="1" x14ac:dyDescent="0.3">
      <c r="A508" s="314"/>
      <c r="B508" s="41" t="s">
        <v>34</v>
      </c>
      <c r="C508" s="41" t="s">
        <v>33</v>
      </c>
      <c r="D508" s="315"/>
      <c r="E508" s="316"/>
      <c r="F508" s="316"/>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4" t="s">
        <v>30</v>
      </c>
      <c r="B518" s="315" t="s">
        <v>31</v>
      </c>
      <c r="C518" s="315"/>
      <c r="D518" s="315" t="s">
        <v>46</v>
      </c>
      <c r="E518" s="316" t="s">
        <v>310</v>
      </c>
      <c r="F518" s="316" t="s">
        <v>360</v>
      </c>
      <c r="G518" s="127"/>
    </row>
    <row r="519" spans="1:7" ht="16.5" customHeight="1" x14ac:dyDescent="0.3">
      <c r="A519" s="314"/>
      <c r="B519" s="41" t="s">
        <v>34</v>
      </c>
      <c r="C519" s="41" t="s">
        <v>33</v>
      </c>
      <c r="D519" s="315"/>
      <c r="E519" s="316"/>
      <c r="F519" s="316"/>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COUNTIF('A5 Exploitation'!F520:F531,"ok")</f>
        <v>0</v>
      </c>
      <c r="F532" s="253">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4" t="s">
        <v>30</v>
      </c>
      <c r="B538" s="315" t="s">
        <v>31</v>
      </c>
      <c r="C538" s="315"/>
      <c r="D538" s="315" t="s">
        <v>46</v>
      </c>
      <c r="E538" s="316" t="s">
        <v>310</v>
      </c>
      <c r="F538" s="316" t="s">
        <v>360</v>
      </c>
      <c r="G538" s="127"/>
    </row>
    <row r="539" spans="1:7" ht="16.5" customHeight="1" x14ac:dyDescent="0.3">
      <c r="A539" s="314"/>
      <c r="B539" s="41" t="s">
        <v>34</v>
      </c>
      <c r="C539" s="41" t="s">
        <v>33</v>
      </c>
      <c r="D539" s="315"/>
      <c r="E539" s="316"/>
      <c r="F539" s="316"/>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COUNTIF('A5 Exploitation'!F540:F542,"ok")</f>
        <v>0</v>
      </c>
      <c r="F543" s="253">
        <f>COUNTA('A5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snDhIHDeZAjkwRG5lN5gmIXlMGJG3UnjrdfpLAR9/PhMg5qeeh+Ob3U8pjEZL1UuaAI8jjtPeGR9CwSw0X7lqQ==" saltValue="VaoVk77KT7TkK5x4qHGzqA=="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B8" sqref="B8:F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07"/>
      <c r="E1" s="307"/>
      <c r="F1" s="307"/>
      <c r="G1" s="307"/>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31" t="s">
        <v>50</v>
      </c>
      <c r="B6" s="331"/>
      <c r="C6" s="331"/>
      <c r="D6" s="331"/>
      <c r="E6" s="331"/>
      <c r="F6" s="331"/>
      <c r="G6" s="125"/>
    </row>
    <row r="7" spans="1:7" s="12" customFormat="1" ht="21.75" customHeight="1" x14ac:dyDescent="0.45">
      <c r="A7" s="309" t="str">
        <f>'A6 Exploitation'!A8:F8</f>
        <v>Jawhra Sousse</v>
      </c>
      <c r="B7" s="309"/>
      <c r="C7" s="309"/>
      <c r="D7" s="309"/>
      <c r="E7" s="309"/>
      <c r="F7" s="309"/>
      <c r="G7" s="125"/>
    </row>
    <row r="8" spans="1:7" s="12" customFormat="1" ht="24" x14ac:dyDescent="0.45">
      <c r="A8" s="14" t="s">
        <v>42</v>
      </c>
      <c r="B8" s="332">
        <f>'A6 Exploitation'!B9:F9</f>
        <v>0</v>
      </c>
      <c r="C8" s="332"/>
      <c r="D8" s="332"/>
      <c r="E8" s="332"/>
      <c r="F8" s="332"/>
      <c r="G8" s="125"/>
    </row>
    <row r="9" spans="1:7" s="12" customFormat="1" ht="24" x14ac:dyDescent="0.45">
      <c r="A9" s="15" t="s">
        <v>44</v>
      </c>
      <c r="B9" s="333">
        <f>'A6 Exploitation'!B10:F10</f>
        <v>0</v>
      </c>
      <c r="C9" s="333"/>
      <c r="D9" s="333"/>
      <c r="E9" s="333"/>
      <c r="F9" s="333"/>
      <c r="G9" s="125"/>
    </row>
    <row r="10" spans="1:7" s="12" customFormat="1" ht="24" x14ac:dyDescent="0.45">
      <c r="A10" s="14" t="s">
        <v>43</v>
      </c>
      <c r="B10" s="330">
        <f>'A6 Exploitation'!B11:F11</f>
        <v>0</v>
      </c>
      <c r="C10" s="330"/>
      <c r="D10" s="330"/>
      <c r="E10" s="330"/>
      <c r="F10" s="330"/>
      <c r="G10" s="125"/>
    </row>
    <row r="11" spans="1:7" s="12" customFormat="1" ht="24" x14ac:dyDescent="0.45">
      <c r="A11" s="14" t="s">
        <v>294</v>
      </c>
      <c r="B11" s="334">
        <f>D199</f>
        <v>0</v>
      </c>
      <c r="C11" s="334"/>
      <c r="D11" s="334"/>
      <c r="E11" s="334"/>
      <c r="F11" s="334"/>
      <c r="G11" s="125"/>
    </row>
    <row r="12" spans="1:7" s="12" customFormat="1" ht="22.5" x14ac:dyDescent="0.45">
      <c r="A12" s="11"/>
      <c r="D12" s="313"/>
      <c r="E12" s="313"/>
      <c r="F12" s="313"/>
      <c r="G12" s="313"/>
    </row>
    <row r="13" spans="1:7" s="12" customFormat="1" ht="11.25" customHeight="1" x14ac:dyDescent="0.3">
      <c r="A13" s="314" t="s">
        <v>30</v>
      </c>
      <c r="B13" s="315" t="s">
        <v>31</v>
      </c>
      <c r="C13" s="315"/>
      <c r="D13" s="315" t="s">
        <v>46</v>
      </c>
      <c r="E13" s="315" t="s">
        <v>190</v>
      </c>
      <c r="F13" s="315" t="s">
        <v>191</v>
      </c>
      <c r="G13" s="112"/>
    </row>
    <row r="14" spans="1:7" s="12" customFormat="1" ht="12.75" customHeight="1" x14ac:dyDescent="0.3">
      <c r="A14" s="314"/>
      <c r="B14" s="34" t="s">
        <v>34</v>
      </c>
      <c r="C14" s="34" t="s">
        <v>33</v>
      </c>
      <c r="D14" s="315"/>
      <c r="E14" s="315"/>
      <c r="F14" s="315"/>
      <c r="G14" s="127"/>
    </row>
    <row r="15" spans="1:7" x14ac:dyDescent="0.3">
      <c r="A15" s="17"/>
      <c r="B15" s="17"/>
      <c r="C15" s="17"/>
      <c r="D15" s="17"/>
    </row>
    <row r="16" spans="1:7" ht="19.5" x14ac:dyDescent="0.4">
      <c r="A16" s="338" t="s">
        <v>0</v>
      </c>
      <c r="B16" s="339"/>
      <c r="C16" s="339"/>
      <c r="D16" s="339"/>
      <c r="E16" s="339"/>
      <c r="F16" s="339"/>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0" t="s">
        <v>36</v>
      </c>
      <c r="B22" s="341"/>
      <c r="C22" s="342"/>
      <c r="D22" s="258">
        <f>SUM(B17:C21)</f>
        <v>0</v>
      </c>
    </row>
    <row r="23" spans="1:7" x14ac:dyDescent="0.3">
      <c r="A23" s="335" t="s">
        <v>295</v>
      </c>
      <c r="B23" s="336"/>
      <c r="C23" s="337"/>
      <c r="D23" s="33">
        <f>D22/(COUNT(B17:C21)*2)</f>
        <v>0</v>
      </c>
    </row>
    <row r="24" spans="1:7" s="22" customFormat="1" x14ac:dyDescent="0.3">
      <c r="A24" s="26"/>
      <c r="B24" s="27"/>
      <c r="C24" s="27"/>
      <c r="D24" s="28"/>
      <c r="G24" s="126"/>
    </row>
    <row r="25" spans="1:7" ht="19.5" x14ac:dyDescent="0.4">
      <c r="A25" s="343" t="s">
        <v>4</v>
      </c>
      <c r="B25" s="344"/>
      <c r="C25" s="344"/>
      <c r="D25" s="344"/>
      <c r="E25" s="344"/>
      <c r="F25" s="344"/>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5" t="s">
        <v>36</v>
      </c>
      <c r="B33" s="336"/>
      <c r="C33" s="337"/>
      <c r="D33" s="257">
        <f>SUM(B26:C32)</f>
        <v>0</v>
      </c>
    </row>
    <row r="34" spans="1:7" x14ac:dyDescent="0.3">
      <c r="A34" s="335" t="s">
        <v>295</v>
      </c>
      <c r="B34" s="336"/>
      <c r="C34" s="337"/>
      <c r="D34" s="33">
        <f>D33/(COUNT(B26:C32)*2)</f>
        <v>0</v>
      </c>
    </row>
    <row r="35" spans="1:7" s="22" customFormat="1" x14ac:dyDescent="0.3">
      <c r="A35" s="26"/>
      <c r="B35" s="27"/>
      <c r="C35" s="27"/>
      <c r="D35" s="28"/>
      <c r="G35" s="126"/>
    </row>
    <row r="36" spans="1:7" s="22" customFormat="1" ht="19.5" x14ac:dyDescent="0.4">
      <c r="A36" s="343" t="s">
        <v>219</v>
      </c>
      <c r="B36" s="344"/>
      <c r="C36" s="344"/>
      <c r="D36" s="344"/>
      <c r="E36" s="344"/>
      <c r="F36" s="344"/>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5" t="s">
        <v>36</v>
      </c>
      <c r="B42" s="336"/>
      <c r="C42" s="337"/>
      <c r="D42" s="257">
        <f>SUM(B37:C41)</f>
        <v>0</v>
      </c>
      <c r="E42" s="13"/>
      <c r="F42" s="13"/>
      <c r="G42" s="126"/>
    </row>
    <row r="43" spans="1:7" s="22" customFormat="1" x14ac:dyDescent="0.3">
      <c r="A43" s="335" t="s">
        <v>295</v>
      </c>
      <c r="B43" s="336"/>
      <c r="C43" s="337"/>
      <c r="D43" s="33">
        <f>D42/(COUNT(B37:C41)*2)</f>
        <v>0</v>
      </c>
      <c r="E43" s="13"/>
      <c r="F43" s="13"/>
      <c r="G43" s="126"/>
    </row>
    <row r="44" spans="1:7" s="22" customFormat="1" x14ac:dyDescent="0.3">
      <c r="A44" s="47"/>
      <c r="B44" s="48"/>
      <c r="C44" s="48"/>
      <c r="D44" s="49"/>
      <c r="G44" s="126"/>
    </row>
    <row r="45" spans="1:7" ht="19.5" x14ac:dyDescent="0.4">
      <c r="A45" s="345" t="s">
        <v>21</v>
      </c>
      <c r="B45" s="346"/>
      <c r="C45" s="346"/>
      <c r="D45" s="346"/>
      <c r="E45" s="346"/>
      <c r="F45" s="346"/>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5" t="s">
        <v>36</v>
      </c>
      <c r="B52" s="336"/>
      <c r="C52" s="337"/>
      <c r="D52" s="257">
        <f>SUM(B46:C51)</f>
        <v>0</v>
      </c>
    </row>
    <row r="53" spans="1:7" x14ac:dyDescent="0.3">
      <c r="A53" s="335" t="s">
        <v>295</v>
      </c>
      <c r="B53" s="336"/>
      <c r="C53" s="337"/>
      <c r="D53" s="33">
        <f>D52/(COUNT(B46:C51)*2)</f>
        <v>0</v>
      </c>
    </row>
    <row r="54" spans="1:7" s="22" customFormat="1" x14ac:dyDescent="0.3">
      <c r="A54" s="26"/>
      <c r="B54" s="27"/>
      <c r="C54" s="27"/>
      <c r="D54" s="28"/>
      <c r="G54" s="126"/>
    </row>
    <row r="55" spans="1:7" ht="19.5" x14ac:dyDescent="0.4">
      <c r="A55" s="343" t="s">
        <v>8</v>
      </c>
      <c r="B55" s="344"/>
      <c r="C55" s="344"/>
      <c r="D55" s="344"/>
      <c r="E55" s="344"/>
      <c r="F55" s="344"/>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5" t="s">
        <v>36</v>
      </c>
      <c r="B63" s="336"/>
      <c r="C63" s="337"/>
      <c r="D63" s="257">
        <f>SUM(B56:C62)</f>
        <v>0</v>
      </c>
    </row>
    <row r="64" spans="1:7" x14ac:dyDescent="0.3">
      <c r="A64" s="335" t="s">
        <v>295</v>
      </c>
      <c r="B64" s="336"/>
      <c r="C64" s="337"/>
      <c r="D64" s="33">
        <f>D63/(COUNT(B56:C62)*2)</f>
        <v>0</v>
      </c>
    </row>
    <row r="65" spans="1:7" s="22" customFormat="1" x14ac:dyDescent="0.3">
      <c r="A65" s="26"/>
      <c r="B65" s="27"/>
      <c r="C65" s="27"/>
      <c r="D65" s="28"/>
      <c r="G65" s="126"/>
    </row>
    <row r="66" spans="1:7" ht="19.5" x14ac:dyDescent="0.4">
      <c r="A66" s="343" t="s">
        <v>130</v>
      </c>
      <c r="B66" s="344"/>
      <c r="C66" s="344"/>
      <c r="D66" s="344"/>
      <c r="E66" s="344"/>
      <c r="F66" s="344"/>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5" t="s">
        <v>36</v>
      </c>
      <c r="B84" s="336"/>
      <c r="C84" s="337"/>
      <c r="D84" s="257">
        <f>SUM(B67:C83)</f>
        <v>0</v>
      </c>
    </row>
    <row r="85" spans="1:7" x14ac:dyDescent="0.3">
      <c r="A85" s="335" t="s">
        <v>295</v>
      </c>
      <c r="B85" s="336"/>
      <c r="C85" s="337"/>
      <c r="D85" s="33">
        <f>D84/(COUNT(B67:C83)*2)</f>
        <v>0</v>
      </c>
    </row>
    <row r="86" spans="1:7" s="22" customFormat="1" x14ac:dyDescent="0.3">
      <c r="A86" s="26"/>
      <c r="B86" s="27"/>
      <c r="C86" s="27"/>
      <c r="D86" s="28"/>
      <c r="G86" s="126"/>
    </row>
    <row r="87" spans="1:7" ht="19.5" x14ac:dyDescent="0.4">
      <c r="A87" s="343" t="s">
        <v>211</v>
      </c>
      <c r="B87" s="344"/>
      <c r="C87" s="344"/>
      <c r="D87" s="344"/>
      <c r="E87" s="344"/>
      <c r="F87" s="344"/>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5" t="s">
        <v>36</v>
      </c>
      <c r="B102" s="336"/>
      <c r="C102" s="337"/>
      <c r="D102" s="257">
        <f>SUM(B88:C101)</f>
        <v>0</v>
      </c>
    </row>
    <row r="103" spans="1:7" x14ac:dyDescent="0.3">
      <c r="A103" s="335" t="s">
        <v>295</v>
      </c>
      <c r="B103" s="336"/>
      <c r="C103" s="337"/>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3" t="s">
        <v>212</v>
      </c>
      <c r="B106" s="344"/>
      <c r="C106" s="344"/>
      <c r="D106" s="344"/>
      <c r="E106" s="344"/>
      <c r="F106" s="344"/>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5" t="s">
        <v>36</v>
      </c>
      <c r="B118" s="336"/>
      <c r="C118" s="337"/>
      <c r="D118" s="257">
        <f>SUM(B107:C117)</f>
        <v>0</v>
      </c>
      <c r="E118" s="13"/>
      <c r="F118" s="13"/>
      <c r="G118" s="126"/>
    </row>
    <row r="119" spans="1:7" s="22" customFormat="1" x14ac:dyDescent="0.3">
      <c r="A119" s="335" t="s">
        <v>295</v>
      </c>
      <c r="B119" s="336"/>
      <c r="C119" s="337"/>
      <c r="D119" s="33">
        <f>D118/(COUNT(B107:C117)*2)</f>
        <v>0</v>
      </c>
      <c r="E119" s="13"/>
      <c r="F119" s="13"/>
      <c r="G119" s="126"/>
    </row>
    <row r="120" spans="1:7" s="22" customFormat="1" x14ac:dyDescent="0.3">
      <c r="A120" s="26"/>
      <c r="B120" s="27"/>
      <c r="C120" s="27"/>
      <c r="D120" s="28"/>
      <c r="G120" s="126"/>
    </row>
    <row r="121" spans="1:7" ht="19.5" x14ac:dyDescent="0.4">
      <c r="A121" s="343" t="s">
        <v>185</v>
      </c>
      <c r="B121" s="344"/>
      <c r="C121" s="344"/>
      <c r="D121" s="344"/>
      <c r="E121" s="344"/>
      <c r="F121" s="344"/>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5" t="s">
        <v>36</v>
      </c>
      <c r="B133" s="336"/>
      <c r="C133" s="337"/>
      <c r="D133" s="257">
        <f>SUM(B122:C132)</f>
        <v>0</v>
      </c>
    </row>
    <row r="134" spans="1:7" x14ac:dyDescent="0.3">
      <c r="A134" s="335" t="s">
        <v>295</v>
      </c>
      <c r="B134" s="336"/>
      <c r="C134" s="337"/>
      <c r="D134" s="32">
        <f>D133/(COUNT(B122:C132)*2)</f>
        <v>0</v>
      </c>
    </row>
    <row r="135" spans="1:7" s="22" customFormat="1" x14ac:dyDescent="0.3">
      <c r="A135" s="26"/>
      <c r="B135" s="27"/>
      <c r="C135" s="27"/>
      <c r="D135" s="31"/>
      <c r="G135" s="126"/>
    </row>
    <row r="136" spans="1:7" ht="19.5" x14ac:dyDescent="0.4">
      <c r="A136" s="343" t="s">
        <v>71</v>
      </c>
      <c r="B136" s="344"/>
      <c r="C136" s="344"/>
      <c r="D136" s="344"/>
      <c r="E136" s="344"/>
      <c r="F136" s="344"/>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5" t="s">
        <v>36</v>
      </c>
      <c r="B149" s="336"/>
      <c r="C149" s="337"/>
      <c r="D149" s="257">
        <f>SUM(B137:C148)</f>
        <v>0</v>
      </c>
    </row>
    <row r="150" spans="1:7" x14ac:dyDescent="0.3">
      <c r="A150" s="335" t="s">
        <v>295</v>
      </c>
      <c r="B150" s="336"/>
      <c r="C150" s="337"/>
      <c r="D150" s="33">
        <f>D149/(COUNT(B137:C148)*2)</f>
        <v>0</v>
      </c>
    </row>
    <row r="151" spans="1:7" s="22" customFormat="1" x14ac:dyDescent="0.3">
      <c r="A151" s="26"/>
      <c r="B151" s="27"/>
      <c r="C151" s="27"/>
      <c r="D151" s="28"/>
      <c r="G151" s="126"/>
    </row>
    <row r="152" spans="1:7" ht="19.5" x14ac:dyDescent="0.4">
      <c r="A152" s="343" t="s">
        <v>217</v>
      </c>
      <c r="B152" s="344"/>
      <c r="C152" s="344"/>
      <c r="D152" s="344"/>
      <c r="E152" s="344"/>
      <c r="F152" s="344"/>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5" t="s">
        <v>36</v>
      </c>
      <c r="B161" s="341"/>
      <c r="C161" s="342"/>
      <c r="D161" s="258">
        <f>SUM(B153:C160)</f>
        <v>0</v>
      </c>
    </row>
    <row r="162" spans="1:7" x14ac:dyDescent="0.3">
      <c r="A162" s="335" t="s">
        <v>295</v>
      </c>
      <c r="B162" s="336"/>
      <c r="C162" s="337"/>
      <c r="D162" s="33">
        <f>D161/(COUNT(B153:C160)*2)</f>
        <v>0</v>
      </c>
    </row>
    <row r="163" spans="1:7" s="22" customFormat="1" x14ac:dyDescent="0.3">
      <c r="A163" s="26"/>
      <c r="B163" s="27"/>
      <c r="C163" s="29"/>
      <c r="D163" s="30"/>
      <c r="G163" s="126"/>
    </row>
    <row r="164" spans="1:7" ht="19.5" x14ac:dyDescent="0.4">
      <c r="A164" s="343" t="s">
        <v>77</v>
      </c>
      <c r="B164" s="344"/>
      <c r="C164" s="344"/>
      <c r="D164" s="344"/>
      <c r="E164" s="344"/>
      <c r="F164" s="344"/>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5" t="s">
        <v>36</v>
      </c>
      <c r="B169" s="336"/>
      <c r="C169" s="337"/>
      <c r="D169" s="257">
        <f>SUM(B165:C168)</f>
        <v>0</v>
      </c>
    </row>
    <row r="170" spans="1:7" x14ac:dyDescent="0.3">
      <c r="A170" s="335" t="s">
        <v>295</v>
      </c>
      <c r="B170" s="336"/>
      <c r="C170" s="337"/>
      <c r="D170" s="33">
        <f>D169/(COUNT(B165:C168)*2)</f>
        <v>0</v>
      </c>
    </row>
    <row r="171" spans="1:7" s="22" customFormat="1" x14ac:dyDescent="0.3">
      <c r="A171" s="26"/>
      <c r="B171" s="27"/>
      <c r="C171" s="27"/>
      <c r="D171" s="28"/>
      <c r="G171" s="126"/>
    </row>
    <row r="172" spans="1:7" ht="19.5" x14ac:dyDescent="0.4">
      <c r="A172" s="347" t="s">
        <v>17</v>
      </c>
      <c r="B172" s="348"/>
      <c r="C172" s="348"/>
      <c r="D172" s="348"/>
      <c r="E172" s="348"/>
      <c r="F172" s="348"/>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5" t="s">
        <v>36</v>
      </c>
      <c r="B177" s="336"/>
      <c r="C177" s="337"/>
      <c r="D177" s="257">
        <f>SUM(B173:C176)</f>
        <v>0</v>
      </c>
    </row>
    <row r="178" spans="1:7" x14ac:dyDescent="0.3">
      <c r="A178" s="335" t="s">
        <v>295</v>
      </c>
      <c r="B178" s="336"/>
      <c r="C178" s="337"/>
      <c r="D178" s="33">
        <f>D177/(COUNT(B173:C176)*2)</f>
        <v>0</v>
      </c>
    </row>
    <row r="179" spans="1:7" s="22" customFormat="1" x14ac:dyDescent="0.3">
      <c r="A179" s="26"/>
      <c r="B179" s="27"/>
      <c r="C179" s="27"/>
      <c r="D179" s="28"/>
      <c r="G179" s="126"/>
    </row>
    <row r="180" spans="1:7" ht="19.5" x14ac:dyDescent="0.4">
      <c r="A180" s="343" t="s">
        <v>78</v>
      </c>
      <c r="B180" s="344"/>
      <c r="C180" s="344"/>
      <c r="D180" s="344"/>
      <c r="E180" s="344"/>
      <c r="F180" s="344"/>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5" t="s">
        <v>36</v>
      </c>
      <c r="B186" s="336"/>
      <c r="C186" s="337"/>
      <c r="D186" s="257">
        <f>SUM(B181:C185)</f>
        <v>0</v>
      </c>
    </row>
    <row r="187" spans="1:7" x14ac:dyDescent="0.3">
      <c r="A187" s="335" t="s">
        <v>295</v>
      </c>
      <c r="B187" s="336"/>
      <c r="C187" s="337"/>
      <c r="D187" s="33">
        <f>D186/(COUNT(B181:C185)*2)</f>
        <v>0</v>
      </c>
    </row>
    <row r="188" spans="1:7" s="22" customFormat="1" x14ac:dyDescent="0.3">
      <c r="A188" s="26"/>
      <c r="B188" s="27"/>
      <c r="C188" s="27"/>
      <c r="D188" s="28"/>
      <c r="G188" s="126"/>
    </row>
    <row r="189" spans="1:7" ht="19.5" x14ac:dyDescent="0.4">
      <c r="A189" s="343" t="s">
        <v>216</v>
      </c>
      <c r="B189" s="344"/>
      <c r="C189" s="344"/>
      <c r="D189" s="344"/>
      <c r="E189" s="344"/>
      <c r="F189" s="344"/>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5" t="s">
        <v>36</v>
      </c>
      <c r="B194" s="336"/>
      <c r="C194" s="337"/>
      <c r="D194" s="54">
        <f>SUM(B190:C193)</f>
        <v>0</v>
      </c>
    </row>
    <row r="195" spans="1:6" x14ac:dyDescent="0.3">
      <c r="A195" s="335" t="s">
        <v>295</v>
      </c>
      <c r="B195" s="336"/>
      <c r="C195" s="337"/>
      <c r="D195" s="33">
        <f>D194/(COUNT(B190:C193)*2)</f>
        <v>0</v>
      </c>
    </row>
    <row r="197" spans="1:6" ht="18" x14ac:dyDescent="0.35">
      <c r="A197" s="64" t="s">
        <v>246</v>
      </c>
      <c r="B197" s="63"/>
      <c r="C197" s="63"/>
      <c r="D197" s="286" t="e">
        <f>E197*100/F197</f>
        <v>#DIV/0!</v>
      </c>
      <c r="E197" s="287">
        <f>COUNTIF('A5 Technique'!F17:F193,"ok")</f>
        <v>0</v>
      </c>
      <c r="F197" s="288">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tabSelected="1" view="pageBreakPreview" topLeftCell="A84" zoomScale="80" zoomScaleSheetLayoutView="80" workbookViewId="0">
      <selection activeCell="D97" sqref="D97"/>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07"/>
      <c r="E1" s="307"/>
      <c r="F1" s="307"/>
      <c r="G1" s="307"/>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08" t="s">
        <v>179</v>
      </c>
      <c r="B7" s="308"/>
      <c r="C7" s="308"/>
      <c r="D7" s="308"/>
      <c r="E7" s="308"/>
      <c r="F7" s="308"/>
      <c r="G7" s="125"/>
    </row>
    <row r="8" spans="1:7" ht="29.25" x14ac:dyDescent="0.45">
      <c r="A8" s="309" t="str">
        <f>'Page de garde'!D18</f>
        <v>Jawhra Sousse</v>
      </c>
      <c r="B8" s="309"/>
      <c r="C8" s="309"/>
      <c r="D8" s="309"/>
      <c r="E8" s="309"/>
      <c r="F8" s="309"/>
      <c r="G8" s="125"/>
    </row>
    <row r="9" spans="1:7" ht="24" x14ac:dyDescent="0.45">
      <c r="A9" s="14" t="s">
        <v>42</v>
      </c>
      <c r="B9" s="310" t="s">
        <v>408</v>
      </c>
      <c r="C9" s="310"/>
      <c r="D9" s="310"/>
      <c r="E9" s="310"/>
      <c r="F9" s="310"/>
      <c r="G9" s="125"/>
    </row>
    <row r="10" spans="1:7" ht="24" x14ac:dyDescent="0.45">
      <c r="A10" s="15" t="s">
        <v>44</v>
      </c>
      <c r="B10" s="311" t="s">
        <v>409</v>
      </c>
      <c r="C10" s="311"/>
      <c r="D10" s="311"/>
      <c r="E10" s="311"/>
      <c r="F10" s="311"/>
      <c r="G10" s="125"/>
    </row>
    <row r="11" spans="1:7" ht="24" x14ac:dyDescent="0.45">
      <c r="A11" s="14" t="s">
        <v>43</v>
      </c>
      <c r="B11" s="306">
        <v>43158</v>
      </c>
      <c r="C11" s="306"/>
      <c r="D11" s="306"/>
      <c r="E11" s="306"/>
      <c r="F11" s="306"/>
      <c r="G11" s="125"/>
    </row>
    <row r="12" spans="1:7" ht="24" x14ac:dyDescent="0.45">
      <c r="A12" s="14" t="s">
        <v>239</v>
      </c>
      <c r="B12" s="312">
        <f>D549</f>
        <v>0.88422818791946312</v>
      </c>
      <c r="C12" s="312"/>
      <c r="D12" s="312"/>
      <c r="E12" s="312"/>
      <c r="F12" s="312"/>
      <c r="G12" s="125"/>
    </row>
    <row r="13" spans="1:7" ht="22.5" x14ac:dyDescent="0.45">
      <c r="D13" s="313"/>
      <c r="E13" s="313"/>
      <c r="F13" s="313"/>
      <c r="G13" s="313"/>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43158</v>
      </c>
      <c r="B16" s="188"/>
      <c r="C16" s="188"/>
      <c r="D16" s="188"/>
      <c r="E16" s="188"/>
      <c r="F16" s="202"/>
    </row>
    <row r="17" spans="1:8" ht="16.5" customHeight="1" x14ac:dyDescent="0.3">
      <c r="A17" s="314" t="s">
        <v>30</v>
      </c>
      <c r="B17" s="315" t="s">
        <v>31</v>
      </c>
      <c r="C17" s="315"/>
      <c r="D17" s="315" t="s">
        <v>46</v>
      </c>
      <c r="E17" s="316" t="s">
        <v>310</v>
      </c>
      <c r="F17" s="316" t="s">
        <v>358</v>
      </c>
    </row>
    <row r="18" spans="1:8" ht="16.5" customHeight="1" x14ac:dyDescent="0.3">
      <c r="A18" s="314"/>
      <c r="B18" s="41" t="s">
        <v>34</v>
      </c>
      <c r="C18" s="41" t="s">
        <v>33</v>
      </c>
      <c r="D18" s="315"/>
      <c r="E18" s="316"/>
      <c r="F18" s="316"/>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t="s">
        <v>32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6</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30" x14ac:dyDescent="0.3">
      <c r="A32" s="70" t="s">
        <v>152</v>
      </c>
      <c r="B32" s="130">
        <v>2</v>
      </c>
      <c r="C32" s="130"/>
      <c r="D32" s="137"/>
      <c r="E32" s="94"/>
      <c r="F32" s="204"/>
    </row>
    <row r="33" spans="1:7" x14ac:dyDescent="0.3">
      <c r="A33" s="4" t="s">
        <v>51</v>
      </c>
      <c r="B33" s="130">
        <v>2</v>
      </c>
      <c r="C33" s="131"/>
      <c r="D33" s="240"/>
      <c r="E33" s="94"/>
      <c r="F33" s="204"/>
    </row>
    <row r="34" spans="1:7" ht="80.25" customHeight="1" x14ac:dyDescent="0.3">
      <c r="A34" s="216" t="s">
        <v>153</v>
      </c>
      <c r="B34" s="130">
        <v>2</v>
      </c>
      <c r="C34" s="291"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17" t="s">
        <v>379</v>
      </c>
      <c r="B38" s="318"/>
      <c r="C38" s="318"/>
      <c r="D38" s="318"/>
      <c r="E38" s="318"/>
      <c r="F38" s="319"/>
    </row>
    <row r="39" spans="1:7" ht="30.75" customHeight="1" x14ac:dyDescent="0.3">
      <c r="A39" s="4" t="s">
        <v>361</v>
      </c>
      <c r="B39" s="130">
        <v>2</v>
      </c>
      <c r="C39" s="130"/>
      <c r="D39" s="95"/>
      <c r="E39" s="94"/>
      <c r="F39" s="204"/>
    </row>
    <row r="40" spans="1:7" ht="54.75" customHeight="1" x14ac:dyDescent="0.3">
      <c r="A40" s="70" t="s">
        <v>381</v>
      </c>
      <c r="B40" s="130">
        <v>0</v>
      </c>
      <c r="C40" s="130"/>
      <c r="D40" s="95" t="s">
        <v>410</v>
      </c>
      <c r="E40" s="95" t="s">
        <v>422</v>
      </c>
      <c r="F40" s="204"/>
    </row>
    <row r="41" spans="1:7" ht="45" x14ac:dyDescent="0.3">
      <c r="A41" s="4" t="s">
        <v>249</v>
      </c>
      <c r="B41" s="280">
        <v>2</v>
      </c>
      <c r="C41" s="130"/>
      <c r="D41" s="293">
        <v>1</v>
      </c>
      <c r="E41" s="252"/>
      <c r="F41" s="253"/>
    </row>
    <row r="42" spans="1:7" x14ac:dyDescent="0.3">
      <c r="A42" s="59" t="s">
        <v>36</v>
      </c>
      <c r="B42" s="59"/>
      <c r="C42" s="59"/>
      <c r="D42" s="59">
        <f>SUM(B29:C37,B39:C41)</f>
        <v>22</v>
      </c>
    </row>
    <row r="43" spans="1:7" x14ac:dyDescent="0.3">
      <c r="A43" s="5" t="s">
        <v>35</v>
      </c>
      <c r="B43" s="132"/>
      <c r="C43" s="133"/>
      <c r="D43" s="134">
        <f>D42/(COUNT(B29:C37,B39:C41)*2)</f>
        <v>0.91666666666666663</v>
      </c>
    </row>
    <row r="44" spans="1:7" x14ac:dyDescent="0.3">
      <c r="A44" s="2"/>
      <c r="B44" s="135"/>
      <c r="C44" s="135"/>
      <c r="D44" s="135"/>
    </row>
    <row r="45" spans="1:7" ht="18" x14ac:dyDescent="0.35">
      <c r="A45" s="42" t="s">
        <v>38</v>
      </c>
      <c r="B45" s="141"/>
      <c r="C45" s="142"/>
      <c r="D45" s="143">
        <f>SUM(D42,D25)</f>
        <v>28</v>
      </c>
    </row>
    <row r="46" spans="1:7" ht="18" x14ac:dyDescent="0.35">
      <c r="A46" s="42" t="s">
        <v>198</v>
      </c>
      <c r="B46" s="141"/>
      <c r="C46" s="142"/>
      <c r="D46" s="144">
        <f>D45/(COUNT(B29:C37,B21:C24,B39:C41)*2)</f>
        <v>0.93333333333333335</v>
      </c>
    </row>
    <row r="47" spans="1:7" x14ac:dyDescent="0.3">
      <c r="A47" s="145"/>
      <c r="B47" s="124"/>
      <c r="C47" s="135"/>
      <c r="D47" s="124"/>
    </row>
    <row r="48" spans="1:7" ht="18" x14ac:dyDescent="0.35">
      <c r="A48" s="185" t="s">
        <v>124</v>
      </c>
      <c r="B48" s="185"/>
      <c r="C48" s="185"/>
      <c r="D48" s="185"/>
      <c r="E48" s="185"/>
      <c r="F48" s="201"/>
    </row>
    <row r="49" spans="1:7" x14ac:dyDescent="0.3">
      <c r="A49" s="146">
        <f>B11</f>
        <v>43158</v>
      </c>
      <c r="B49" s="124"/>
      <c r="C49" s="135"/>
      <c r="D49" s="124"/>
    </row>
    <row r="50" spans="1:7" x14ac:dyDescent="0.3">
      <c r="A50" s="314" t="s">
        <v>30</v>
      </c>
      <c r="B50" s="315" t="s">
        <v>31</v>
      </c>
      <c r="C50" s="315"/>
      <c r="D50" s="315" t="s">
        <v>46</v>
      </c>
      <c r="E50" s="316" t="s">
        <v>310</v>
      </c>
      <c r="F50" s="316" t="s">
        <v>360</v>
      </c>
      <c r="G50" s="127"/>
    </row>
    <row r="51" spans="1:7" x14ac:dyDescent="0.3">
      <c r="A51" s="314"/>
      <c r="B51" s="41" t="s">
        <v>34</v>
      </c>
      <c r="C51" s="41" t="s">
        <v>33</v>
      </c>
      <c r="D51" s="315"/>
      <c r="E51" s="316"/>
      <c r="F51" s="316"/>
    </row>
    <row r="52" spans="1:7" x14ac:dyDescent="0.3">
      <c r="A52" s="196" t="s">
        <v>58</v>
      </c>
      <c r="B52" s="197"/>
      <c r="C52" s="197"/>
      <c r="D52" s="197"/>
      <c r="E52" s="197"/>
      <c r="F52" s="197"/>
    </row>
    <row r="53" spans="1:7" x14ac:dyDescent="0.3">
      <c r="A53" s="10" t="s">
        <v>99</v>
      </c>
      <c r="B53" s="130" t="s">
        <v>32</v>
      </c>
      <c r="C53" s="130"/>
      <c r="D53" s="138"/>
      <c r="E53" s="94"/>
      <c r="F53" s="204"/>
    </row>
    <row r="54" spans="1:7" ht="30" x14ac:dyDescent="0.3">
      <c r="A54" s="18" t="s">
        <v>229</v>
      </c>
      <c r="B54" s="130">
        <v>2</v>
      </c>
      <c r="C54" s="130"/>
      <c r="D54" s="138" t="s">
        <v>444</v>
      </c>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ht="52.5" customHeight="1" x14ac:dyDescent="0.3">
      <c r="A58" s="18" t="s">
        <v>128</v>
      </c>
      <c r="B58" s="130">
        <v>1</v>
      </c>
      <c r="C58" s="130"/>
      <c r="D58" s="138" t="s">
        <v>450</v>
      </c>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13</v>
      </c>
    </row>
    <row r="62" spans="1:7" x14ac:dyDescent="0.3">
      <c r="A62" s="5" t="s">
        <v>35</v>
      </c>
      <c r="B62" s="132"/>
      <c r="C62" s="133"/>
      <c r="D62" s="134">
        <f>D61/(COUNT(B53:C60)*2)</f>
        <v>0.9285714285714286</v>
      </c>
    </row>
    <row r="63" spans="1:7" x14ac:dyDescent="0.3">
      <c r="A63" s="145"/>
      <c r="B63" s="124"/>
      <c r="C63" s="135"/>
      <c r="D63" s="124"/>
    </row>
    <row r="64" spans="1:7" ht="18" x14ac:dyDescent="0.3">
      <c r="A64" s="194" t="s">
        <v>60</v>
      </c>
      <c r="B64" s="195"/>
      <c r="C64" s="195"/>
      <c r="D64" s="195"/>
      <c r="E64" s="195"/>
      <c r="F64" s="197"/>
    </row>
    <row r="65" spans="1:7" s="112" customFormat="1" ht="99" x14ac:dyDescent="0.3">
      <c r="A65" s="247" t="s">
        <v>376</v>
      </c>
      <c r="B65" s="130">
        <v>0</v>
      </c>
      <c r="C65" s="290">
        <f>IF(B65=0, -5, "0")</f>
        <v>-5</v>
      </c>
      <c r="D65" s="149" t="s">
        <v>464</v>
      </c>
      <c r="E65" s="116" t="s">
        <v>423</v>
      </c>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33.75" x14ac:dyDescent="0.35">
      <c r="A68" s="262" t="s">
        <v>402</v>
      </c>
      <c r="B68" s="130">
        <v>2</v>
      </c>
      <c r="C68" s="136" t="str">
        <f>IF(B68=0, -10, "0")</f>
        <v>0</v>
      </c>
      <c r="D68" s="116" t="s">
        <v>425</v>
      </c>
      <c r="E68" s="94"/>
      <c r="F68" s="204"/>
      <c r="G68" s="214"/>
    </row>
    <row r="69" spans="1:7" ht="30" x14ac:dyDescent="0.3">
      <c r="A69" s="209" t="s">
        <v>380</v>
      </c>
      <c r="B69" s="130">
        <v>2</v>
      </c>
      <c r="C69" s="150" t="str">
        <f>IF(B69=0, -5, "0")</f>
        <v>0</v>
      </c>
      <c r="D69" s="95"/>
      <c r="E69" s="94"/>
      <c r="F69" s="204"/>
      <c r="G69" s="214"/>
    </row>
    <row r="70" spans="1:7"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290"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ht="72.75" customHeight="1" x14ac:dyDescent="0.3">
      <c r="A75" s="70" t="s">
        <v>251</v>
      </c>
      <c r="B75" s="130">
        <v>1</v>
      </c>
      <c r="C75" s="131"/>
      <c r="D75" s="151" t="s">
        <v>445</v>
      </c>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22</v>
      </c>
    </row>
    <row r="85" spans="1:7" x14ac:dyDescent="0.3">
      <c r="A85" s="5" t="s">
        <v>35</v>
      </c>
      <c r="B85" s="132"/>
      <c r="C85" s="133"/>
      <c r="D85" s="134">
        <f>D84/(COUNT(B65:C83)*2)</f>
        <v>0.6875</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16.5"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ht="82.5" x14ac:dyDescent="0.3">
      <c r="A92" s="70" t="s">
        <v>384</v>
      </c>
      <c r="B92" s="130">
        <v>1</v>
      </c>
      <c r="C92" s="218"/>
      <c r="D92" s="147" t="s">
        <v>465</v>
      </c>
      <c r="E92" s="106"/>
      <c r="F92" s="204"/>
    </row>
    <row r="93" spans="1:7" x14ac:dyDescent="0.3">
      <c r="A93" s="4" t="s">
        <v>359</v>
      </c>
      <c r="B93" s="130">
        <v>2</v>
      </c>
      <c r="C93" s="130"/>
      <c r="D93" s="129"/>
      <c r="E93" s="94"/>
      <c r="F93" s="204"/>
    </row>
    <row r="94" spans="1:7" x14ac:dyDescent="0.3">
      <c r="A94" s="317" t="s">
        <v>379</v>
      </c>
      <c r="B94" s="318"/>
      <c r="C94" s="318"/>
      <c r="D94" s="318"/>
      <c r="E94" s="318"/>
      <c r="F94" s="319"/>
    </row>
    <row r="95" spans="1:7" ht="26.25" customHeight="1" x14ac:dyDescent="0.3">
      <c r="A95" s="229" t="s">
        <v>361</v>
      </c>
      <c r="B95" s="130">
        <v>2</v>
      </c>
      <c r="C95" s="230"/>
      <c r="D95" s="231"/>
      <c r="E95" s="106"/>
      <c r="F95" s="204"/>
    </row>
    <row r="96" spans="1:7" s="112" customFormat="1" ht="31.5" customHeight="1" x14ac:dyDescent="0.3">
      <c r="A96" s="55" t="s">
        <v>451</v>
      </c>
      <c r="B96" s="130">
        <v>2</v>
      </c>
      <c r="C96" s="213"/>
      <c r="D96" s="223"/>
      <c r="E96" s="106"/>
      <c r="F96" s="204"/>
      <c r="G96" s="127"/>
    </row>
    <row r="97" spans="1:7" s="112" customFormat="1" ht="31.5" customHeight="1" x14ac:dyDescent="0.3">
      <c r="A97" s="219" t="s">
        <v>452</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v>2</v>
      </c>
      <c r="C99" s="213"/>
      <c r="D99" s="293">
        <v>1</v>
      </c>
      <c r="E99" s="252"/>
      <c r="F99" s="253"/>
      <c r="G99" s="127"/>
    </row>
    <row r="100" spans="1:7" x14ac:dyDescent="0.3">
      <c r="A100" s="5" t="s">
        <v>36</v>
      </c>
      <c r="B100" s="5"/>
      <c r="C100" s="5"/>
      <c r="D100" s="5">
        <f>SUM(B88:C93,B95:C99)</f>
        <v>21</v>
      </c>
    </row>
    <row r="101" spans="1:7" x14ac:dyDescent="0.3">
      <c r="A101" s="5" t="s">
        <v>35</v>
      </c>
      <c r="B101" s="132"/>
      <c r="C101" s="133"/>
      <c r="D101" s="134">
        <f>D100/(COUNT(B88:C93,B95:C99)*2)</f>
        <v>0.95454545454545459</v>
      </c>
    </row>
    <row r="102" spans="1:7" ht="18" x14ac:dyDescent="0.35">
      <c r="A102" s="42" t="s">
        <v>61</v>
      </c>
      <c r="B102" s="152"/>
      <c r="C102" s="153"/>
      <c r="D102" s="143">
        <f>SUM(D84,D100,D61)</f>
        <v>56</v>
      </c>
    </row>
    <row r="103" spans="1:7" ht="18" x14ac:dyDescent="0.35">
      <c r="A103" s="42" t="s">
        <v>199</v>
      </c>
      <c r="B103" s="152"/>
      <c r="C103" s="153"/>
      <c r="D103" s="144">
        <f>D102/(COUNT(B88:C93,B53:C60,B65:C83,B95:C99)*2)</f>
        <v>0.82352941176470584</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43158</v>
      </c>
      <c r="B106" s="124"/>
      <c r="C106" s="135"/>
      <c r="D106" s="124"/>
    </row>
    <row r="107" spans="1:7" x14ac:dyDescent="0.3">
      <c r="A107" s="314" t="s">
        <v>30</v>
      </c>
      <c r="B107" s="315" t="s">
        <v>31</v>
      </c>
      <c r="C107" s="315"/>
      <c r="D107" s="315" t="s">
        <v>46</v>
      </c>
      <c r="E107" s="316" t="s">
        <v>310</v>
      </c>
      <c r="F107" s="316" t="s">
        <v>360</v>
      </c>
    </row>
    <row r="108" spans="1:7" x14ac:dyDescent="0.3">
      <c r="A108" s="314"/>
      <c r="B108" s="41" t="s">
        <v>34</v>
      </c>
      <c r="C108" s="41" t="s">
        <v>33</v>
      </c>
      <c r="D108" s="315"/>
      <c r="E108" s="316"/>
      <c r="F108" s="316"/>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ht="33" x14ac:dyDescent="0.3">
      <c r="A124" s="4" t="s">
        <v>59</v>
      </c>
      <c r="B124" s="130">
        <v>2</v>
      </c>
      <c r="C124" s="130"/>
      <c r="D124" s="157" t="s">
        <v>443</v>
      </c>
      <c r="E124" s="95"/>
      <c r="F124" s="204"/>
    </row>
    <row r="125" spans="1:6" ht="108" customHeight="1" x14ac:dyDescent="0.3">
      <c r="A125" s="209" t="s">
        <v>159</v>
      </c>
      <c r="B125" s="130">
        <v>0</v>
      </c>
      <c r="C125" s="280">
        <f>IF(B125=0, -5, "0")</f>
        <v>-5</v>
      </c>
      <c r="D125" s="226" t="s">
        <v>453</v>
      </c>
      <c r="E125" s="95" t="s">
        <v>423</v>
      </c>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x14ac:dyDescent="0.3">
      <c r="A129" s="238" t="s">
        <v>454</v>
      </c>
      <c r="B129" s="130">
        <v>2</v>
      </c>
      <c r="C129" s="292" t="str">
        <f>IF(B129=0, -5, "0")</f>
        <v>0</v>
      </c>
      <c r="D129" s="116"/>
      <c r="E129" s="116"/>
      <c r="F129" s="204"/>
      <c r="G129" s="127"/>
    </row>
    <row r="130" spans="1:7" ht="18" x14ac:dyDescent="0.3">
      <c r="A130" s="70" t="s">
        <v>240</v>
      </c>
      <c r="B130" s="130" t="s">
        <v>32</v>
      </c>
      <c r="C130" s="131"/>
      <c r="D130" s="154"/>
      <c r="E130" s="106"/>
      <c r="F130" s="204"/>
    </row>
    <row r="131" spans="1:7" ht="57.75" customHeight="1" x14ac:dyDescent="0.3">
      <c r="A131" s="209" t="s">
        <v>380</v>
      </c>
      <c r="B131" s="130">
        <v>1</v>
      </c>
      <c r="C131" s="292" t="str">
        <f>IF(B131=0, -5, "0")</f>
        <v>0</v>
      </c>
      <c r="D131" s="113" t="s">
        <v>455</v>
      </c>
      <c r="E131" s="95"/>
      <c r="F131" s="204"/>
      <c r="G131" s="127"/>
    </row>
    <row r="132" spans="1:7" ht="82.5" x14ac:dyDescent="0.3">
      <c r="A132" s="210" t="s">
        <v>157</v>
      </c>
      <c r="B132" s="130">
        <v>1</v>
      </c>
      <c r="C132" s="150" t="str">
        <f>IF(B132=0, -5, "0")</f>
        <v>0</v>
      </c>
      <c r="D132" s="295" t="s">
        <v>434</v>
      </c>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25</v>
      </c>
    </row>
    <row r="140" spans="1:7" x14ac:dyDescent="0.3">
      <c r="A140" s="5" t="s">
        <v>35</v>
      </c>
      <c r="B140" s="132"/>
      <c r="C140" s="133"/>
      <c r="D140" s="134">
        <f>D139/(COUNT(B121:C138)*2)</f>
        <v>0.69444444444444442</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8" t="s">
        <v>404</v>
      </c>
      <c r="B147" s="130">
        <v>2</v>
      </c>
      <c r="C147" s="150" t="str">
        <f>IF(B147=0, -5, "0")</f>
        <v>0</v>
      </c>
      <c r="D147" s="116"/>
      <c r="E147" s="116"/>
      <c r="F147" s="204"/>
      <c r="G147" s="127"/>
    </row>
    <row r="148" spans="1:7" s="112" customFormat="1" ht="18" customHeight="1" x14ac:dyDescent="0.35">
      <c r="A148" s="320" t="s">
        <v>379</v>
      </c>
      <c r="B148" s="321"/>
      <c r="C148" s="321"/>
      <c r="D148" s="322"/>
      <c r="E148" s="116"/>
      <c r="F148" s="204"/>
      <c r="G148" s="127"/>
    </row>
    <row r="149" spans="1:7" s="112" customFormat="1" x14ac:dyDescent="0.3">
      <c r="A149" s="58" t="s">
        <v>361</v>
      </c>
      <c r="B149" s="130">
        <v>2</v>
      </c>
      <c r="C149" s="225"/>
      <c r="D149" s="116"/>
      <c r="E149" s="116"/>
      <c r="F149" s="204"/>
      <c r="G149" s="127"/>
    </row>
    <row r="150" spans="1:7" s="112" customFormat="1" x14ac:dyDescent="0.3">
      <c r="A150" s="55" t="s">
        <v>451</v>
      </c>
      <c r="B150" s="130">
        <v>2</v>
      </c>
      <c r="C150" s="225"/>
      <c r="D150" s="116"/>
      <c r="E150" s="116"/>
      <c r="F150" s="204"/>
      <c r="G150" s="127"/>
    </row>
    <row r="151" spans="1:7" s="112" customFormat="1" x14ac:dyDescent="0.3">
      <c r="A151" s="219" t="s">
        <v>452</v>
      </c>
      <c r="B151" s="130">
        <v>2</v>
      </c>
      <c r="C151" s="225"/>
      <c r="D151" s="116"/>
      <c r="E151" s="116"/>
      <c r="F151" s="204"/>
      <c r="G151" s="127"/>
    </row>
    <row r="152" spans="1:7" s="112" customFormat="1" x14ac:dyDescent="0.3">
      <c r="A152" s="219" t="s">
        <v>392</v>
      </c>
      <c r="B152" s="130" t="s">
        <v>32</v>
      </c>
      <c r="C152" s="150"/>
      <c r="D152" s="116" t="s">
        <v>426</v>
      </c>
      <c r="E152" s="116"/>
      <c r="F152" s="204"/>
      <c r="G152" s="127"/>
    </row>
    <row r="153" spans="1:7" ht="45" x14ac:dyDescent="0.3">
      <c r="A153" s="55" t="s">
        <v>249</v>
      </c>
      <c r="B153" s="280">
        <v>2</v>
      </c>
      <c r="C153" s="140"/>
      <c r="D153" s="293">
        <v>1</v>
      </c>
      <c r="E153" s="252"/>
      <c r="F153" s="253"/>
    </row>
    <row r="154" spans="1:7" x14ac:dyDescent="0.3">
      <c r="A154" s="5" t="s">
        <v>36</v>
      </c>
      <c r="B154" s="5"/>
      <c r="C154" s="5"/>
      <c r="D154" s="5">
        <f>SUM(B143:C147,B149:C153)</f>
        <v>18</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57</v>
      </c>
    </row>
    <row r="158" spans="1:7" ht="18" x14ac:dyDescent="0.35">
      <c r="A158" s="42" t="s">
        <v>200</v>
      </c>
      <c r="B158" s="152"/>
      <c r="C158" s="153"/>
      <c r="D158" s="144">
        <f>D157/(COUNT(B143:C147,B110:C116,B121:C138,B149:C153)*2)</f>
        <v>0.83823529411764708</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43158</v>
      </c>
      <c r="B161" s="124"/>
      <c r="C161" s="135"/>
      <c r="D161" s="127"/>
    </row>
    <row r="162" spans="1:7" x14ac:dyDescent="0.3">
      <c r="A162" s="314" t="s">
        <v>30</v>
      </c>
      <c r="B162" s="315" t="s">
        <v>31</v>
      </c>
      <c r="C162" s="315"/>
      <c r="D162" s="315" t="s">
        <v>46</v>
      </c>
      <c r="E162" s="316" t="s">
        <v>310</v>
      </c>
      <c r="F162" s="316" t="s">
        <v>360</v>
      </c>
      <c r="G162" s="127"/>
    </row>
    <row r="163" spans="1:7" x14ac:dyDescent="0.3">
      <c r="A163" s="314"/>
      <c r="B163" s="41" t="s">
        <v>34</v>
      </c>
      <c r="C163" s="41" t="s">
        <v>33</v>
      </c>
      <c r="D163" s="315"/>
      <c r="E163" s="316"/>
      <c r="F163" s="316"/>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t="s">
        <v>32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25.25" customHeight="1" x14ac:dyDescent="0.35">
      <c r="A181" s="260" t="s">
        <v>375</v>
      </c>
      <c r="B181" s="130">
        <v>0</v>
      </c>
      <c r="C181" s="136">
        <f>IF(B181=0, -10, "0")</f>
        <v>-10</v>
      </c>
      <c r="D181" s="220" t="s">
        <v>446</v>
      </c>
      <c r="E181" s="116" t="s">
        <v>414</v>
      </c>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57" customHeight="1" x14ac:dyDescent="0.35">
      <c r="A186" s="266" t="s">
        <v>186</v>
      </c>
      <c r="B186" s="130">
        <v>1</v>
      </c>
      <c r="C186" s="136" t="str">
        <f>IF(B186=0, -10, "0")</f>
        <v>0</v>
      </c>
      <c r="D186" s="294" t="s">
        <v>415</v>
      </c>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4" t="s">
        <v>388</v>
      </c>
      <c r="B194" s="130">
        <v>2</v>
      </c>
      <c r="C194" s="136" t="str">
        <f>IF(B194=0, -10, "0")</f>
        <v>0</v>
      </c>
      <c r="D194" s="116"/>
      <c r="E194" s="106"/>
      <c r="F194" s="204"/>
      <c r="G194" s="127"/>
    </row>
    <row r="195" spans="1:7" s="112" customFormat="1" ht="20.25" customHeight="1" x14ac:dyDescent="0.3">
      <c r="A195" s="323" t="s">
        <v>379</v>
      </c>
      <c r="B195" s="323"/>
      <c r="C195" s="323"/>
      <c r="D195" s="323"/>
      <c r="E195" s="323"/>
      <c r="F195" s="323"/>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451</v>
      </c>
      <c r="B197" s="130">
        <v>2</v>
      </c>
      <c r="C197" s="131"/>
      <c r="D197" s="116"/>
      <c r="E197" s="106"/>
      <c r="F197" s="204"/>
      <c r="G197" s="127"/>
    </row>
    <row r="198" spans="1:7" s="112" customFormat="1" ht="33" customHeight="1" x14ac:dyDescent="0.3">
      <c r="A198" s="10" t="s">
        <v>452</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v>2</v>
      </c>
      <c r="C200" s="130"/>
      <c r="D200" s="293">
        <v>1</v>
      </c>
      <c r="E200" s="252"/>
      <c r="F200" s="253"/>
      <c r="G200" s="127"/>
    </row>
    <row r="201" spans="1:7" x14ac:dyDescent="0.3">
      <c r="A201" s="59" t="s">
        <v>36</v>
      </c>
      <c r="B201" s="59"/>
      <c r="C201" s="59"/>
      <c r="D201" s="59">
        <f>SUM(B176:C194,B196:C200)</f>
        <v>33</v>
      </c>
    </row>
    <row r="202" spans="1:7" x14ac:dyDescent="0.3">
      <c r="A202" s="5" t="s">
        <v>35</v>
      </c>
      <c r="B202" s="132"/>
      <c r="C202" s="133"/>
      <c r="D202" s="134">
        <f>D201/(COUNT(B176:C194,B196:C200)*2)</f>
        <v>0.6875</v>
      </c>
    </row>
    <row r="203" spans="1:7" x14ac:dyDescent="0.3">
      <c r="A203" s="145"/>
      <c r="B203" s="124"/>
      <c r="C203" s="135"/>
      <c r="D203" s="124"/>
    </row>
    <row r="204" spans="1:7" ht="18" x14ac:dyDescent="0.35">
      <c r="A204" s="42" t="s">
        <v>126</v>
      </c>
      <c r="B204" s="152"/>
      <c r="C204" s="153"/>
      <c r="D204" s="143">
        <f>SUM(D172,D201)</f>
        <v>47</v>
      </c>
    </row>
    <row r="205" spans="1:7" ht="18" x14ac:dyDescent="0.35">
      <c r="A205" s="42" t="s">
        <v>201</v>
      </c>
      <c r="B205" s="152"/>
      <c r="C205" s="153"/>
      <c r="D205" s="144">
        <f>D204/(COUNT(B165:C171,B176:C194,B196:C200)*2)</f>
        <v>0.75806451612903225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43158</v>
      </c>
      <c r="B208" s="124"/>
      <c r="C208" s="135"/>
      <c r="D208" s="124"/>
    </row>
    <row r="209" spans="1:7" x14ac:dyDescent="0.3">
      <c r="A209" s="314" t="s">
        <v>30</v>
      </c>
      <c r="B209" s="315" t="s">
        <v>31</v>
      </c>
      <c r="C209" s="315"/>
      <c r="D209" s="315" t="s">
        <v>46</v>
      </c>
      <c r="E209" s="316" t="s">
        <v>310</v>
      </c>
      <c r="F209" s="316" t="s">
        <v>360</v>
      </c>
      <c r="G209" s="127"/>
    </row>
    <row r="210" spans="1:7" x14ac:dyDescent="0.3">
      <c r="A210" s="314"/>
      <c r="B210" s="41" t="s">
        <v>34</v>
      </c>
      <c r="C210" s="41" t="s">
        <v>33</v>
      </c>
      <c r="D210" s="315"/>
      <c r="E210" s="316"/>
      <c r="F210" s="316"/>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t="s">
        <v>32</v>
      </c>
      <c r="C216" s="130"/>
      <c r="D216" s="95"/>
      <c r="E216" s="94"/>
      <c r="F216" s="204"/>
    </row>
    <row r="217" spans="1:7" x14ac:dyDescent="0.3">
      <c r="A217" s="10" t="s">
        <v>27</v>
      </c>
      <c r="B217" s="130" t="s">
        <v>32</v>
      </c>
      <c r="C217" s="130"/>
      <c r="D217" s="95"/>
      <c r="E217" s="94"/>
      <c r="F217" s="204"/>
    </row>
    <row r="218" spans="1:7" ht="18" x14ac:dyDescent="0.3">
      <c r="A218" s="10" t="s">
        <v>142</v>
      </c>
      <c r="B218" s="130">
        <v>2</v>
      </c>
      <c r="C218" s="130"/>
      <c r="D218" s="297"/>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16</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30" x14ac:dyDescent="0.3">
      <c r="A227" s="208" t="s">
        <v>314</v>
      </c>
      <c r="B227" s="130" t="s">
        <v>32</v>
      </c>
      <c r="C227" s="150" t="str">
        <f>IF(B227=0, -5, "0")</f>
        <v>0</v>
      </c>
      <c r="D227" s="95"/>
      <c r="E227" s="94"/>
      <c r="F227" s="204"/>
      <c r="G227" s="127"/>
    </row>
    <row r="228" spans="1:7" ht="28.5" customHeight="1" x14ac:dyDescent="0.3">
      <c r="A228" s="4" t="s">
        <v>173</v>
      </c>
      <c r="B228" s="130">
        <v>2</v>
      </c>
      <c r="C228" s="136"/>
      <c r="D228" s="113"/>
      <c r="E228" s="94"/>
      <c r="F228" s="204"/>
    </row>
    <row r="229" spans="1:7" ht="54.75" customHeight="1" x14ac:dyDescent="0.3">
      <c r="A229" s="70" t="s">
        <v>160</v>
      </c>
      <c r="B229" s="130">
        <v>1</v>
      </c>
      <c r="C229" s="136"/>
      <c r="D229" s="113" t="s">
        <v>433</v>
      </c>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ht="23.25" customHeight="1" x14ac:dyDescent="0.3">
      <c r="A234" s="4" t="s">
        <v>170</v>
      </c>
      <c r="B234" s="130">
        <v>1</v>
      </c>
      <c r="C234" s="130"/>
      <c r="D234" s="113" t="s">
        <v>442</v>
      </c>
      <c r="E234" s="94"/>
      <c r="F234" s="204"/>
    </row>
    <row r="235" spans="1:7" x14ac:dyDescent="0.3">
      <c r="A235" s="238" t="s">
        <v>162</v>
      </c>
      <c r="B235" s="130" t="s">
        <v>32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140.25" customHeight="1" x14ac:dyDescent="0.3">
      <c r="A238" s="209" t="s">
        <v>66</v>
      </c>
      <c r="B238" s="130">
        <v>0</v>
      </c>
      <c r="C238" s="150">
        <f>IF(B238=0, -5, "0")</f>
        <v>-5</v>
      </c>
      <c r="D238" s="294" t="s">
        <v>456</v>
      </c>
      <c r="E238" s="95" t="s">
        <v>430</v>
      </c>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23</v>
      </c>
    </row>
    <row r="245" spans="1:7" x14ac:dyDescent="0.3">
      <c r="A245" s="5" t="s">
        <v>35</v>
      </c>
      <c r="B245" s="132"/>
      <c r="C245" s="133"/>
      <c r="D245" s="134">
        <f>D244/(COUNT(B226:C243)*2)</f>
        <v>0.67647058823529416</v>
      </c>
    </row>
    <row r="246" spans="1:7" x14ac:dyDescent="0.3">
      <c r="A246" s="145"/>
      <c r="B246" s="124"/>
      <c r="C246" s="135"/>
      <c r="D246" s="124"/>
    </row>
    <row r="247" spans="1:7" ht="18" x14ac:dyDescent="0.3">
      <c r="A247" s="194" t="s">
        <v>172</v>
      </c>
      <c r="B247" s="195"/>
      <c r="C247" s="195"/>
      <c r="D247" s="195"/>
      <c r="E247" s="195"/>
      <c r="F247" s="197"/>
    </row>
    <row r="248" spans="1:7"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16.5" customHeight="1" x14ac:dyDescent="0.3">
      <c r="A252" s="208" t="s">
        <v>457</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23" t="s">
        <v>379</v>
      </c>
      <c r="B256" s="323"/>
      <c r="C256" s="323"/>
      <c r="D256" s="323"/>
      <c r="E256" s="323"/>
      <c r="F256" s="323"/>
    </row>
    <row r="257" spans="1:7" ht="31.5" customHeight="1" x14ac:dyDescent="0.3">
      <c r="A257" s="58" t="s">
        <v>361</v>
      </c>
      <c r="B257" s="130">
        <v>2</v>
      </c>
      <c r="C257" s="227"/>
      <c r="D257" s="227"/>
      <c r="E257" s="227"/>
      <c r="F257" s="204"/>
      <c r="G257" s="127"/>
    </row>
    <row r="258" spans="1:7" x14ac:dyDescent="0.3">
      <c r="A258" s="55" t="s">
        <v>451</v>
      </c>
      <c r="B258" s="130">
        <v>2</v>
      </c>
      <c r="C258" s="131"/>
      <c r="D258" s="147"/>
      <c r="E258" s="106"/>
      <c r="F258" s="204"/>
      <c r="G258" s="127"/>
    </row>
    <row r="259" spans="1:7" x14ac:dyDescent="0.3">
      <c r="A259" s="219" t="s">
        <v>452</v>
      </c>
      <c r="B259" s="130">
        <v>1</v>
      </c>
      <c r="C259" s="131"/>
      <c r="D259" s="147" t="s">
        <v>421</v>
      </c>
      <c r="E259" s="106"/>
      <c r="F259" s="204"/>
      <c r="G259" s="127"/>
    </row>
    <row r="260" spans="1:7" x14ac:dyDescent="0.3">
      <c r="A260" s="219" t="s">
        <v>392</v>
      </c>
      <c r="B260" s="130">
        <v>2</v>
      </c>
      <c r="C260" s="131"/>
      <c r="D260" s="147"/>
      <c r="E260" s="106"/>
      <c r="F260" s="204"/>
      <c r="G260" s="127"/>
    </row>
    <row r="261" spans="1:7" ht="45" x14ac:dyDescent="0.3">
      <c r="A261" s="55" t="s">
        <v>249</v>
      </c>
      <c r="B261" s="280">
        <v>2</v>
      </c>
      <c r="C261" s="140"/>
      <c r="D261" s="293">
        <v>1</v>
      </c>
      <c r="E261" s="252"/>
      <c r="F261" s="253"/>
    </row>
    <row r="262" spans="1:7" x14ac:dyDescent="0.3">
      <c r="A262" s="5" t="s">
        <v>36</v>
      </c>
      <c r="B262" s="5"/>
      <c r="C262" s="5"/>
      <c r="D262" s="5">
        <f>SUM(B248:C255,B257:C261)</f>
        <v>25</v>
      </c>
    </row>
    <row r="263" spans="1:7" x14ac:dyDescent="0.3">
      <c r="A263" s="5" t="s">
        <v>35</v>
      </c>
      <c r="B263" s="132"/>
      <c r="C263" s="133"/>
      <c r="D263" s="134">
        <f>D262/(COUNT(B248:C255,B257:C261)*2)</f>
        <v>0.96153846153846156</v>
      </c>
    </row>
    <row r="264" spans="1:7" x14ac:dyDescent="0.3">
      <c r="A264" s="145"/>
      <c r="B264" s="124"/>
      <c r="C264" s="135"/>
      <c r="D264" s="124"/>
    </row>
    <row r="265" spans="1:7" ht="18" x14ac:dyDescent="0.35">
      <c r="A265" s="42" t="s">
        <v>70</v>
      </c>
      <c r="B265" s="152"/>
      <c r="C265" s="153"/>
      <c r="D265" s="143">
        <f>SUM(D262,D222,D244)</f>
        <v>64</v>
      </c>
    </row>
    <row r="266" spans="1:7" ht="18" x14ac:dyDescent="0.35">
      <c r="A266" s="57" t="s">
        <v>202</v>
      </c>
      <c r="B266" s="160"/>
      <c r="C266" s="161"/>
      <c r="D266" s="162">
        <f>D265/(COUNT(B226:C243,B248:C255,B212:C221,B257:C261)*2)</f>
        <v>0.84210526315789469</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43158</v>
      </c>
      <c r="B269" s="124"/>
      <c r="C269" s="135"/>
      <c r="D269" s="124"/>
      <c r="F269" s="206"/>
      <c r="G269" s="214"/>
    </row>
    <row r="270" spans="1:7" s="16" customFormat="1" x14ac:dyDescent="0.3">
      <c r="A270" s="314" t="s">
        <v>30</v>
      </c>
      <c r="B270" s="315" t="s">
        <v>31</v>
      </c>
      <c r="C270" s="315"/>
      <c r="D270" s="315" t="s">
        <v>46</v>
      </c>
      <c r="E270" s="316" t="s">
        <v>310</v>
      </c>
      <c r="F270" s="316" t="s">
        <v>360</v>
      </c>
      <c r="G270" s="214"/>
    </row>
    <row r="271" spans="1:7" s="16" customFormat="1" x14ac:dyDescent="0.3">
      <c r="A271" s="314"/>
      <c r="B271" s="41" t="s">
        <v>34</v>
      </c>
      <c r="C271" s="41" t="s">
        <v>33</v>
      </c>
      <c r="D271" s="315"/>
      <c r="E271" s="316"/>
      <c r="F271" s="316"/>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54.75" customHeight="1" x14ac:dyDescent="0.3">
      <c r="A297" s="270" t="s">
        <v>388</v>
      </c>
      <c r="B297" s="130">
        <v>2</v>
      </c>
      <c r="C297" s="136" t="str">
        <f>IF(B297=0, -10, "0")</f>
        <v>0</v>
      </c>
      <c r="D297" s="156"/>
      <c r="E297" s="116"/>
      <c r="F297" s="204"/>
      <c r="G297" s="214"/>
    </row>
    <row r="298" spans="1:7" s="16" customFormat="1" x14ac:dyDescent="0.3">
      <c r="A298" s="70" t="s">
        <v>260</v>
      </c>
      <c r="B298" s="130">
        <v>2</v>
      </c>
      <c r="C298" s="130"/>
      <c r="D298" s="156"/>
      <c r="E298" s="106"/>
      <c r="F298" s="204"/>
      <c r="G298" s="214"/>
    </row>
    <row r="299" spans="1:7" s="16" customFormat="1" ht="33" x14ac:dyDescent="0.3">
      <c r="A299" s="70" t="s">
        <v>170</v>
      </c>
      <c r="B299" s="130">
        <v>0</v>
      </c>
      <c r="C299" s="130"/>
      <c r="D299" s="156" t="s">
        <v>419</v>
      </c>
      <c r="E299" s="116" t="s">
        <v>447</v>
      </c>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ht="99" x14ac:dyDescent="0.3">
      <c r="A302" s="209" t="s">
        <v>157</v>
      </c>
      <c r="B302" s="130">
        <v>0</v>
      </c>
      <c r="C302" s="150">
        <f>IF(B302=0, -5, "0")</f>
        <v>-5</v>
      </c>
      <c r="D302" s="165" t="s">
        <v>458</v>
      </c>
      <c r="E302" s="116" t="s">
        <v>435</v>
      </c>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24" t="s">
        <v>396</v>
      </c>
      <c r="B308" s="325"/>
      <c r="C308" s="325"/>
      <c r="D308" s="325"/>
      <c r="E308" s="325"/>
      <c r="F308" s="326"/>
      <c r="G308" s="214"/>
    </row>
    <row r="309" spans="1:7" s="16" customFormat="1" ht="30" customHeight="1" x14ac:dyDescent="0.3">
      <c r="A309" s="58" t="s">
        <v>361</v>
      </c>
      <c r="B309" s="130">
        <v>2</v>
      </c>
      <c r="C309" s="213"/>
      <c r="D309" s="165"/>
      <c r="E309" s="106"/>
      <c r="F309" s="204"/>
      <c r="G309" s="214"/>
    </row>
    <row r="310" spans="1:7" s="16" customFormat="1" x14ac:dyDescent="0.3">
      <c r="A310" s="55" t="s">
        <v>451</v>
      </c>
      <c r="B310" s="130">
        <v>2</v>
      </c>
      <c r="C310" s="213"/>
      <c r="D310" s="165"/>
      <c r="E310" s="106"/>
      <c r="F310" s="204"/>
      <c r="G310" s="214"/>
    </row>
    <row r="311" spans="1:7" s="16" customFormat="1" x14ac:dyDescent="0.3">
      <c r="A311" s="219" t="s">
        <v>452</v>
      </c>
      <c r="B311" s="130">
        <v>2</v>
      </c>
      <c r="C311" s="213"/>
      <c r="D311" s="165"/>
      <c r="E311" s="106"/>
      <c r="F311" s="204"/>
      <c r="G311" s="214"/>
    </row>
    <row r="312" spans="1:7" s="16" customFormat="1" ht="33" x14ac:dyDescent="0.3">
      <c r="A312" s="219" t="s">
        <v>392</v>
      </c>
      <c r="B312" s="130">
        <v>1</v>
      </c>
      <c r="C312" s="213"/>
      <c r="D312" s="165" t="s">
        <v>459</v>
      </c>
      <c r="E312" s="106"/>
      <c r="F312" s="204"/>
      <c r="G312" s="214"/>
    </row>
    <row r="313" spans="1:7" s="16" customFormat="1" ht="45" x14ac:dyDescent="0.3">
      <c r="A313" s="56" t="s">
        <v>249</v>
      </c>
      <c r="B313" s="280">
        <v>2</v>
      </c>
      <c r="C313" s="140"/>
      <c r="D313" s="293">
        <v>1</v>
      </c>
      <c r="E313" s="252"/>
      <c r="F313" s="253"/>
      <c r="G313" s="214"/>
    </row>
    <row r="314" spans="1:7" s="16" customFormat="1" x14ac:dyDescent="0.3">
      <c r="A314" s="5" t="s">
        <v>36</v>
      </c>
      <c r="B314" s="5"/>
      <c r="C314" s="5"/>
      <c r="D314" s="5">
        <f>SUM(B289:C307,B309:C313)</f>
        <v>36</v>
      </c>
      <c r="F314" s="206"/>
      <c r="G314" s="214"/>
    </row>
    <row r="315" spans="1:7" s="16" customFormat="1" x14ac:dyDescent="0.3">
      <c r="A315" s="5" t="s">
        <v>35</v>
      </c>
      <c r="B315" s="132"/>
      <c r="C315" s="133"/>
      <c r="D315" s="134">
        <f>D314/(COUNT(B289:C307,B309:C313)*2)</f>
        <v>0.75</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60</v>
      </c>
      <c r="F317" s="206"/>
      <c r="G317" s="214"/>
    </row>
    <row r="318" spans="1:7" s="16" customFormat="1" ht="18" x14ac:dyDescent="0.35">
      <c r="A318" s="42" t="s">
        <v>203</v>
      </c>
      <c r="B318" s="152"/>
      <c r="C318" s="153"/>
      <c r="D318" s="144">
        <f>D317/(COUNT(B273:C284,B289:C307,B309:C313)*2)</f>
        <v>0.83333333333333337</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43158</v>
      </c>
      <c r="B321" s="124"/>
      <c r="C321" s="135"/>
      <c r="D321" s="127"/>
    </row>
    <row r="322" spans="1:7" x14ac:dyDescent="0.3">
      <c r="A322" s="314" t="s">
        <v>30</v>
      </c>
      <c r="B322" s="315" t="s">
        <v>31</v>
      </c>
      <c r="C322" s="315"/>
      <c r="D322" s="315" t="s">
        <v>46</v>
      </c>
      <c r="E322" s="316" t="s">
        <v>310</v>
      </c>
      <c r="F322" s="316" t="s">
        <v>360</v>
      </c>
      <c r="G322" s="127"/>
    </row>
    <row r="323" spans="1:7" x14ac:dyDescent="0.3">
      <c r="A323" s="314"/>
      <c r="B323" s="41" t="s">
        <v>34</v>
      </c>
      <c r="C323" s="41" t="s">
        <v>33</v>
      </c>
      <c r="D323" s="315"/>
      <c r="E323" s="316"/>
      <c r="F323" s="316"/>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ht="66" x14ac:dyDescent="0.3">
      <c r="A341" s="70" t="s">
        <v>98</v>
      </c>
      <c r="B341" s="130">
        <v>1</v>
      </c>
      <c r="C341" s="131"/>
      <c r="D341" s="138" t="s">
        <v>448</v>
      </c>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t="s">
        <v>32</v>
      </c>
      <c r="C345" s="130"/>
      <c r="D345" s="95"/>
      <c r="E345" s="94"/>
      <c r="F345" s="204"/>
    </row>
    <row r="346" spans="1:7" ht="30" x14ac:dyDescent="0.3">
      <c r="A346" s="70" t="s">
        <v>178</v>
      </c>
      <c r="B346" s="130" t="s">
        <v>32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24" t="s">
        <v>379</v>
      </c>
      <c r="B349" s="325"/>
      <c r="C349" s="325"/>
      <c r="D349" s="325"/>
      <c r="E349" s="325"/>
      <c r="F349" s="325"/>
    </row>
    <row r="350" spans="1:7" s="112" customFormat="1" ht="27.75" customHeight="1" x14ac:dyDescent="0.3">
      <c r="A350" s="55" t="s">
        <v>361</v>
      </c>
      <c r="B350" s="130">
        <v>2</v>
      </c>
      <c r="C350" s="227"/>
      <c r="D350" s="289"/>
      <c r="E350" s="289"/>
      <c r="F350" s="204"/>
      <c r="G350" s="127"/>
    </row>
    <row r="351" spans="1:7" s="112" customFormat="1" x14ac:dyDescent="0.3">
      <c r="A351" s="219" t="s">
        <v>452</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v>2</v>
      </c>
      <c r="C353" s="130"/>
      <c r="D353" s="293">
        <v>1</v>
      </c>
      <c r="E353" s="252"/>
      <c r="F353" s="253"/>
    </row>
    <row r="354" spans="1:7" x14ac:dyDescent="0.3">
      <c r="A354" s="5" t="s">
        <v>36</v>
      </c>
      <c r="B354" s="59"/>
      <c r="C354" s="59"/>
      <c r="D354" s="232">
        <f>SUM(B337:C348,B350:C353)</f>
        <v>27</v>
      </c>
    </row>
    <row r="355" spans="1:7" x14ac:dyDescent="0.3">
      <c r="A355" s="5" t="s">
        <v>35</v>
      </c>
      <c r="B355" s="132"/>
      <c r="C355" s="133"/>
      <c r="D355" s="134">
        <f>D354/(COUNT(B337:C348,B350:C353)*2)</f>
        <v>0.9642857142857143</v>
      </c>
    </row>
    <row r="356" spans="1:7" x14ac:dyDescent="0.3">
      <c r="A356" s="2"/>
      <c r="B356" s="135"/>
      <c r="C356" s="135"/>
      <c r="D356" s="135"/>
    </row>
    <row r="357" spans="1:7" ht="18" x14ac:dyDescent="0.35">
      <c r="A357" s="42" t="s">
        <v>39</v>
      </c>
      <c r="B357" s="152"/>
      <c r="C357" s="153"/>
      <c r="D357" s="143">
        <f>SUM(D354,D333)</f>
        <v>43</v>
      </c>
    </row>
    <row r="358" spans="1:7" ht="18" x14ac:dyDescent="0.35">
      <c r="A358" s="42" t="s">
        <v>204</v>
      </c>
      <c r="B358" s="152"/>
      <c r="C358" s="153"/>
      <c r="D358" s="144">
        <f>D357/(COUNT(B337:C348,B325:C332,B350:C353)*2)</f>
        <v>0.97727272727272729</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43158</v>
      </c>
      <c r="B361" s="124"/>
      <c r="C361" s="135"/>
      <c r="D361" s="124"/>
    </row>
    <row r="362" spans="1:7" x14ac:dyDescent="0.3">
      <c r="A362" s="314" t="s">
        <v>30</v>
      </c>
      <c r="B362" s="315" t="s">
        <v>31</v>
      </c>
      <c r="C362" s="315"/>
      <c r="D362" s="315" t="s">
        <v>46</v>
      </c>
      <c r="E362" s="316" t="s">
        <v>310</v>
      </c>
      <c r="F362" s="316" t="s">
        <v>360</v>
      </c>
      <c r="G362" s="127"/>
    </row>
    <row r="363" spans="1:7" x14ac:dyDescent="0.3">
      <c r="A363" s="314"/>
      <c r="B363" s="41" t="s">
        <v>34</v>
      </c>
      <c r="C363" s="41" t="s">
        <v>33</v>
      </c>
      <c r="D363" s="315"/>
      <c r="E363" s="316"/>
      <c r="F363" s="316"/>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280" t="str">
        <f>IF(B381=0, -5, "0")</f>
        <v>0</v>
      </c>
      <c r="D381" s="149"/>
      <c r="E381" s="94"/>
      <c r="F381" s="204"/>
      <c r="G381" s="127"/>
    </row>
    <row r="382" spans="1:7" ht="27" customHeight="1" x14ac:dyDescent="0.3">
      <c r="A382" s="70" t="s">
        <v>178</v>
      </c>
      <c r="B382" s="130" t="s">
        <v>32</v>
      </c>
      <c r="C382" s="130"/>
      <c r="D382" s="149"/>
      <c r="E382" s="94"/>
      <c r="F382" s="204"/>
      <c r="G382" s="127"/>
    </row>
    <row r="383" spans="1:7" ht="22.5" customHeight="1" x14ac:dyDescent="0.3">
      <c r="A383" s="323" t="s">
        <v>379</v>
      </c>
      <c r="B383" s="323"/>
      <c r="C383" s="323"/>
      <c r="D383" s="323"/>
      <c r="E383" s="323"/>
      <c r="F383" s="323"/>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v>2</v>
      </c>
      <c r="C386" s="130"/>
      <c r="D386" s="293">
        <v>1</v>
      </c>
      <c r="E386" s="252"/>
      <c r="F386" s="253"/>
      <c r="G386" s="127"/>
    </row>
    <row r="387" spans="1:7" ht="39.75" customHeight="1" x14ac:dyDescent="0.3">
      <c r="A387" s="59" t="s">
        <v>36</v>
      </c>
      <c r="B387" s="59"/>
      <c r="C387" s="59"/>
      <c r="D387" s="59">
        <f>SUM(B377:C382,B384:C386)</f>
        <v>16</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32</v>
      </c>
      <c r="G390" s="127"/>
    </row>
    <row r="391" spans="1:7" ht="18" x14ac:dyDescent="0.35">
      <c r="A391" s="42" t="s">
        <v>205</v>
      </c>
      <c r="B391" s="152"/>
      <c r="C391" s="153"/>
      <c r="D391" s="168">
        <f>D390/(COUNT(B377:C382,B365:C372,B384:C386)*2)</f>
        <v>1</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43158</v>
      </c>
      <c r="B394" s="124"/>
      <c r="C394" s="135"/>
      <c r="D394" s="127"/>
      <c r="G394" s="127"/>
    </row>
    <row r="395" spans="1:7" x14ac:dyDescent="0.3">
      <c r="A395" s="314" t="s">
        <v>30</v>
      </c>
      <c r="B395" s="315" t="s">
        <v>31</v>
      </c>
      <c r="C395" s="315"/>
      <c r="D395" s="315" t="s">
        <v>46</v>
      </c>
      <c r="E395" s="316" t="s">
        <v>310</v>
      </c>
      <c r="F395" s="316" t="s">
        <v>360</v>
      </c>
      <c r="G395" s="127"/>
    </row>
    <row r="396" spans="1:7" x14ac:dyDescent="0.3">
      <c r="A396" s="314"/>
      <c r="B396" s="41" t="s">
        <v>34</v>
      </c>
      <c r="C396" s="41" t="s">
        <v>33</v>
      </c>
      <c r="D396" s="315"/>
      <c r="E396" s="316"/>
      <c r="F396" s="316"/>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t="s">
        <v>32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14</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ht="49.5" x14ac:dyDescent="0.3">
      <c r="A410" s="4" t="s">
        <v>96</v>
      </c>
      <c r="B410" s="130">
        <v>1</v>
      </c>
      <c r="C410" s="130"/>
      <c r="D410" s="113" t="s">
        <v>438</v>
      </c>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13</v>
      </c>
    </row>
    <row r="418" spans="1:16382" x14ac:dyDescent="0.3">
      <c r="A418" s="5" t="s">
        <v>35</v>
      </c>
      <c r="B418" s="132"/>
      <c r="C418" s="132"/>
      <c r="D418" s="169">
        <f>D417/(COUNT(B410:C416)*2)</f>
        <v>0.9285714285714286</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x14ac:dyDescent="0.3">
      <c r="A424" s="70" t="s">
        <v>266</v>
      </c>
      <c r="B424" s="130">
        <v>2</v>
      </c>
      <c r="C424" s="131"/>
      <c r="D424" s="116"/>
      <c r="E424" s="106"/>
      <c r="F424" s="204"/>
    </row>
    <row r="425" spans="1:16382" ht="21"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x14ac:dyDescent="0.3">
      <c r="A433" s="4" t="s">
        <v>228</v>
      </c>
      <c r="B433" s="130">
        <v>2</v>
      </c>
      <c r="C433" s="130"/>
      <c r="D433" s="129"/>
      <c r="E433" s="94"/>
      <c r="F433" s="204"/>
    </row>
    <row r="434" spans="1:7" ht="30" x14ac:dyDescent="0.3">
      <c r="A434" s="70" t="s">
        <v>178</v>
      </c>
      <c r="B434" s="130" t="s">
        <v>32</v>
      </c>
      <c r="C434" s="130"/>
      <c r="D434" s="129"/>
      <c r="E434" s="94"/>
      <c r="F434" s="204"/>
      <c r="G434" s="12"/>
    </row>
    <row r="435" spans="1:7" x14ac:dyDescent="0.3">
      <c r="A435" s="323" t="s">
        <v>379</v>
      </c>
      <c r="B435" s="323"/>
      <c r="C435" s="323"/>
      <c r="D435" s="323"/>
      <c r="E435" s="323"/>
      <c r="F435" s="323"/>
      <c r="G435" s="12"/>
    </row>
    <row r="436" spans="1:7" x14ac:dyDescent="0.3">
      <c r="A436" s="70" t="s">
        <v>361</v>
      </c>
      <c r="B436" s="130">
        <v>2</v>
      </c>
      <c r="C436" s="130"/>
      <c r="D436" s="129"/>
      <c r="E436" s="94"/>
      <c r="F436" s="204"/>
      <c r="G436" s="233"/>
    </row>
    <row r="437" spans="1:7"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v>2</v>
      </c>
      <c r="C439" s="130"/>
      <c r="D439" s="293">
        <v>1</v>
      </c>
      <c r="E439" s="252"/>
      <c r="F439" s="253"/>
      <c r="G439" s="12"/>
    </row>
    <row r="440" spans="1:7" ht="27.75" customHeight="1" x14ac:dyDescent="0.3">
      <c r="A440" s="59" t="s">
        <v>36</v>
      </c>
      <c r="B440" s="59"/>
      <c r="C440" s="59"/>
      <c r="D440" s="59">
        <f>SUM(B430:C434,B436:C439)</f>
        <v>16</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53</v>
      </c>
    </row>
    <row r="444" spans="1:7" ht="18" x14ac:dyDescent="0.35">
      <c r="A444" s="42" t="s">
        <v>206</v>
      </c>
      <c r="B444" s="152"/>
      <c r="C444" s="153"/>
      <c r="D444" s="144">
        <f>D443/(COUNT(B430:C434,B410:C416,B421:C425,B398:C405,B436:C439)*2)</f>
        <v>0.98148148148148151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43158</v>
      </c>
      <c r="B447" s="124"/>
      <c r="C447" s="135"/>
      <c r="D447" s="124"/>
    </row>
    <row r="448" spans="1:7" x14ac:dyDescent="0.3">
      <c r="A448" s="314" t="s">
        <v>30</v>
      </c>
      <c r="B448" s="315" t="s">
        <v>31</v>
      </c>
      <c r="C448" s="315"/>
      <c r="D448" s="315" t="s">
        <v>46</v>
      </c>
      <c r="E448" s="316" t="s">
        <v>310</v>
      </c>
      <c r="F448" s="316" t="s">
        <v>360</v>
      </c>
      <c r="G448" s="127"/>
    </row>
    <row r="449" spans="1:6" x14ac:dyDescent="0.3">
      <c r="A449" s="314"/>
      <c r="B449" s="41" t="s">
        <v>34</v>
      </c>
      <c r="C449" s="41" t="s">
        <v>33</v>
      </c>
      <c r="D449" s="315"/>
      <c r="E449" s="316"/>
      <c r="F449" s="316"/>
    </row>
    <row r="450" spans="1:6" x14ac:dyDescent="0.3">
      <c r="A450" s="196" t="s">
        <v>19</v>
      </c>
      <c r="B450" s="197"/>
      <c r="C450" s="197"/>
      <c r="D450" s="197"/>
      <c r="E450" s="197"/>
      <c r="F450" s="197"/>
    </row>
    <row r="451" spans="1:6" x14ac:dyDescent="0.3">
      <c r="A451" s="6" t="s">
        <v>6</v>
      </c>
      <c r="B451" s="130">
        <v>2</v>
      </c>
      <c r="C451" s="130"/>
      <c r="D451" s="95" t="s">
        <v>439</v>
      </c>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t="s">
        <v>439</v>
      </c>
      <c r="E461" s="94"/>
      <c r="F461" s="204"/>
    </row>
    <row r="462" spans="1:6"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t="s">
        <v>32</v>
      </c>
      <c r="C470" s="130"/>
      <c r="D470" s="95"/>
      <c r="E470" s="94"/>
      <c r="F470" s="204"/>
    </row>
    <row r="471" spans="1:7" x14ac:dyDescent="0.3">
      <c r="A471" s="327" t="s">
        <v>379</v>
      </c>
      <c r="B471" s="328"/>
      <c r="C471" s="328"/>
      <c r="D471" s="328"/>
      <c r="E471" s="328"/>
      <c r="F471" s="328"/>
    </row>
    <row r="472" spans="1:7" s="112" customFormat="1" ht="27.75" customHeight="1" x14ac:dyDescent="0.3">
      <c r="A472" s="55" t="s">
        <v>361</v>
      </c>
      <c r="B472" s="130">
        <v>2</v>
      </c>
      <c r="C472" s="213"/>
      <c r="D472" s="116"/>
      <c r="E472" s="106"/>
      <c r="F472" s="204"/>
      <c r="G472" s="127"/>
    </row>
    <row r="473" spans="1:7" s="112" customFormat="1" x14ac:dyDescent="0.3">
      <c r="A473" s="55" t="s">
        <v>460</v>
      </c>
      <c r="B473" s="130">
        <v>2</v>
      </c>
      <c r="C473" s="213"/>
      <c r="D473" s="116"/>
      <c r="E473" s="106"/>
      <c r="F473" s="204"/>
      <c r="G473" s="127"/>
    </row>
    <row r="474" spans="1:7" s="112" customFormat="1"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v>2</v>
      </c>
      <c r="C476" s="140"/>
      <c r="D476" s="293">
        <v>1</v>
      </c>
      <c r="E476" s="252"/>
      <c r="F476" s="253"/>
    </row>
    <row r="477" spans="1:7" x14ac:dyDescent="0.3">
      <c r="A477" s="5" t="s">
        <v>36</v>
      </c>
      <c r="B477" s="5"/>
      <c r="C477" s="5"/>
      <c r="D477" s="234">
        <f>SUM(B461:C470,B472:C476)</f>
        <v>28</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40</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29" t="s">
        <v>367</v>
      </c>
      <c r="B483" s="329"/>
      <c r="C483" s="329"/>
      <c r="D483" s="329"/>
      <c r="E483" s="185"/>
      <c r="F483" s="201"/>
    </row>
    <row r="484" spans="1:7" x14ac:dyDescent="0.3">
      <c r="A484" s="74">
        <f>B11</f>
        <v>43158</v>
      </c>
      <c r="B484" s="124"/>
      <c r="C484" s="135"/>
      <c r="D484" s="124"/>
    </row>
    <row r="485" spans="1:7" x14ac:dyDescent="0.3">
      <c r="A485" s="314" t="s">
        <v>30</v>
      </c>
      <c r="B485" s="315" t="s">
        <v>31</v>
      </c>
      <c r="C485" s="315"/>
      <c r="D485" s="315" t="s">
        <v>46</v>
      </c>
      <c r="E485" s="316" t="s">
        <v>310</v>
      </c>
      <c r="F485" s="316" t="s">
        <v>360</v>
      </c>
      <c r="G485" s="127"/>
    </row>
    <row r="486" spans="1:7" x14ac:dyDescent="0.3">
      <c r="A486" s="314"/>
      <c r="B486" s="41" t="s">
        <v>34</v>
      </c>
      <c r="C486" s="41" t="s">
        <v>33</v>
      </c>
      <c r="D486" s="315"/>
      <c r="E486" s="316"/>
      <c r="F486" s="316"/>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x14ac:dyDescent="0.3">
      <c r="A492" s="66" t="s">
        <v>400</v>
      </c>
      <c r="B492" s="130">
        <v>1</v>
      </c>
      <c r="C492" s="131"/>
      <c r="D492" s="116" t="s">
        <v>440</v>
      </c>
      <c r="E492" s="106"/>
      <c r="F492" s="204"/>
      <c r="G492" s="127"/>
    </row>
    <row r="493" spans="1:7" x14ac:dyDescent="0.3">
      <c r="A493" s="5" t="s">
        <v>36</v>
      </c>
      <c r="B493" s="5"/>
      <c r="C493" s="5"/>
      <c r="D493" s="54">
        <f>SUM(B488:C492)</f>
        <v>9</v>
      </c>
    </row>
    <row r="494" spans="1:7" x14ac:dyDescent="0.3">
      <c r="A494" s="5" t="s">
        <v>35</v>
      </c>
      <c r="B494" s="132"/>
      <c r="C494" s="133"/>
      <c r="D494" s="134">
        <f>D493/(COUNT(B488:C492)*2)</f>
        <v>0.9</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v>2</v>
      </c>
      <c r="C498" s="213"/>
      <c r="D498" s="293">
        <v>1</v>
      </c>
      <c r="E498" s="252"/>
      <c r="F498" s="253"/>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15</v>
      </c>
    </row>
    <row r="503" spans="1:7" ht="18" x14ac:dyDescent="0.35">
      <c r="A503" s="42" t="s">
        <v>208</v>
      </c>
      <c r="B503" s="152"/>
      <c r="C503" s="153"/>
      <c r="D503" s="144">
        <f>D502/(COUNT(B496:C498,B488:C492)*2)</f>
        <v>0.9375</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43158</v>
      </c>
      <c r="B506" s="124"/>
      <c r="C506" s="135"/>
      <c r="D506" s="124"/>
    </row>
    <row r="507" spans="1:7" x14ac:dyDescent="0.3">
      <c r="A507" s="314" t="s">
        <v>30</v>
      </c>
      <c r="B507" s="315" t="s">
        <v>31</v>
      </c>
      <c r="C507" s="315"/>
      <c r="D507" s="315" t="s">
        <v>46</v>
      </c>
      <c r="E507" s="316" t="s">
        <v>310</v>
      </c>
      <c r="F507" s="316" t="s">
        <v>360</v>
      </c>
      <c r="G507" s="127"/>
    </row>
    <row r="508" spans="1:7" x14ac:dyDescent="0.3">
      <c r="A508" s="314"/>
      <c r="B508" s="41" t="s">
        <v>34</v>
      </c>
      <c r="C508" s="41" t="s">
        <v>33</v>
      </c>
      <c r="D508" s="315"/>
      <c r="E508" s="316"/>
      <c r="F508" s="316"/>
    </row>
    <row r="509" spans="1:7" x14ac:dyDescent="0.3">
      <c r="A509" s="6" t="s">
        <v>15</v>
      </c>
      <c r="B509" s="130">
        <v>2</v>
      </c>
      <c r="C509" s="130"/>
      <c r="D509" s="95" t="s">
        <v>441</v>
      </c>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v>2</v>
      </c>
      <c r="C512" s="140"/>
      <c r="D512" s="293">
        <v>1</v>
      </c>
      <c r="E512" s="254"/>
      <c r="F512" s="255"/>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43158</v>
      </c>
      <c r="B517" s="124"/>
      <c r="C517" s="135"/>
      <c r="D517" s="124"/>
    </row>
    <row r="518" spans="1:7" x14ac:dyDescent="0.3">
      <c r="A518" s="314" t="s">
        <v>30</v>
      </c>
      <c r="B518" s="315" t="s">
        <v>31</v>
      </c>
      <c r="C518" s="315"/>
      <c r="D518" s="315" t="s">
        <v>46</v>
      </c>
      <c r="E518" s="316" t="s">
        <v>310</v>
      </c>
      <c r="F518" s="316" t="s">
        <v>360</v>
      </c>
      <c r="G518" s="127"/>
    </row>
    <row r="519" spans="1:7" x14ac:dyDescent="0.3">
      <c r="A519" s="314"/>
      <c r="B519" s="41" t="s">
        <v>34</v>
      </c>
      <c r="C519" s="41" t="s">
        <v>33</v>
      </c>
      <c r="D519" s="315"/>
      <c r="E519" s="316"/>
      <c r="F519" s="316"/>
    </row>
    <row r="520" spans="1:7" x14ac:dyDescent="0.3">
      <c r="A520" s="4" t="s">
        <v>9</v>
      </c>
      <c r="B520" s="130">
        <v>2</v>
      </c>
      <c r="C520" s="130"/>
      <c r="D520" s="95"/>
      <c r="E520" s="94"/>
      <c r="F520" s="204"/>
    </row>
    <row r="521" spans="1:7" ht="19.5" customHeight="1" x14ac:dyDescent="0.3">
      <c r="A521" s="70" t="s">
        <v>390</v>
      </c>
      <c r="B521" s="130">
        <v>2</v>
      </c>
      <c r="C521" s="130"/>
      <c r="D521" s="95" t="s">
        <v>416</v>
      </c>
      <c r="E521" s="94"/>
      <c r="F521" s="204"/>
    </row>
    <row r="522" spans="1:7" ht="66" x14ac:dyDescent="0.3">
      <c r="A522" s="4" t="s">
        <v>47</v>
      </c>
      <c r="B522" s="130">
        <v>1</v>
      </c>
      <c r="C522" s="130"/>
      <c r="D522" s="95" t="s">
        <v>461</v>
      </c>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3" x14ac:dyDescent="0.3">
      <c r="A528" s="55" t="s">
        <v>353</v>
      </c>
      <c r="B528" s="130">
        <v>1</v>
      </c>
      <c r="C528" s="290" t="str">
        <f>IF(B528=0, -5, "0")</f>
        <v>0</v>
      </c>
      <c r="D528" s="174" t="s">
        <v>449</v>
      </c>
      <c r="E528" s="106"/>
      <c r="F528" s="204"/>
      <c r="G528" s="127"/>
    </row>
    <row r="529" spans="1:7" ht="45" x14ac:dyDescent="0.3">
      <c r="A529" s="55" t="s">
        <v>354</v>
      </c>
      <c r="B529" s="130" t="s">
        <v>32</v>
      </c>
      <c r="C529" s="140"/>
      <c r="D529" s="174"/>
      <c r="E529" s="94"/>
      <c r="F529" s="204"/>
    </row>
    <row r="530" spans="1:7" s="112" customFormat="1" x14ac:dyDescent="0.3">
      <c r="A530" s="66" t="s">
        <v>394</v>
      </c>
      <c r="B530" s="130">
        <v>2</v>
      </c>
      <c r="C530" s="150" t="str">
        <f>IF(B530=0, -5, "0")</f>
        <v>0</v>
      </c>
      <c r="D530" s="116"/>
      <c r="E530" s="106"/>
      <c r="F530" s="204"/>
      <c r="G530" s="127"/>
    </row>
    <row r="531" spans="1:7" s="112" customFormat="1" x14ac:dyDescent="0.3">
      <c r="A531" s="224" t="s">
        <v>395</v>
      </c>
      <c r="B531" s="130" t="s">
        <v>32</v>
      </c>
      <c r="C531" s="225"/>
      <c r="D531" s="228"/>
      <c r="E531" s="106"/>
      <c r="F531" s="204"/>
      <c r="G531" s="127"/>
    </row>
    <row r="532" spans="1:7" ht="45" x14ac:dyDescent="0.3">
      <c r="A532" s="55" t="s">
        <v>249</v>
      </c>
      <c r="B532" s="280">
        <v>2</v>
      </c>
      <c r="C532" s="140"/>
      <c r="D532" s="293">
        <v>1</v>
      </c>
      <c r="E532" s="252"/>
      <c r="F532" s="253"/>
    </row>
    <row r="533" spans="1:7" x14ac:dyDescent="0.3">
      <c r="A533" s="5" t="s">
        <v>36</v>
      </c>
      <c r="B533" s="5"/>
      <c r="C533" s="5"/>
      <c r="D533" s="5">
        <f>SUM(B520:C532)</f>
        <v>16</v>
      </c>
    </row>
    <row r="534" spans="1:7" x14ac:dyDescent="0.3">
      <c r="A534" s="5" t="s">
        <v>35</v>
      </c>
      <c r="B534" s="132"/>
      <c r="C534" s="133"/>
      <c r="D534" s="134">
        <f>D533/(COUNT(B520:C532)*2)</f>
        <v>0.88888888888888884</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43158</v>
      </c>
      <c r="B537" s="124"/>
      <c r="C537" s="135"/>
      <c r="D537" s="124"/>
      <c r="G537" s="127"/>
    </row>
    <row r="538" spans="1:7" x14ac:dyDescent="0.3">
      <c r="A538" s="314" t="s">
        <v>30</v>
      </c>
      <c r="B538" s="315" t="s">
        <v>31</v>
      </c>
      <c r="C538" s="315"/>
      <c r="D538" s="315" t="s">
        <v>46</v>
      </c>
      <c r="E538" s="316" t="s">
        <v>310</v>
      </c>
      <c r="F538" s="316" t="s">
        <v>360</v>
      </c>
      <c r="G538" s="127"/>
    </row>
    <row r="539" spans="1:7" x14ac:dyDescent="0.3">
      <c r="A539" s="314"/>
      <c r="B539" s="41" t="s">
        <v>34</v>
      </c>
      <c r="C539" s="41" t="s">
        <v>33</v>
      </c>
      <c r="D539" s="315"/>
      <c r="E539" s="316"/>
      <c r="F539" s="316"/>
      <c r="G539" s="127"/>
    </row>
    <row r="540" spans="1:7" ht="18"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v>2</v>
      </c>
      <c r="C543" s="130"/>
      <c r="D543" s="293">
        <v>1</v>
      </c>
      <c r="E543" s="252"/>
      <c r="F543" s="253"/>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1</v>
      </c>
    </row>
    <row r="548" spans="1:4" ht="22.5" x14ac:dyDescent="0.45">
      <c r="A548" s="35" t="s">
        <v>45</v>
      </c>
      <c r="B548" s="181"/>
      <c r="C548" s="182"/>
      <c r="D548" s="183">
        <f>SUM(D544,D533,D513,D502,D443,D390,D357,D45,D317,D265,D157,D480,D204,D102)</f>
        <v>527</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0.88422818791946312</v>
      </c>
    </row>
  </sheetData>
  <sheetProtection algorithmName="SHA-512" hashValue="ceQC7bL82GG0fYNWVmU30wt+SE7pdAK4p129rXuBz5BqIf3yndbp1GAZ6wbS6Td3zJPTSMr8lJxf2/LNvnYcMA==" saltValue="f5jT6HAsYjaNCH481jAx+Q=="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3" manualBreakCount="3">
    <brk id="85" max="6" man="1"/>
    <brk id="267" max="6" man="1"/>
    <brk id="445"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77" zoomScale="91" zoomScaleNormal="90" zoomScaleSheetLayoutView="91" workbookViewId="0">
      <selection activeCell="D69" sqref="D69"/>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07"/>
      <c r="E1" s="307"/>
      <c r="F1" s="307"/>
      <c r="G1" s="307"/>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31" t="s">
        <v>50</v>
      </c>
      <c r="B6" s="331"/>
      <c r="C6" s="331"/>
      <c r="D6" s="331"/>
      <c r="E6" s="331"/>
      <c r="F6" s="331"/>
      <c r="G6" s="125"/>
    </row>
    <row r="7" spans="1:7" s="12" customFormat="1" ht="21.75" customHeight="1" x14ac:dyDescent="0.45">
      <c r="A7" s="309" t="str">
        <f>'A1 Exploitation'!A8:F8</f>
        <v>Jawhra Sousse</v>
      </c>
      <c r="B7" s="309"/>
      <c r="C7" s="309"/>
      <c r="D7" s="309"/>
      <c r="E7" s="309"/>
      <c r="F7" s="309"/>
      <c r="G7" s="125"/>
    </row>
    <row r="8" spans="1:7" s="12" customFormat="1" ht="24" x14ac:dyDescent="0.45">
      <c r="A8" s="14" t="s">
        <v>42</v>
      </c>
      <c r="B8" s="332" t="str">
        <f>'A1 Exploitation'!B9:F9</f>
        <v>Meriam CHOUCHENE</v>
      </c>
      <c r="C8" s="332"/>
      <c r="D8" s="332"/>
      <c r="E8" s="332"/>
      <c r="F8" s="332"/>
      <c r="G8" s="125"/>
    </row>
    <row r="9" spans="1:7" s="12" customFormat="1" ht="24" x14ac:dyDescent="0.45">
      <c r="A9" s="15" t="s">
        <v>44</v>
      </c>
      <c r="B9" s="333" t="str">
        <f>'A1 Exploitation'!B10:F10</f>
        <v>Directeur magasin &amp; chefs rayons</v>
      </c>
      <c r="C9" s="333"/>
      <c r="D9" s="333"/>
      <c r="E9" s="333"/>
      <c r="F9" s="333"/>
      <c r="G9" s="125"/>
    </row>
    <row r="10" spans="1:7" s="12" customFormat="1" ht="24" x14ac:dyDescent="0.45">
      <c r="A10" s="14" t="s">
        <v>43</v>
      </c>
      <c r="B10" s="330">
        <f>'A1 Exploitation'!B11:F11</f>
        <v>43158</v>
      </c>
      <c r="C10" s="330"/>
      <c r="D10" s="330"/>
      <c r="E10" s="330"/>
      <c r="F10" s="330"/>
      <c r="G10" s="125"/>
    </row>
    <row r="11" spans="1:7" s="12" customFormat="1" ht="24" x14ac:dyDescent="0.45">
      <c r="A11" s="14" t="s">
        <v>294</v>
      </c>
      <c r="B11" s="334">
        <f>D199</f>
        <v>0.93055555555555558</v>
      </c>
      <c r="C11" s="334"/>
      <c r="D11" s="334"/>
      <c r="E11" s="334"/>
      <c r="F11" s="334"/>
      <c r="G11" s="125"/>
    </row>
    <row r="12" spans="1:7" s="12" customFormat="1" ht="22.5" x14ac:dyDescent="0.45">
      <c r="A12" s="11"/>
      <c r="D12" s="313"/>
      <c r="E12" s="313"/>
      <c r="F12" s="313"/>
      <c r="G12" s="313"/>
    </row>
    <row r="13" spans="1:7" s="12" customFormat="1" ht="11.25" customHeight="1" x14ac:dyDescent="0.3">
      <c r="A13" s="314" t="s">
        <v>30</v>
      </c>
      <c r="B13" s="315" t="s">
        <v>31</v>
      </c>
      <c r="C13" s="315"/>
      <c r="D13" s="315" t="s">
        <v>46</v>
      </c>
      <c r="E13" s="315" t="s">
        <v>190</v>
      </c>
      <c r="F13" s="315" t="s">
        <v>191</v>
      </c>
      <c r="G13" s="112"/>
    </row>
    <row r="14" spans="1:7" s="12" customFormat="1" ht="12.75" customHeight="1" x14ac:dyDescent="0.3">
      <c r="A14" s="314"/>
      <c r="B14" s="34" t="s">
        <v>34</v>
      </c>
      <c r="C14" s="34" t="s">
        <v>33</v>
      </c>
      <c r="D14" s="315"/>
      <c r="E14" s="315"/>
      <c r="F14" s="315"/>
      <c r="G14" s="127"/>
    </row>
    <row r="15" spans="1:7" x14ac:dyDescent="0.3">
      <c r="A15" s="17"/>
      <c r="B15" s="17"/>
      <c r="C15" s="17"/>
      <c r="D15" s="17"/>
    </row>
    <row r="16" spans="1:7" ht="19.5" x14ac:dyDescent="0.4">
      <c r="A16" s="338" t="s">
        <v>0</v>
      </c>
      <c r="B16" s="339"/>
      <c r="C16" s="339"/>
      <c r="D16" s="339"/>
      <c r="E16" s="339"/>
      <c r="F16" s="339"/>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0" t="s">
        <v>36</v>
      </c>
      <c r="B22" s="341"/>
      <c r="C22" s="342"/>
      <c r="D22" s="250">
        <f>SUM(B17:C21)</f>
        <v>10</v>
      </c>
    </row>
    <row r="23" spans="1:7" x14ac:dyDescent="0.3">
      <c r="A23" s="335" t="s">
        <v>295</v>
      </c>
      <c r="B23" s="336"/>
      <c r="C23" s="337"/>
      <c r="D23" s="33">
        <f>D22/(COUNT(B17:C21)*2)</f>
        <v>1</v>
      </c>
    </row>
    <row r="24" spans="1:7" s="22" customFormat="1" x14ac:dyDescent="0.3">
      <c r="A24" s="26"/>
      <c r="B24" s="27"/>
      <c r="C24" s="27"/>
      <c r="D24" s="28"/>
      <c r="G24" s="126"/>
    </row>
    <row r="25" spans="1:7" ht="19.5" x14ac:dyDescent="0.4">
      <c r="A25" s="343" t="s">
        <v>4</v>
      </c>
      <c r="B25" s="344"/>
      <c r="C25" s="344"/>
      <c r="D25" s="344"/>
      <c r="E25" s="344"/>
      <c r="F25" s="344"/>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t="s">
        <v>436</v>
      </c>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5" t="s">
        <v>36</v>
      </c>
      <c r="B33" s="336"/>
      <c r="C33" s="337"/>
      <c r="D33" s="248">
        <f>SUM(B26:C32)</f>
        <v>14</v>
      </c>
    </row>
    <row r="34" spans="1:7" x14ac:dyDescent="0.3">
      <c r="A34" s="335" t="s">
        <v>295</v>
      </c>
      <c r="B34" s="336"/>
      <c r="C34" s="337"/>
      <c r="D34" s="33">
        <f>D33/(COUNT(B26:C32)*2)</f>
        <v>1</v>
      </c>
    </row>
    <row r="35" spans="1:7" s="22" customFormat="1" x14ac:dyDescent="0.3">
      <c r="A35" s="26"/>
      <c r="B35" s="27"/>
      <c r="C35" s="27"/>
      <c r="D35" s="28"/>
      <c r="G35" s="126"/>
    </row>
    <row r="36" spans="1:7" s="22" customFormat="1" ht="19.5" x14ac:dyDescent="0.4">
      <c r="A36" s="343" t="s">
        <v>219</v>
      </c>
      <c r="B36" s="344"/>
      <c r="C36" s="344"/>
      <c r="D36" s="344"/>
      <c r="E36" s="344"/>
      <c r="F36" s="344"/>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5" t="s">
        <v>36</v>
      </c>
      <c r="B42" s="336"/>
      <c r="C42" s="337"/>
      <c r="D42" s="248">
        <f>SUM(B37:C41)</f>
        <v>10</v>
      </c>
      <c r="E42" s="13"/>
      <c r="F42" s="13"/>
      <c r="G42" s="126"/>
    </row>
    <row r="43" spans="1:7" s="22" customFormat="1" x14ac:dyDescent="0.3">
      <c r="A43" s="335" t="s">
        <v>295</v>
      </c>
      <c r="B43" s="336"/>
      <c r="C43" s="337"/>
      <c r="D43" s="33">
        <f>D42/(COUNT(B37:C41)*2)</f>
        <v>1</v>
      </c>
      <c r="E43" s="13"/>
      <c r="F43" s="13"/>
      <c r="G43" s="126"/>
    </row>
    <row r="44" spans="1:7" s="22" customFormat="1" x14ac:dyDescent="0.3">
      <c r="A44" s="47"/>
      <c r="B44" s="48"/>
      <c r="C44" s="48"/>
      <c r="D44" s="49"/>
      <c r="G44" s="126"/>
    </row>
    <row r="45" spans="1:7" ht="19.5" x14ac:dyDescent="0.4">
      <c r="A45" s="345" t="s">
        <v>21</v>
      </c>
      <c r="B45" s="346"/>
      <c r="C45" s="346"/>
      <c r="D45" s="346"/>
      <c r="E45" s="346"/>
      <c r="F45" s="346"/>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420</v>
      </c>
      <c r="E50" s="94"/>
      <c r="F50" s="94"/>
    </row>
    <row r="51" spans="1:7" ht="18" x14ac:dyDescent="0.35">
      <c r="A51" s="40" t="s">
        <v>296</v>
      </c>
      <c r="B51" s="94" t="s">
        <v>32</v>
      </c>
      <c r="C51" s="120" t="str">
        <f>IF(B51=0, -5, "0")</f>
        <v>0</v>
      </c>
      <c r="D51" s="98"/>
      <c r="E51" s="94"/>
      <c r="F51" s="94"/>
    </row>
    <row r="52" spans="1:7" x14ac:dyDescent="0.3">
      <c r="A52" s="335" t="s">
        <v>36</v>
      </c>
      <c r="B52" s="336"/>
      <c r="C52" s="337"/>
      <c r="D52" s="248">
        <f>SUM(B46:C51)</f>
        <v>10</v>
      </c>
    </row>
    <row r="53" spans="1:7" x14ac:dyDescent="0.3">
      <c r="A53" s="335" t="s">
        <v>295</v>
      </c>
      <c r="B53" s="336"/>
      <c r="C53" s="337"/>
      <c r="D53" s="33">
        <f>D52/(COUNT(B46:C51)*2)</f>
        <v>1</v>
      </c>
    </row>
    <row r="54" spans="1:7" s="22" customFormat="1" x14ac:dyDescent="0.3">
      <c r="A54" s="26"/>
      <c r="B54" s="27"/>
      <c r="C54" s="27"/>
      <c r="D54" s="28"/>
      <c r="G54" s="126"/>
    </row>
    <row r="55" spans="1:7" ht="19.5" x14ac:dyDescent="0.4">
      <c r="A55" s="343" t="s">
        <v>8</v>
      </c>
      <c r="B55" s="344"/>
      <c r="C55" s="344"/>
      <c r="D55" s="344"/>
      <c r="E55" s="344"/>
      <c r="F55" s="344"/>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53.25" customHeight="1" x14ac:dyDescent="0.35">
      <c r="A60" s="43" t="s">
        <v>221</v>
      </c>
      <c r="B60" s="94">
        <v>1</v>
      </c>
      <c r="C60" s="120" t="str">
        <f>IF(B60=0, -5, "0")</f>
        <v>0</v>
      </c>
      <c r="D60" s="95" t="s">
        <v>437</v>
      </c>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5" t="s">
        <v>36</v>
      </c>
      <c r="B63" s="336"/>
      <c r="C63" s="337"/>
      <c r="D63" s="248">
        <f>SUM(B56:C62)</f>
        <v>13</v>
      </c>
    </row>
    <row r="64" spans="1:7" x14ac:dyDescent="0.3">
      <c r="A64" s="335" t="s">
        <v>295</v>
      </c>
      <c r="B64" s="336"/>
      <c r="C64" s="337"/>
      <c r="D64" s="33">
        <f>D63/(COUNT(B56:C62)*2)</f>
        <v>0.9285714285714286</v>
      </c>
    </row>
    <row r="65" spans="1:7" s="22" customFormat="1" x14ac:dyDescent="0.3">
      <c r="A65" s="26"/>
      <c r="B65" s="27"/>
      <c r="C65" s="27"/>
      <c r="D65" s="28"/>
      <c r="G65" s="126"/>
    </row>
    <row r="66" spans="1:7" ht="19.5" x14ac:dyDescent="0.4">
      <c r="A66" s="343" t="s">
        <v>130</v>
      </c>
      <c r="B66" s="344"/>
      <c r="C66" s="344"/>
      <c r="D66" s="344"/>
      <c r="E66" s="344"/>
      <c r="F66" s="344"/>
    </row>
    <row r="67" spans="1:7" ht="19.5" x14ac:dyDescent="0.4">
      <c r="A67" s="17" t="s">
        <v>271</v>
      </c>
      <c r="B67" s="100">
        <v>2</v>
      </c>
      <c r="C67" s="101"/>
      <c r="D67" s="102"/>
      <c r="E67" s="102"/>
      <c r="F67" s="94"/>
    </row>
    <row r="68" spans="1:7" ht="19.5" x14ac:dyDescent="0.4">
      <c r="A68" s="17" t="s">
        <v>272</v>
      </c>
      <c r="B68" s="100">
        <v>2</v>
      </c>
      <c r="C68" s="101"/>
      <c r="D68" s="95"/>
      <c r="E68" s="102"/>
      <c r="F68" s="94"/>
    </row>
    <row r="69" spans="1:7" ht="51" x14ac:dyDescent="0.4">
      <c r="A69" s="17" t="s">
        <v>293</v>
      </c>
      <c r="B69" s="100">
        <v>1</v>
      </c>
      <c r="C69" s="101"/>
      <c r="D69" s="95" t="s">
        <v>411</v>
      </c>
      <c r="E69" s="103"/>
      <c r="F69" s="94"/>
    </row>
    <row r="70" spans="1:7" ht="19.5" x14ac:dyDescent="0.4">
      <c r="A70" s="20" t="s">
        <v>247</v>
      </c>
      <c r="B70" s="100" t="s">
        <v>32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v>2</v>
      </c>
      <c r="C73" s="101"/>
      <c r="D73" s="94" t="s">
        <v>412</v>
      </c>
      <c r="E73" s="94"/>
      <c r="F73" s="94"/>
    </row>
    <row r="74" spans="1:7" x14ac:dyDescent="0.3">
      <c r="A74" s="20" t="s">
        <v>298</v>
      </c>
      <c r="B74" s="100" t="s">
        <v>32</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5" t="s">
        <v>36</v>
      </c>
      <c r="B84" s="336"/>
      <c r="C84" s="337"/>
      <c r="D84" s="248">
        <f>SUM(B67:C83)</f>
        <v>21</v>
      </c>
    </row>
    <row r="85" spans="1:7" x14ac:dyDescent="0.3">
      <c r="A85" s="335" t="s">
        <v>295</v>
      </c>
      <c r="B85" s="336"/>
      <c r="C85" s="337"/>
      <c r="D85" s="33">
        <f>D84/(COUNT(B67:C83)*2)</f>
        <v>0.95454545454545459</v>
      </c>
    </row>
    <row r="86" spans="1:7" s="22" customFormat="1" x14ac:dyDescent="0.3">
      <c r="A86" s="26"/>
      <c r="B86" s="27"/>
      <c r="C86" s="27"/>
      <c r="D86" s="28"/>
      <c r="G86" s="126"/>
    </row>
    <row r="87" spans="1:7" ht="19.5" x14ac:dyDescent="0.4">
      <c r="A87" s="343" t="s">
        <v>211</v>
      </c>
      <c r="B87" s="344"/>
      <c r="C87" s="344"/>
      <c r="D87" s="344"/>
      <c r="E87" s="344"/>
      <c r="F87" s="344"/>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20.25" customHeight="1" x14ac:dyDescent="0.4">
      <c r="A91" s="23" t="s">
        <v>301</v>
      </c>
      <c r="B91" s="110" t="s">
        <v>32</v>
      </c>
      <c r="C91" s="101"/>
      <c r="D91" s="295" t="s">
        <v>424</v>
      </c>
      <c r="E91" s="94"/>
      <c r="F91" s="94"/>
    </row>
    <row r="92" spans="1:7" ht="19.5" x14ac:dyDescent="0.4">
      <c r="A92" s="20" t="s">
        <v>248</v>
      </c>
      <c r="B92" s="110" t="s">
        <v>32</v>
      </c>
      <c r="C92" s="101"/>
      <c r="D92" s="107"/>
      <c r="E92" s="94"/>
      <c r="F92" s="94"/>
    </row>
    <row r="93" spans="1:7" ht="18" customHeight="1" x14ac:dyDescent="0.35">
      <c r="A93" s="46" t="s">
        <v>230</v>
      </c>
      <c r="B93" s="110">
        <v>2</v>
      </c>
      <c r="C93" s="120" t="str">
        <f>IF(B93=0, -5, "0")</f>
        <v>0</v>
      </c>
      <c r="D93" s="12"/>
      <c r="E93" s="94"/>
      <c r="F93" s="94"/>
    </row>
    <row r="94" spans="1:7" ht="18" x14ac:dyDescent="0.35">
      <c r="A94" s="40" t="s">
        <v>235</v>
      </c>
      <c r="B94" s="110" t="s">
        <v>32</v>
      </c>
      <c r="C94" s="120" t="str">
        <f>IF(B94=0, -5, "0")</f>
        <v>0</v>
      </c>
      <c r="D94" s="95"/>
      <c r="E94" s="94"/>
      <c r="F94" s="94"/>
    </row>
    <row r="95" spans="1:7" ht="33" x14ac:dyDescent="0.3">
      <c r="A95" s="20" t="s">
        <v>165</v>
      </c>
      <c r="B95" s="110">
        <v>1</v>
      </c>
      <c r="C95" s="94"/>
      <c r="D95" s="95" t="s">
        <v>413</v>
      </c>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18" customHeight="1" x14ac:dyDescent="0.35">
      <c r="A99" s="46" t="s">
        <v>193</v>
      </c>
      <c r="B99" s="110" t="s">
        <v>32</v>
      </c>
      <c r="C99" s="120" t="str">
        <f>IF(B99=0, -5, "0")</f>
        <v>0</v>
      </c>
      <c r="D99" s="95" t="s">
        <v>427</v>
      </c>
      <c r="E99" s="94"/>
      <c r="F99" s="94"/>
    </row>
    <row r="100" spans="1:7" ht="18" x14ac:dyDescent="0.35">
      <c r="A100" s="45" t="s">
        <v>297</v>
      </c>
      <c r="B100" s="110" t="s">
        <v>32</v>
      </c>
      <c r="C100" s="120" t="str">
        <f>IF(B100=0, -5, "0")</f>
        <v>0</v>
      </c>
      <c r="D100" s="95"/>
      <c r="E100" s="94"/>
      <c r="F100" s="94"/>
    </row>
    <row r="101" spans="1:7" x14ac:dyDescent="0.3">
      <c r="A101" s="51" t="s">
        <v>232</v>
      </c>
      <c r="B101" s="110">
        <v>2</v>
      </c>
      <c r="C101" s="94"/>
      <c r="D101" s="95"/>
      <c r="E101" s="94"/>
      <c r="F101" s="94"/>
    </row>
    <row r="102" spans="1:7" x14ac:dyDescent="0.3">
      <c r="A102" s="335" t="s">
        <v>36</v>
      </c>
      <c r="B102" s="336"/>
      <c r="C102" s="337"/>
      <c r="D102" s="248">
        <f>SUM(B88:C101)</f>
        <v>17</v>
      </c>
    </row>
    <row r="103" spans="1:7" x14ac:dyDescent="0.3">
      <c r="A103" s="335" t="s">
        <v>295</v>
      </c>
      <c r="B103" s="336"/>
      <c r="C103" s="337"/>
      <c r="D103" s="33">
        <f>D102/(COUNT(B88:C101)*2)</f>
        <v>0.94444444444444442</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3" t="s">
        <v>212</v>
      </c>
      <c r="B106" s="344"/>
      <c r="C106" s="344"/>
      <c r="D106" s="344"/>
      <c r="E106" s="344"/>
      <c r="F106" s="344"/>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20.25" customHeight="1"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5" t="s">
        <v>36</v>
      </c>
      <c r="B118" s="336"/>
      <c r="C118" s="337"/>
      <c r="D118" s="248">
        <f>SUM(B107:C117)</f>
        <v>22</v>
      </c>
      <c r="E118" s="13"/>
      <c r="F118" s="13"/>
      <c r="G118" s="126"/>
    </row>
    <row r="119" spans="1:7" s="22" customFormat="1" x14ac:dyDescent="0.3">
      <c r="A119" s="335" t="s">
        <v>295</v>
      </c>
      <c r="B119" s="336"/>
      <c r="C119" s="337"/>
      <c r="D119" s="33">
        <f>D118/(COUNT(B107:C117)*2)</f>
        <v>1</v>
      </c>
      <c r="E119" s="13"/>
      <c r="F119" s="13"/>
      <c r="G119" s="126"/>
    </row>
    <row r="120" spans="1:7" s="22" customFormat="1" x14ac:dyDescent="0.3">
      <c r="A120" s="26"/>
      <c r="B120" s="27"/>
      <c r="C120" s="27"/>
      <c r="D120" s="28"/>
      <c r="G120" s="126"/>
    </row>
    <row r="121" spans="1:7" ht="19.5" x14ac:dyDescent="0.4">
      <c r="A121" s="343" t="s">
        <v>185</v>
      </c>
      <c r="B121" s="344"/>
      <c r="C121" s="344"/>
      <c r="D121" s="344"/>
      <c r="E121" s="344"/>
      <c r="F121" s="344"/>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51" x14ac:dyDescent="0.4">
      <c r="A125" s="20" t="s">
        <v>247</v>
      </c>
      <c r="B125" s="111">
        <v>0</v>
      </c>
      <c r="C125" s="101"/>
      <c r="D125" s="95" t="s">
        <v>432</v>
      </c>
      <c r="E125" s="95" t="s">
        <v>462</v>
      </c>
      <c r="F125" s="94"/>
    </row>
    <row r="126" spans="1:7" ht="19.5" x14ac:dyDescent="0.4">
      <c r="A126" s="17" t="s">
        <v>292</v>
      </c>
      <c r="B126" s="111">
        <v>2</v>
      </c>
      <c r="C126" s="101"/>
      <c r="D126" s="107"/>
      <c r="E126" s="102"/>
      <c r="F126" s="94"/>
    </row>
    <row r="127" spans="1:7" ht="21" customHeight="1" x14ac:dyDescent="0.35">
      <c r="A127" s="43" t="s">
        <v>213</v>
      </c>
      <c r="B127" s="111">
        <v>2</v>
      </c>
      <c r="C127" s="120" t="str">
        <f>IF(B127=0, -5, "0")</f>
        <v>0</v>
      </c>
      <c r="D127" s="107"/>
      <c r="E127" s="102"/>
      <c r="F127" s="94"/>
    </row>
    <row r="128" spans="1:7" ht="18" x14ac:dyDescent="0.35">
      <c r="A128" s="40" t="s">
        <v>236</v>
      </c>
      <c r="B128" s="111">
        <v>2</v>
      </c>
      <c r="C128" s="120" t="str">
        <f>IF(B128=0, -5, "0")</f>
        <v>0</v>
      </c>
      <c r="D128" s="95" t="s">
        <v>431</v>
      </c>
      <c r="E128" s="95"/>
      <c r="F128" s="94"/>
    </row>
    <row r="129" spans="1:7" x14ac:dyDescent="0.3">
      <c r="A129" s="20" t="s">
        <v>166</v>
      </c>
      <c r="B129" s="111">
        <v>2</v>
      </c>
      <c r="C129" s="121"/>
      <c r="D129" s="95"/>
      <c r="E129" s="95"/>
      <c r="F129" s="94"/>
    </row>
    <row r="130" spans="1:7" ht="21" customHeight="1"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35" t="s">
        <v>36</v>
      </c>
      <c r="B133" s="336"/>
      <c r="C133" s="337"/>
      <c r="D133" s="248">
        <f>SUM(B122:C132)</f>
        <v>20</v>
      </c>
    </row>
    <row r="134" spans="1:7" x14ac:dyDescent="0.3">
      <c r="A134" s="335" t="s">
        <v>295</v>
      </c>
      <c r="B134" s="336"/>
      <c r="C134" s="337"/>
      <c r="D134" s="32">
        <f>D133/(COUNT(B122:C132)*2)</f>
        <v>0.90909090909090906</v>
      </c>
    </row>
    <row r="135" spans="1:7" s="22" customFormat="1" x14ac:dyDescent="0.3">
      <c r="A135" s="26"/>
      <c r="B135" s="27"/>
      <c r="C135" s="27"/>
      <c r="D135" s="31"/>
      <c r="G135" s="126"/>
    </row>
    <row r="136" spans="1:7" ht="19.5" x14ac:dyDescent="0.4">
      <c r="A136" s="343" t="s">
        <v>71</v>
      </c>
      <c r="B136" s="344"/>
      <c r="C136" s="344"/>
      <c r="D136" s="344"/>
      <c r="E136" s="344"/>
      <c r="F136" s="344"/>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35" t="s">
        <v>36</v>
      </c>
      <c r="B149" s="336"/>
      <c r="C149" s="337"/>
      <c r="D149" s="248">
        <f>SUM(B137:C148)</f>
        <v>24</v>
      </c>
    </row>
    <row r="150" spans="1:7" x14ac:dyDescent="0.3">
      <c r="A150" s="335" t="s">
        <v>295</v>
      </c>
      <c r="B150" s="336"/>
      <c r="C150" s="337"/>
      <c r="D150" s="33">
        <f>D149/(COUNT(B137:C148)*2)</f>
        <v>1</v>
      </c>
    </row>
    <row r="151" spans="1:7" s="22" customFormat="1" x14ac:dyDescent="0.3">
      <c r="A151" s="26"/>
      <c r="B151" s="27"/>
      <c r="C151" s="27"/>
      <c r="D151" s="28"/>
      <c r="G151" s="126"/>
    </row>
    <row r="152" spans="1:7" ht="19.5" x14ac:dyDescent="0.4">
      <c r="A152" s="343" t="s">
        <v>217</v>
      </c>
      <c r="B152" s="344"/>
      <c r="C152" s="344"/>
      <c r="D152" s="344"/>
      <c r="E152" s="344"/>
      <c r="F152" s="344"/>
    </row>
    <row r="153" spans="1:7" x14ac:dyDescent="0.3">
      <c r="A153" s="50" t="s">
        <v>279</v>
      </c>
      <c r="B153" s="94">
        <v>1</v>
      </c>
      <c r="C153" s="94"/>
      <c r="D153" s="95" t="s">
        <v>428</v>
      </c>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50.25" x14ac:dyDescent="0.35">
      <c r="A156" s="40" t="s">
        <v>307</v>
      </c>
      <c r="B156" s="94">
        <v>0</v>
      </c>
      <c r="C156" s="120">
        <f>IF(B156=0, -5, "0")</f>
        <v>-5</v>
      </c>
      <c r="D156" s="95" t="s">
        <v>417</v>
      </c>
      <c r="E156" s="95" t="s">
        <v>418</v>
      </c>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5" t="s">
        <v>36</v>
      </c>
      <c r="B161" s="341"/>
      <c r="C161" s="342"/>
      <c r="D161" s="250">
        <f>SUM(B153:C160)</f>
        <v>8</v>
      </c>
    </row>
    <row r="162" spans="1:7" x14ac:dyDescent="0.3">
      <c r="A162" s="335" t="s">
        <v>295</v>
      </c>
      <c r="B162" s="336"/>
      <c r="C162" s="337"/>
      <c r="D162" s="33">
        <f>D161/(COUNT(B153:C160)*2)</f>
        <v>0.44444444444444442</v>
      </c>
    </row>
    <row r="163" spans="1:7" s="22" customFormat="1" x14ac:dyDescent="0.3">
      <c r="A163" s="26"/>
      <c r="B163" s="27"/>
      <c r="C163" s="29"/>
      <c r="D163" s="30"/>
      <c r="G163" s="126"/>
    </row>
    <row r="164" spans="1:7" ht="19.5" x14ac:dyDescent="0.4">
      <c r="A164" s="343" t="s">
        <v>77</v>
      </c>
      <c r="B164" s="344"/>
      <c r="C164" s="344"/>
      <c r="D164" s="344"/>
      <c r="E164" s="344"/>
      <c r="F164" s="344"/>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35" t="s">
        <v>36</v>
      </c>
      <c r="B169" s="336"/>
      <c r="C169" s="337"/>
      <c r="D169" s="248">
        <f>SUM(B165:C168)</f>
        <v>8</v>
      </c>
    </row>
    <row r="170" spans="1:7" x14ac:dyDescent="0.3">
      <c r="A170" s="335" t="s">
        <v>295</v>
      </c>
      <c r="B170" s="336"/>
      <c r="C170" s="337"/>
      <c r="D170" s="33">
        <f>D169/(COUNT(B165:C168)*2)</f>
        <v>1</v>
      </c>
    </row>
    <row r="171" spans="1:7" s="22" customFormat="1" x14ac:dyDescent="0.3">
      <c r="A171" s="26"/>
      <c r="B171" s="27"/>
      <c r="C171" s="27"/>
      <c r="D171" s="28"/>
      <c r="G171" s="126"/>
    </row>
    <row r="172" spans="1:7" ht="19.5" x14ac:dyDescent="0.4">
      <c r="A172" s="347" t="s">
        <v>17</v>
      </c>
      <c r="B172" s="348"/>
      <c r="C172" s="348"/>
      <c r="D172" s="348"/>
      <c r="E172" s="348"/>
      <c r="F172" s="348"/>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5" t="s">
        <v>36</v>
      </c>
      <c r="B177" s="336"/>
      <c r="C177" s="337"/>
      <c r="D177" s="248">
        <f>SUM(B173:C176)</f>
        <v>8</v>
      </c>
    </row>
    <row r="178" spans="1:7" x14ac:dyDescent="0.3">
      <c r="A178" s="335" t="s">
        <v>295</v>
      </c>
      <c r="B178" s="336"/>
      <c r="C178" s="337"/>
      <c r="D178" s="33">
        <f>D177/(COUNT(B173:C176)*2)</f>
        <v>1</v>
      </c>
    </row>
    <row r="179" spans="1:7" s="22" customFormat="1" x14ac:dyDescent="0.3">
      <c r="A179" s="26"/>
      <c r="B179" s="27"/>
      <c r="C179" s="27"/>
      <c r="D179" s="28"/>
      <c r="G179" s="126"/>
    </row>
    <row r="180" spans="1:7" ht="19.5" x14ac:dyDescent="0.4">
      <c r="A180" s="343" t="s">
        <v>78</v>
      </c>
      <c r="B180" s="344"/>
      <c r="C180" s="344"/>
      <c r="D180" s="344"/>
      <c r="E180" s="344"/>
      <c r="F180" s="344"/>
    </row>
    <row r="181" spans="1:7" x14ac:dyDescent="0.3">
      <c r="A181" s="44" t="s">
        <v>315</v>
      </c>
      <c r="B181" s="94">
        <v>2</v>
      </c>
      <c r="C181" s="94"/>
      <c r="D181" s="95"/>
      <c r="E181" s="95"/>
      <c r="F181" s="94"/>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5" t="s">
        <v>36</v>
      </c>
      <c r="B186" s="336"/>
      <c r="C186" s="337"/>
      <c r="D186" s="248">
        <f>SUM(B181:C185)</f>
        <v>10</v>
      </c>
    </row>
    <row r="187" spans="1:7" x14ac:dyDescent="0.3">
      <c r="A187" s="335" t="s">
        <v>295</v>
      </c>
      <c r="B187" s="336"/>
      <c r="C187" s="337"/>
      <c r="D187" s="33">
        <f>D186/(COUNT(B181:C185)*2)</f>
        <v>1</v>
      </c>
    </row>
    <row r="188" spans="1:7" s="22" customFormat="1" x14ac:dyDescent="0.3">
      <c r="A188" s="26"/>
      <c r="B188" s="27"/>
      <c r="C188" s="27"/>
      <c r="D188" s="28"/>
      <c r="G188" s="126"/>
    </row>
    <row r="189" spans="1:7" ht="19.5" x14ac:dyDescent="0.4">
      <c r="A189" s="343" t="s">
        <v>216</v>
      </c>
      <c r="B189" s="344"/>
      <c r="C189" s="344"/>
      <c r="D189" s="344"/>
      <c r="E189" s="344"/>
      <c r="F189" s="344"/>
    </row>
    <row r="190" spans="1:7" x14ac:dyDescent="0.3">
      <c r="A190" s="44" t="s">
        <v>371</v>
      </c>
      <c r="B190" s="94">
        <v>2</v>
      </c>
      <c r="C190" s="94"/>
      <c r="D190" s="94"/>
      <c r="E190" s="94"/>
      <c r="F190" s="94"/>
      <c r="G190" s="13"/>
    </row>
    <row r="191" spans="1:7" ht="18" x14ac:dyDescent="0.35">
      <c r="A191" s="273" t="s">
        <v>316</v>
      </c>
      <c r="B191" s="94">
        <v>2</v>
      </c>
      <c r="C191" s="120" t="str">
        <f>IF(B191=0, -5, "0")</f>
        <v>0</v>
      </c>
      <c r="D191" s="94"/>
      <c r="E191" s="94"/>
      <c r="F191" s="94"/>
    </row>
    <row r="192" spans="1:7" x14ac:dyDescent="0.3">
      <c r="A192" s="20" t="s">
        <v>311</v>
      </c>
      <c r="B192" s="94">
        <v>2</v>
      </c>
      <c r="C192" s="94"/>
      <c r="D192" s="94"/>
      <c r="E192" s="94"/>
      <c r="F192" s="94"/>
    </row>
    <row r="193" spans="1:6" x14ac:dyDescent="0.3">
      <c r="A193" s="53" t="s">
        <v>189</v>
      </c>
      <c r="B193" s="94" t="s">
        <v>32</v>
      </c>
      <c r="C193" s="94"/>
      <c r="D193" s="94"/>
      <c r="E193" s="94"/>
      <c r="F193" s="94"/>
    </row>
    <row r="194" spans="1:6" x14ac:dyDescent="0.3">
      <c r="A194" s="335" t="s">
        <v>36</v>
      </c>
      <c r="B194" s="336"/>
      <c r="C194" s="337"/>
      <c r="D194" s="54">
        <f>SUM(B190:C193)</f>
        <v>6</v>
      </c>
    </row>
    <row r="195" spans="1:6" x14ac:dyDescent="0.3">
      <c r="A195" s="335" t="s">
        <v>295</v>
      </c>
      <c r="B195" s="336"/>
      <c r="C195" s="337"/>
      <c r="D195" s="33">
        <f>D194/(COUNT(B190:C193)*2)</f>
        <v>1</v>
      </c>
    </row>
    <row r="197" spans="1:6" ht="18" x14ac:dyDescent="0.35">
      <c r="A197" s="64" t="s">
        <v>463</v>
      </c>
      <c r="B197" s="63"/>
      <c r="C197" s="63"/>
      <c r="D197" s="296">
        <v>0</v>
      </c>
      <c r="E197" s="287"/>
      <c r="F197" s="288"/>
    </row>
    <row r="198" spans="1:6" ht="22.5" x14ac:dyDescent="0.3">
      <c r="A198" s="35" t="s">
        <v>45</v>
      </c>
      <c r="B198" s="36"/>
      <c r="C198" s="37"/>
      <c r="D198" s="38">
        <f>SUM(D194,D186,D177,D169,D161,D63,D52,D33,D22,D118,D149,D133,D102,D84,D42)</f>
        <v>201</v>
      </c>
    </row>
    <row r="199" spans="1:6" ht="22.5" x14ac:dyDescent="0.3">
      <c r="A199" s="35" t="s">
        <v>323</v>
      </c>
      <c r="B199" s="36"/>
      <c r="C199" s="37"/>
      <c r="D199" s="39">
        <f>D198/(COUNT(B190:C193,B181:C185,B173:C176,B165:C168,B153:C160,B56:C62,B46:C51,B26:C32,B17:C21,B107:C117,B137:C148,B122:C132,B88:C101,B67:C83,B37:C41)*2)</f>
        <v>0.93055555555555558</v>
      </c>
    </row>
  </sheetData>
  <sheetProtection algorithmName="SHA-512" hashValue="MFilsofXyK0Yp1sQs7Tqa2nFLxRcwwEYmQSX3x5rTJVAynwyijFhfjyMf0OOP1nWGZUdT/gEe/GuR5lhRzhxeA==" saltValue="kjD0hQQBhl7bYr8NufthiQ==" spinCount="100000" sheet="1" objects="1" scenarios="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100" zoomScale="60" workbookViewId="0">
      <selection activeCell="C1" sqref="A1:G75"/>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07"/>
      <c r="E1" s="307"/>
      <c r="F1" s="307"/>
      <c r="G1" s="307"/>
    </row>
    <row r="2" spans="1:7" ht="24" x14ac:dyDescent="0.45">
      <c r="C2" s="24">
        <v>1</v>
      </c>
      <c r="D2" s="274"/>
      <c r="E2" s="259"/>
      <c r="F2" s="199"/>
      <c r="G2" s="125"/>
    </row>
    <row r="3" spans="1:7" ht="24" x14ac:dyDescent="0.45">
      <c r="C3" s="24">
        <v>2</v>
      </c>
      <c r="D3" s="274"/>
      <c r="E3" s="259"/>
      <c r="F3" s="199"/>
      <c r="G3" s="125"/>
    </row>
    <row r="4" spans="1:7" ht="24" x14ac:dyDescent="0.45">
      <c r="C4" s="24" t="s">
        <v>32</v>
      </c>
      <c r="D4" s="274"/>
      <c r="E4" s="259"/>
      <c r="F4" s="199"/>
      <c r="G4" s="125"/>
    </row>
    <row r="5" spans="1:7" ht="24" x14ac:dyDescent="0.45">
      <c r="D5" s="274"/>
      <c r="E5" s="259"/>
      <c r="F5" s="199"/>
      <c r="G5" s="125"/>
    </row>
    <row r="6" spans="1:7" ht="24" x14ac:dyDescent="0.45">
      <c r="D6" s="274"/>
      <c r="E6" s="259"/>
      <c r="F6" s="199"/>
      <c r="G6" s="125"/>
    </row>
    <row r="7" spans="1:7" ht="24.75" x14ac:dyDescent="0.45">
      <c r="A7" s="308" t="s">
        <v>179</v>
      </c>
      <c r="B7" s="308"/>
      <c r="C7" s="308"/>
      <c r="D7" s="308"/>
      <c r="E7" s="308"/>
      <c r="F7" s="308"/>
      <c r="G7" s="125"/>
    </row>
    <row r="8" spans="1:7" ht="29.25" x14ac:dyDescent="0.45">
      <c r="A8" s="309" t="str">
        <f>'Page de garde'!D18</f>
        <v>Jawhra Sousse</v>
      </c>
      <c r="B8" s="309"/>
      <c r="C8" s="309"/>
      <c r="D8" s="309"/>
      <c r="E8" s="309"/>
      <c r="F8" s="309"/>
      <c r="G8" s="125"/>
    </row>
    <row r="9" spans="1:7" ht="24" x14ac:dyDescent="0.45">
      <c r="A9" s="14" t="s">
        <v>42</v>
      </c>
      <c r="B9" s="310"/>
      <c r="C9" s="310"/>
      <c r="D9" s="310"/>
      <c r="E9" s="310"/>
      <c r="F9" s="310"/>
      <c r="G9" s="125"/>
    </row>
    <row r="10" spans="1:7" ht="24" x14ac:dyDescent="0.45">
      <c r="A10" s="15" t="s">
        <v>44</v>
      </c>
      <c r="B10" s="311"/>
      <c r="C10" s="311"/>
      <c r="D10" s="311"/>
      <c r="E10" s="311"/>
      <c r="F10" s="311"/>
      <c r="G10" s="125"/>
    </row>
    <row r="11" spans="1:7" ht="24" x14ac:dyDescent="0.45">
      <c r="A11" s="14" t="s">
        <v>43</v>
      </c>
      <c r="B11" s="306"/>
      <c r="C11" s="306"/>
      <c r="D11" s="306"/>
      <c r="E11" s="306"/>
      <c r="F11" s="306"/>
      <c r="G11" s="125"/>
    </row>
    <row r="12" spans="1:7" ht="24" x14ac:dyDescent="0.45">
      <c r="A12" s="14" t="s">
        <v>239</v>
      </c>
      <c r="B12" s="312">
        <f>D549</f>
        <v>0</v>
      </c>
      <c r="C12" s="312"/>
      <c r="D12" s="312"/>
      <c r="E12" s="312"/>
      <c r="F12" s="312"/>
      <c r="G12" s="125"/>
    </row>
    <row r="13" spans="1:7" ht="22.5" x14ac:dyDescent="0.45">
      <c r="D13" s="313"/>
      <c r="E13" s="313"/>
      <c r="F13" s="313"/>
      <c r="G13" s="313"/>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4" t="s">
        <v>30</v>
      </c>
      <c r="B17" s="315" t="s">
        <v>31</v>
      </c>
      <c r="C17" s="315"/>
      <c r="D17" s="315" t="s">
        <v>46</v>
      </c>
      <c r="E17" s="316" t="s">
        <v>310</v>
      </c>
      <c r="F17" s="316" t="s">
        <v>358</v>
      </c>
    </row>
    <row r="18" spans="1:8" ht="16.5" customHeight="1" x14ac:dyDescent="0.3">
      <c r="A18" s="314"/>
      <c r="B18" s="41" t="s">
        <v>34</v>
      </c>
      <c r="C18" s="41" t="s">
        <v>33</v>
      </c>
      <c r="D18" s="315"/>
      <c r="E18" s="316"/>
      <c r="F18" s="316"/>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7" t="s">
        <v>379</v>
      </c>
      <c r="B38" s="318"/>
      <c r="C38" s="318"/>
      <c r="D38" s="318"/>
      <c r="E38" s="318"/>
      <c r="F38" s="319"/>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"0"))</f>
        <v>0</v>
      </c>
      <c r="C41" s="130"/>
      <c r="D41" s="281" t="str">
        <f>IFERROR(E41/F41,"N.A")</f>
        <v>N.A</v>
      </c>
      <c r="E41" s="282">
        <f>COUNTIF('A1 Exploitation'!F21:F40,"ok")</f>
        <v>0</v>
      </c>
      <c r="F41" s="283">
        <f>COUNTA('A1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x14ac:dyDescent="0.3">
      <c r="A50" s="314" t="s">
        <v>30</v>
      </c>
      <c r="B50" s="315" t="s">
        <v>31</v>
      </c>
      <c r="C50" s="315"/>
      <c r="D50" s="315" t="s">
        <v>46</v>
      </c>
      <c r="E50" s="316" t="s">
        <v>310</v>
      </c>
      <c r="F50" s="316" t="s">
        <v>360</v>
      </c>
      <c r="G50" s="127"/>
    </row>
    <row r="51" spans="1:7" x14ac:dyDescent="0.3">
      <c r="A51" s="314"/>
      <c r="B51" s="41" t="s">
        <v>34</v>
      </c>
      <c r="C51" s="41" t="s">
        <v>33</v>
      </c>
      <c r="D51" s="315"/>
      <c r="E51" s="316"/>
      <c r="F51" s="316"/>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0"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62"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63"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0" t="s">
        <v>55</v>
      </c>
      <c r="B89" s="130" t="s">
        <v>32</v>
      </c>
      <c r="C89" s="136" t="str">
        <f>IF(B89=0, -10, IF(B89=1, -5, "0"))</f>
        <v>0</v>
      </c>
      <c r="D89" s="129"/>
      <c r="E89" s="94"/>
      <c r="F89" s="204"/>
    </row>
    <row r="90" spans="1:7" ht="30" customHeight="1" x14ac:dyDescent="0.3">
      <c r="A90" s="8" t="s">
        <v>222</v>
      </c>
      <c r="B90" s="130">
        <v>0</v>
      </c>
      <c r="C90" s="130"/>
      <c r="D90" s="129"/>
      <c r="E90" s="94"/>
      <c r="F90" s="204"/>
    </row>
    <row r="91" spans="1:7" x14ac:dyDescent="0.3">
      <c r="A91" s="264"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7" t="s">
        <v>379</v>
      </c>
      <c r="B94" s="318"/>
      <c r="C94" s="318"/>
      <c r="D94" s="318"/>
      <c r="E94" s="318"/>
      <c r="F94" s="319"/>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"0"))</f>
        <v>0</v>
      </c>
      <c r="C99" s="213"/>
      <c r="D99" s="281" t="str">
        <f>IFERROR(E99/F99,"N.A")</f>
        <v>N.A</v>
      </c>
      <c r="E99" s="282">
        <f>COUNTIF('A1 Exploitation'!F53:F98,"ok")</f>
        <v>0</v>
      </c>
      <c r="F99" s="283">
        <f>COUNTA('A1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x14ac:dyDescent="0.3">
      <c r="A107" s="314" t="s">
        <v>30</v>
      </c>
      <c r="B107" s="315" t="s">
        <v>31</v>
      </c>
      <c r="C107" s="315"/>
      <c r="D107" s="315" t="s">
        <v>46</v>
      </c>
      <c r="E107" s="316" t="s">
        <v>310</v>
      </c>
      <c r="F107" s="316" t="s">
        <v>360</v>
      </c>
    </row>
    <row r="108" spans="1:7" x14ac:dyDescent="0.3">
      <c r="A108" s="314"/>
      <c r="B108" s="41" t="s">
        <v>34</v>
      </c>
      <c r="C108" s="41" t="s">
        <v>33</v>
      </c>
      <c r="D108" s="315"/>
      <c r="E108" s="316"/>
      <c r="F108" s="316"/>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0" t="s">
        <v>55</v>
      </c>
      <c r="B115" s="130" t="s">
        <v>32</v>
      </c>
      <c r="C115" s="136" t="str">
        <f>IF(B115=0, -10, IF(B115=1, -5, "0"))</f>
        <v>0</v>
      </c>
      <c r="D115" s="95"/>
      <c r="E115" s="94"/>
      <c r="F115" s="204"/>
    </row>
    <row r="116" spans="1:6"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65"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0"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8" t="s">
        <v>404</v>
      </c>
      <c r="B147" s="130" t="s">
        <v>32</v>
      </c>
      <c r="C147" s="150" t="str">
        <f>IF(B147=0, -5, "0")</f>
        <v>0</v>
      </c>
      <c r="D147" s="116"/>
      <c r="E147" s="116"/>
      <c r="F147" s="204"/>
      <c r="G147" s="127"/>
    </row>
    <row r="148" spans="1:7" s="112" customFormat="1" ht="18" customHeight="1" x14ac:dyDescent="0.35">
      <c r="A148" s="320" t="s">
        <v>379</v>
      </c>
      <c r="B148" s="321"/>
      <c r="C148" s="321"/>
      <c r="D148" s="322"/>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 "0"))</f>
        <v>0</v>
      </c>
      <c r="C153" s="140"/>
      <c r="D153" s="281" t="str">
        <f>IFERROR(E153/F153,"N.A")</f>
        <v>N.A</v>
      </c>
      <c r="E153" s="282">
        <f>COUNTIF('A1 Exploitation'!F110:F152,"ok")</f>
        <v>0</v>
      </c>
      <c r="F153" s="283">
        <f>COUNTA('A1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x14ac:dyDescent="0.3">
      <c r="A162" s="314" t="s">
        <v>30</v>
      </c>
      <c r="B162" s="315" t="s">
        <v>31</v>
      </c>
      <c r="C162" s="315"/>
      <c r="D162" s="315" t="s">
        <v>46</v>
      </c>
      <c r="E162" s="316" t="s">
        <v>310</v>
      </c>
      <c r="F162" s="316" t="s">
        <v>360</v>
      </c>
      <c r="G162" s="127"/>
    </row>
    <row r="163" spans="1:7" x14ac:dyDescent="0.3">
      <c r="A163" s="314"/>
      <c r="B163" s="41" t="s">
        <v>34</v>
      </c>
      <c r="C163" s="41" t="s">
        <v>33</v>
      </c>
      <c r="D163" s="315"/>
      <c r="E163" s="316"/>
      <c r="F163" s="316"/>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0"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0" t="s">
        <v>375</v>
      </c>
      <c r="B181" s="130" t="s">
        <v>32</v>
      </c>
      <c r="C181" s="136" t="str">
        <f>IF(B181=0, -10, "0")</f>
        <v>0</v>
      </c>
      <c r="D181" s="220"/>
      <c r="E181" s="106"/>
      <c r="F181" s="204"/>
      <c r="G181" s="127"/>
    </row>
    <row r="182" spans="1:7" ht="17.25" x14ac:dyDescent="0.35">
      <c r="A182" s="260"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6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61.5" customHeight="1" x14ac:dyDescent="0.3">
      <c r="A194" s="264" t="s">
        <v>388</v>
      </c>
      <c r="B194" s="130" t="s">
        <v>32</v>
      </c>
      <c r="C194" s="136" t="str">
        <f>IF(B194=0, -10, "0")</f>
        <v>0</v>
      </c>
      <c r="D194" s="116"/>
      <c r="E194" s="106"/>
      <c r="F194" s="204"/>
      <c r="G194" s="127"/>
    </row>
    <row r="195" spans="1:7" s="112" customFormat="1" ht="20.25" customHeight="1" x14ac:dyDescent="0.3">
      <c r="A195" s="323" t="s">
        <v>379</v>
      </c>
      <c r="B195" s="323"/>
      <c r="C195" s="323"/>
      <c r="D195" s="323"/>
      <c r="E195" s="323"/>
      <c r="F195" s="323"/>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"0"))</f>
        <v>0</v>
      </c>
      <c r="C200" s="130"/>
      <c r="D200" s="281" t="str">
        <f>IFERROR(E200/F200,"N.A")</f>
        <v>N.A</v>
      </c>
      <c r="E200" s="282">
        <f>COUNTIF('A1 Exploitation'!F165:F199,"ok")</f>
        <v>0</v>
      </c>
      <c r="F200" s="283">
        <f>COUNTA('A1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x14ac:dyDescent="0.3">
      <c r="A209" s="314" t="s">
        <v>30</v>
      </c>
      <c r="B209" s="315" t="s">
        <v>31</v>
      </c>
      <c r="C209" s="315"/>
      <c r="D209" s="315" t="s">
        <v>46</v>
      </c>
      <c r="E209" s="316" t="s">
        <v>310</v>
      </c>
      <c r="F209" s="316" t="s">
        <v>360</v>
      </c>
      <c r="G209" s="127"/>
    </row>
    <row r="210" spans="1:7" x14ac:dyDescent="0.3">
      <c r="A210" s="314"/>
      <c r="B210" s="41" t="s">
        <v>34</v>
      </c>
      <c r="C210" s="41" t="s">
        <v>33</v>
      </c>
      <c r="D210" s="315"/>
      <c r="E210" s="316"/>
      <c r="F210" s="316"/>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6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6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38"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customHeight="1"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3" t="s">
        <v>379</v>
      </c>
      <c r="B256" s="323"/>
      <c r="C256" s="323"/>
      <c r="D256" s="323"/>
      <c r="E256" s="323"/>
      <c r="F256" s="323"/>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"0"))</f>
        <v>0</v>
      </c>
      <c r="C261" s="140"/>
      <c r="D261" s="281" t="str">
        <f>IFERROR(E261/F261,"N.A")</f>
        <v>N.A</v>
      </c>
      <c r="E261" s="282">
        <f>COUNTIF('A1 Exploitation'!F212:F260,"ok")</f>
        <v>0</v>
      </c>
      <c r="F261" s="283">
        <f>COUNTA('A1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x14ac:dyDescent="0.3">
      <c r="A270" s="314" t="s">
        <v>30</v>
      </c>
      <c r="B270" s="315" t="s">
        <v>31</v>
      </c>
      <c r="C270" s="315"/>
      <c r="D270" s="315" t="s">
        <v>46</v>
      </c>
      <c r="E270" s="316" t="s">
        <v>310</v>
      </c>
      <c r="F270" s="316" t="s">
        <v>360</v>
      </c>
      <c r="G270" s="214"/>
    </row>
    <row r="271" spans="1:7" s="16" customFormat="1" x14ac:dyDescent="0.3">
      <c r="A271" s="314"/>
      <c r="B271" s="41" t="s">
        <v>34</v>
      </c>
      <c r="C271" s="41" t="s">
        <v>33</v>
      </c>
      <c r="D271" s="315"/>
      <c r="E271" s="316"/>
      <c r="F271" s="316"/>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4" t="s">
        <v>396</v>
      </c>
      <c r="B308" s="325"/>
      <c r="C308" s="325"/>
      <c r="D308" s="325"/>
      <c r="E308" s="325"/>
      <c r="F308" s="326"/>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"0"))</f>
        <v>0</v>
      </c>
      <c r="C313" s="140"/>
      <c r="D313" s="281" t="str">
        <f>IFERROR(E313/F313,"N.A")</f>
        <v>N.A</v>
      </c>
      <c r="E313" s="282">
        <f>COUNTIF('A1 Exploitation'!F273:F312,"ok")</f>
        <v>0</v>
      </c>
      <c r="F313" s="283">
        <f>COUNTA('A1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x14ac:dyDescent="0.3">
      <c r="A322" s="314" t="s">
        <v>30</v>
      </c>
      <c r="B322" s="315" t="s">
        <v>31</v>
      </c>
      <c r="C322" s="315"/>
      <c r="D322" s="315" t="s">
        <v>46</v>
      </c>
      <c r="E322" s="316" t="s">
        <v>310</v>
      </c>
      <c r="F322" s="316" t="s">
        <v>360</v>
      </c>
      <c r="G322" s="127"/>
    </row>
    <row r="323" spans="1:7" x14ac:dyDescent="0.3">
      <c r="A323" s="314"/>
      <c r="B323" s="41" t="s">
        <v>34</v>
      </c>
      <c r="C323" s="41" t="s">
        <v>33</v>
      </c>
      <c r="D323" s="315"/>
      <c r="E323" s="316"/>
      <c r="F323" s="316"/>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4" t="s">
        <v>379</v>
      </c>
      <c r="B349" s="325"/>
      <c r="C349" s="325"/>
      <c r="D349" s="325"/>
      <c r="E349" s="325"/>
      <c r="F349" s="325"/>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"0"))</f>
        <v>0</v>
      </c>
      <c r="C353" s="130"/>
      <c r="D353" s="281" t="str">
        <f>IFERROR(E353/F353,"N.A")</f>
        <v>N.A</v>
      </c>
      <c r="E353" s="282">
        <f>COUNTIF('A1 Exploitation'!F325:F352,"ok")</f>
        <v>0</v>
      </c>
      <c r="F353" s="283">
        <f>COUNTA('A1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x14ac:dyDescent="0.3">
      <c r="A362" s="314" t="s">
        <v>30</v>
      </c>
      <c r="B362" s="315" t="s">
        <v>31</v>
      </c>
      <c r="C362" s="315"/>
      <c r="D362" s="315" t="s">
        <v>46</v>
      </c>
      <c r="E362" s="316" t="s">
        <v>310</v>
      </c>
      <c r="F362" s="316" t="s">
        <v>360</v>
      </c>
      <c r="G362" s="127"/>
    </row>
    <row r="363" spans="1:7" x14ac:dyDescent="0.3">
      <c r="A363" s="314"/>
      <c r="B363" s="41" t="s">
        <v>34</v>
      </c>
      <c r="C363" s="41" t="s">
        <v>33</v>
      </c>
      <c r="D363" s="315"/>
      <c r="E363" s="316"/>
      <c r="F363" s="316"/>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3" t="s">
        <v>379</v>
      </c>
      <c r="B383" s="323"/>
      <c r="C383" s="323"/>
      <c r="D383" s="323"/>
      <c r="E383" s="323"/>
      <c r="F383" s="323"/>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 "0"))</f>
        <v>0</v>
      </c>
      <c r="C386" s="130"/>
      <c r="D386" s="281" t="str">
        <f>IFERROR(E386/F386,"N.A")</f>
        <v>N.A</v>
      </c>
      <c r="E386" s="282">
        <f>COUNTIF('A1 Exploitation'!F365:F385,"ok")</f>
        <v>0</v>
      </c>
      <c r="F386" s="283">
        <f>COUNTA('A1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x14ac:dyDescent="0.3">
      <c r="A395" s="314" t="s">
        <v>30</v>
      </c>
      <c r="B395" s="315" t="s">
        <v>31</v>
      </c>
      <c r="C395" s="315"/>
      <c r="D395" s="315" t="s">
        <v>46</v>
      </c>
      <c r="E395" s="316" t="s">
        <v>310</v>
      </c>
      <c r="F395" s="316" t="s">
        <v>360</v>
      </c>
      <c r="G395" s="127"/>
    </row>
    <row r="396" spans="1:7" x14ac:dyDescent="0.3">
      <c r="A396" s="314"/>
      <c r="B396" s="41" t="s">
        <v>34</v>
      </c>
      <c r="C396" s="41" t="s">
        <v>33</v>
      </c>
      <c r="D396" s="315"/>
      <c r="E396" s="316"/>
      <c r="F396" s="316"/>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3" t="s">
        <v>379</v>
      </c>
      <c r="B435" s="323"/>
      <c r="C435" s="323"/>
      <c r="D435" s="323"/>
      <c r="E435" s="323"/>
      <c r="F435" s="323"/>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"0"))</f>
        <v>0</v>
      </c>
      <c r="C439" s="130"/>
      <c r="D439" s="281" t="str">
        <f>IFERROR(E439/F439,"N.A")</f>
        <v>N.A</v>
      </c>
      <c r="E439" s="282">
        <f>COUNTIF('A1 Exploitation'!F398:F438,"ok")</f>
        <v>0</v>
      </c>
      <c r="F439" s="283">
        <f>COUNTA('A1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x14ac:dyDescent="0.3">
      <c r="A448" s="314" t="s">
        <v>30</v>
      </c>
      <c r="B448" s="315" t="s">
        <v>31</v>
      </c>
      <c r="C448" s="315"/>
      <c r="D448" s="315" t="s">
        <v>46</v>
      </c>
      <c r="E448" s="316" t="s">
        <v>310</v>
      </c>
      <c r="F448" s="316" t="s">
        <v>360</v>
      </c>
      <c r="G448" s="127"/>
    </row>
    <row r="449" spans="1:6" x14ac:dyDescent="0.3">
      <c r="A449" s="314"/>
      <c r="B449" s="41" t="s">
        <v>34</v>
      </c>
      <c r="C449" s="41" t="s">
        <v>33</v>
      </c>
      <c r="D449" s="315"/>
      <c r="E449" s="316"/>
      <c r="F449" s="316"/>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33"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27" t="s">
        <v>379</v>
      </c>
      <c r="B471" s="328"/>
      <c r="C471" s="328"/>
      <c r="D471" s="328"/>
      <c r="E471" s="328"/>
      <c r="F471" s="328"/>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80" t="str">
        <f>IF(D476=1, 2, IF(AND(D476&lt;1,D476&gt;0), 1, "0"))</f>
        <v>0</v>
      </c>
      <c r="C476" s="140"/>
      <c r="D476" s="281" t="str">
        <f>IFERROR(E475/F475,"N.A")</f>
        <v>N.A</v>
      </c>
      <c r="E476" s="282">
        <f>COUNTIF('A1 Exploitation'!F451:F475,"ok")</f>
        <v>0</v>
      </c>
      <c r="F476" s="283">
        <f>COUNTA('A1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29" t="s">
        <v>367</v>
      </c>
      <c r="B483" s="329"/>
      <c r="C483" s="329"/>
      <c r="D483" s="329"/>
      <c r="E483" s="185"/>
      <c r="F483" s="201"/>
    </row>
    <row r="484" spans="1:7" x14ac:dyDescent="0.3">
      <c r="A484" s="74">
        <f>B11</f>
        <v>0</v>
      </c>
      <c r="B484" s="124"/>
      <c r="C484" s="135"/>
      <c r="D484" s="124"/>
    </row>
    <row r="485" spans="1:7" x14ac:dyDescent="0.3">
      <c r="A485" s="314" t="s">
        <v>30</v>
      </c>
      <c r="B485" s="315" t="s">
        <v>31</v>
      </c>
      <c r="C485" s="315"/>
      <c r="D485" s="315" t="s">
        <v>46</v>
      </c>
      <c r="E485" s="316" t="s">
        <v>310</v>
      </c>
      <c r="F485" s="316" t="s">
        <v>360</v>
      </c>
      <c r="G485" s="127"/>
    </row>
    <row r="486" spans="1:7" x14ac:dyDescent="0.3">
      <c r="A486" s="314"/>
      <c r="B486" s="41" t="s">
        <v>34</v>
      </c>
      <c r="C486" s="41" t="s">
        <v>33</v>
      </c>
      <c r="D486" s="315"/>
      <c r="E486" s="316"/>
      <c r="F486" s="316"/>
    </row>
    <row r="487" spans="1:7" ht="18" x14ac:dyDescent="0.3">
      <c r="A487" s="194" t="s">
        <v>368</v>
      </c>
      <c r="B487" s="195"/>
      <c r="C487" s="195"/>
      <c r="D487" s="195"/>
      <c r="E487" s="195"/>
      <c r="F487" s="197"/>
    </row>
    <row r="488" spans="1:7"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"0"))</f>
        <v>0</v>
      </c>
      <c r="C498" s="213"/>
      <c r="D498" s="281" t="str">
        <f>IFERROR(E498/F498,"N.A")</f>
        <v>N.A</v>
      </c>
      <c r="E498" s="282">
        <f>COUNTIF('A1 Exploitation'!F488:F497,"ok")</f>
        <v>0</v>
      </c>
      <c r="F498" s="283">
        <f>COUNTA('A1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x14ac:dyDescent="0.3">
      <c r="A507" s="314" t="s">
        <v>30</v>
      </c>
      <c r="B507" s="315" t="s">
        <v>31</v>
      </c>
      <c r="C507" s="315"/>
      <c r="D507" s="315" t="s">
        <v>46</v>
      </c>
      <c r="E507" s="316" t="s">
        <v>310</v>
      </c>
      <c r="F507" s="316" t="s">
        <v>360</v>
      </c>
      <c r="G507" s="127"/>
    </row>
    <row r="508" spans="1:7" x14ac:dyDescent="0.3">
      <c r="A508" s="314"/>
      <c r="B508" s="41" t="s">
        <v>34</v>
      </c>
      <c r="C508" s="41" t="s">
        <v>33</v>
      </c>
      <c r="D508" s="349"/>
      <c r="E508" s="316"/>
      <c r="F508" s="316"/>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"0"))</f>
        <v>0</v>
      </c>
      <c r="C512" s="140"/>
      <c r="D512" s="281" t="str">
        <f>IFERROR(E512/F512,"N.A")</f>
        <v>N.A</v>
      </c>
      <c r="E512" s="284">
        <f>COUNTIF('A1 Exploitation'!F509:F511,"ok")</f>
        <v>0</v>
      </c>
      <c r="F512" s="285">
        <f>COUNTA('A1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x14ac:dyDescent="0.3">
      <c r="A518" s="314" t="s">
        <v>30</v>
      </c>
      <c r="B518" s="315" t="s">
        <v>31</v>
      </c>
      <c r="C518" s="315"/>
      <c r="D518" s="315" t="s">
        <v>46</v>
      </c>
      <c r="E518" s="316" t="s">
        <v>310</v>
      </c>
      <c r="F518" s="316" t="s">
        <v>360</v>
      </c>
      <c r="G518" s="127"/>
    </row>
    <row r="519" spans="1:7" x14ac:dyDescent="0.3">
      <c r="A519" s="314"/>
      <c r="B519" s="41" t="s">
        <v>34</v>
      </c>
      <c r="C519" s="41" t="s">
        <v>33</v>
      </c>
      <c r="D519" s="349"/>
      <c r="E519" s="316"/>
      <c r="F519" s="316"/>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"0"))</f>
        <v>0</v>
      </c>
      <c r="C532" s="140"/>
      <c r="D532" s="281" t="str">
        <f>IFERROR(E532/F532,"N.A")</f>
        <v>N.A</v>
      </c>
      <c r="E532" s="282">
        <f>COUNTIF('A1 Exploitation'!F520:F531,"ok")</f>
        <v>0</v>
      </c>
      <c r="F532" s="283">
        <f>COUNTIF('A1 Exploitation'!F520:F531,"ok")</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x14ac:dyDescent="0.3">
      <c r="A538" s="314" t="s">
        <v>30</v>
      </c>
      <c r="B538" s="315" t="s">
        <v>31</v>
      </c>
      <c r="C538" s="315"/>
      <c r="D538" s="315" t="s">
        <v>46</v>
      </c>
      <c r="E538" s="316" t="s">
        <v>310</v>
      </c>
      <c r="F538" s="316" t="s">
        <v>360</v>
      </c>
      <c r="G538" s="127"/>
    </row>
    <row r="539" spans="1:7" x14ac:dyDescent="0.3">
      <c r="A539" s="314"/>
      <c r="B539" s="41" t="s">
        <v>34</v>
      </c>
      <c r="C539" s="41" t="s">
        <v>33</v>
      </c>
      <c r="D539" s="349"/>
      <c r="E539" s="316"/>
      <c r="F539" s="316"/>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"0"))</f>
        <v>0</v>
      </c>
      <c r="C543" s="130"/>
      <c r="D543" s="281" t="str">
        <f>IFERROR(E543/F543,"N.A")</f>
        <v>N.A</v>
      </c>
      <c r="E543" s="282">
        <f>COUNTIF('A1 Exploitation'!F540:F542,"ok")</f>
        <v>0</v>
      </c>
      <c r="F543" s="283">
        <f>COUNTA('A2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8RqL43adpLl/grhBrkQuJ6VqSi7rzISsVebsqM4ln7iRSb/qvn4VK3qkQPugfPq3A+Mzbw8DqJPX9LHqYHzf4g==" saltValue="SHNmC/VBLmAeDrETxY2MGA=="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55" zoomScale="60" zoomScaleNormal="90" workbookViewId="0">
      <selection activeCell="B8" sqref="B8:F11"/>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07"/>
      <c r="E1" s="307"/>
      <c r="F1" s="307"/>
      <c r="G1" s="307"/>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31" t="s">
        <v>50</v>
      </c>
      <c r="B6" s="331"/>
      <c r="C6" s="331"/>
      <c r="D6" s="331"/>
      <c r="E6" s="331"/>
      <c r="F6" s="331"/>
      <c r="G6" s="125"/>
    </row>
    <row r="7" spans="1:7" s="12" customFormat="1" ht="21.75" customHeight="1" x14ac:dyDescent="0.45">
      <c r="A7" s="309" t="str">
        <f>'A2 Exploitation'!A8:F8</f>
        <v>Jawhra Sousse</v>
      </c>
      <c r="B7" s="309"/>
      <c r="C7" s="309"/>
      <c r="D7" s="309"/>
      <c r="E7" s="309"/>
      <c r="F7" s="309"/>
      <c r="G7" s="125"/>
    </row>
    <row r="8" spans="1:7" s="12" customFormat="1" ht="24" x14ac:dyDescent="0.45">
      <c r="A8" s="14" t="s">
        <v>42</v>
      </c>
      <c r="B8" s="332">
        <f>'A2 Exploitation'!B9:F9</f>
        <v>0</v>
      </c>
      <c r="C8" s="332"/>
      <c r="D8" s="332"/>
      <c r="E8" s="332"/>
      <c r="F8" s="332"/>
      <c r="G8" s="125"/>
    </row>
    <row r="9" spans="1:7" s="12" customFormat="1" ht="24" x14ac:dyDescent="0.45">
      <c r="A9" s="15" t="s">
        <v>44</v>
      </c>
      <c r="B9" s="333">
        <f>'A2 Exploitation'!B10:F10</f>
        <v>0</v>
      </c>
      <c r="C9" s="333"/>
      <c r="D9" s="333"/>
      <c r="E9" s="333"/>
      <c r="F9" s="333"/>
      <c r="G9" s="125"/>
    </row>
    <row r="10" spans="1:7" s="12" customFormat="1" ht="24" x14ac:dyDescent="0.45">
      <c r="A10" s="14" t="s">
        <v>43</v>
      </c>
      <c r="B10" s="330">
        <f>'A2 Exploitation'!B11:F11</f>
        <v>0</v>
      </c>
      <c r="C10" s="330"/>
      <c r="D10" s="330"/>
      <c r="E10" s="330"/>
      <c r="F10" s="330"/>
      <c r="G10" s="125"/>
    </row>
    <row r="11" spans="1:7" s="12" customFormat="1" ht="24" x14ac:dyDescent="0.45">
      <c r="A11" s="14" t="s">
        <v>294</v>
      </c>
      <c r="B11" s="334">
        <f>D199</f>
        <v>0</v>
      </c>
      <c r="C11" s="334"/>
      <c r="D11" s="334"/>
      <c r="E11" s="334"/>
      <c r="F11" s="334"/>
      <c r="G11" s="125"/>
    </row>
    <row r="12" spans="1:7" s="12" customFormat="1" ht="22.5" x14ac:dyDescent="0.45">
      <c r="A12" s="11"/>
      <c r="D12" s="313"/>
      <c r="E12" s="313"/>
      <c r="F12" s="313"/>
      <c r="G12" s="313"/>
    </row>
    <row r="13" spans="1:7" s="12" customFormat="1" ht="11.25" customHeight="1" x14ac:dyDescent="0.3">
      <c r="A13" s="314" t="s">
        <v>30</v>
      </c>
      <c r="B13" s="315" t="s">
        <v>31</v>
      </c>
      <c r="C13" s="315"/>
      <c r="D13" s="315" t="s">
        <v>46</v>
      </c>
      <c r="E13" s="315" t="s">
        <v>190</v>
      </c>
      <c r="F13" s="315" t="s">
        <v>191</v>
      </c>
      <c r="G13" s="112"/>
    </row>
    <row r="14" spans="1:7" s="12" customFormat="1" ht="12.75" customHeight="1" x14ac:dyDescent="0.3">
      <c r="A14" s="314"/>
      <c r="B14" s="34" t="s">
        <v>34</v>
      </c>
      <c r="C14" s="34" t="s">
        <v>33</v>
      </c>
      <c r="D14" s="315"/>
      <c r="E14" s="315"/>
      <c r="F14" s="315"/>
      <c r="G14" s="127"/>
    </row>
    <row r="15" spans="1:7" x14ac:dyDescent="0.3">
      <c r="A15" s="17"/>
      <c r="B15" s="17"/>
      <c r="C15" s="17"/>
      <c r="D15" s="17"/>
    </row>
    <row r="16" spans="1:7" ht="19.5" x14ac:dyDescent="0.4">
      <c r="A16" s="338" t="s">
        <v>0</v>
      </c>
      <c r="B16" s="339"/>
      <c r="C16" s="339"/>
      <c r="D16" s="339"/>
      <c r="E16" s="339"/>
      <c r="F16" s="339"/>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0" t="s">
        <v>36</v>
      </c>
      <c r="B22" s="341"/>
      <c r="C22" s="342"/>
      <c r="D22" s="250">
        <f>SUM(B17:C21)</f>
        <v>0</v>
      </c>
    </row>
    <row r="23" spans="1:7" x14ac:dyDescent="0.3">
      <c r="A23" s="335" t="s">
        <v>295</v>
      </c>
      <c r="B23" s="336"/>
      <c r="C23" s="337"/>
      <c r="D23" s="33">
        <f>D22/(COUNT(B17:C21)*2)</f>
        <v>0</v>
      </c>
    </row>
    <row r="24" spans="1:7" s="22" customFormat="1" x14ac:dyDescent="0.3">
      <c r="A24" s="26"/>
      <c r="B24" s="27"/>
      <c r="C24" s="27"/>
      <c r="D24" s="28"/>
      <c r="G24" s="126"/>
    </row>
    <row r="25" spans="1:7" ht="19.5" x14ac:dyDescent="0.4">
      <c r="A25" s="343" t="s">
        <v>4</v>
      </c>
      <c r="B25" s="344"/>
      <c r="C25" s="344"/>
      <c r="D25" s="344"/>
      <c r="E25" s="344"/>
      <c r="F25" s="344"/>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5" t="s">
        <v>36</v>
      </c>
      <c r="B33" s="336"/>
      <c r="C33" s="337"/>
      <c r="D33" s="248">
        <f>SUM(B26:C32)</f>
        <v>0</v>
      </c>
    </row>
    <row r="34" spans="1:7" x14ac:dyDescent="0.3">
      <c r="A34" s="335" t="s">
        <v>295</v>
      </c>
      <c r="B34" s="336"/>
      <c r="C34" s="337"/>
      <c r="D34" s="33">
        <f>D33/(COUNT(B26:C32)*2)</f>
        <v>0</v>
      </c>
    </row>
    <row r="35" spans="1:7" s="22" customFormat="1" x14ac:dyDescent="0.3">
      <c r="A35" s="26"/>
      <c r="B35" s="27"/>
      <c r="C35" s="27"/>
      <c r="D35" s="28"/>
      <c r="G35" s="126"/>
    </row>
    <row r="36" spans="1:7" s="22" customFormat="1" ht="19.5" x14ac:dyDescent="0.4">
      <c r="A36" s="343" t="s">
        <v>219</v>
      </c>
      <c r="B36" s="344"/>
      <c r="C36" s="344"/>
      <c r="D36" s="344"/>
      <c r="E36" s="344"/>
      <c r="F36" s="344"/>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5" t="s">
        <v>36</v>
      </c>
      <c r="B42" s="336"/>
      <c r="C42" s="337"/>
      <c r="D42" s="248">
        <f>SUM(B37:C41)</f>
        <v>0</v>
      </c>
      <c r="E42" s="13"/>
      <c r="F42" s="13"/>
      <c r="G42" s="126"/>
    </row>
    <row r="43" spans="1:7" s="22" customFormat="1" x14ac:dyDescent="0.3">
      <c r="A43" s="335" t="s">
        <v>295</v>
      </c>
      <c r="B43" s="336"/>
      <c r="C43" s="337"/>
      <c r="D43" s="33">
        <f>D42/(COUNT(B37:C41)*2)</f>
        <v>0</v>
      </c>
      <c r="E43" s="13"/>
      <c r="F43" s="13"/>
      <c r="G43" s="126"/>
    </row>
    <row r="44" spans="1:7" s="22" customFormat="1" x14ac:dyDescent="0.3">
      <c r="A44" s="47"/>
      <c r="B44" s="48"/>
      <c r="C44" s="48"/>
      <c r="D44" s="49"/>
      <c r="G44" s="126"/>
    </row>
    <row r="45" spans="1:7" ht="19.5" x14ac:dyDescent="0.4">
      <c r="A45" s="345" t="s">
        <v>21</v>
      </c>
      <c r="B45" s="346"/>
      <c r="C45" s="346"/>
      <c r="D45" s="346"/>
      <c r="E45" s="346"/>
      <c r="F45" s="346"/>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5" t="s">
        <v>36</v>
      </c>
      <c r="B52" s="336"/>
      <c r="C52" s="337"/>
      <c r="D52" s="248">
        <f>SUM(B46:C51)</f>
        <v>0</v>
      </c>
    </row>
    <row r="53" spans="1:7" x14ac:dyDescent="0.3">
      <c r="A53" s="335" t="s">
        <v>295</v>
      </c>
      <c r="B53" s="336"/>
      <c r="C53" s="337"/>
      <c r="D53" s="33">
        <f>D52/(COUNT(B46:C51)*2)</f>
        <v>0</v>
      </c>
    </row>
    <row r="54" spans="1:7" s="22" customFormat="1" x14ac:dyDescent="0.3">
      <c r="A54" s="26"/>
      <c r="B54" s="27"/>
      <c r="C54" s="27"/>
      <c r="D54" s="28"/>
      <c r="G54" s="126"/>
    </row>
    <row r="55" spans="1:7" ht="19.5" x14ac:dyDescent="0.4">
      <c r="A55" s="343" t="s">
        <v>8</v>
      </c>
      <c r="B55" s="344"/>
      <c r="C55" s="344"/>
      <c r="D55" s="344"/>
      <c r="E55" s="344"/>
      <c r="F55" s="344"/>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5" t="s">
        <v>36</v>
      </c>
      <c r="B63" s="336"/>
      <c r="C63" s="337"/>
      <c r="D63" s="248">
        <f>SUM(B56:C62)</f>
        <v>0</v>
      </c>
    </row>
    <row r="64" spans="1:7" x14ac:dyDescent="0.3">
      <c r="A64" s="335" t="s">
        <v>295</v>
      </c>
      <c r="B64" s="336"/>
      <c r="C64" s="337"/>
      <c r="D64" s="33">
        <f>D63/(COUNT(B56:C62)*2)</f>
        <v>0</v>
      </c>
    </row>
    <row r="65" spans="1:7" s="22" customFormat="1" x14ac:dyDescent="0.3">
      <c r="A65" s="26"/>
      <c r="B65" s="27"/>
      <c r="C65" s="27"/>
      <c r="D65" s="28"/>
      <c r="G65" s="126"/>
    </row>
    <row r="66" spans="1:7" ht="19.5" x14ac:dyDescent="0.4">
      <c r="A66" s="343" t="s">
        <v>130</v>
      </c>
      <c r="B66" s="344"/>
      <c r="C66" s="344"/>
      <c r="D66" s="344"/>
      <c r="E66" s="344"/>
      <c r="F66" s="344"/>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5" t="s">
        <v>36</v>
      </c>
      <c r="B84" s="336"/>
      <c r="C84" s="337"/>
      <c r="D84" s="248">
        <f>SUM(B67:C83)</f>
        <v>0</v>
      </c>
    </row>
    <row r="85" spans="1:7" x14ac:dyDescent="0.3">
      <c r="A85" s="335" t="s">
        <v>295</v>
      </c>
      <c r="B85" s="336"/>
      <c r="C85" s="337"/>
      <c r="D85" s="33">
        <f>D84/(COUNT(B67:C83)*2)</f>
        <v>0</v>
      </c>
    </row>
    <row r="86" spans="1:7" s="22" customFormat="1" x14ac:dyDescent="0.3">
      <c r="A86" s="26"/>
      <c r="B86" s="27"/>
      <c r="C86" s="27"/>
      <c r="D86" s="28"/>
      <c r="G86" s="126"/>
    </row>
    <row r="87" spans="1:7" ht="19.5" x14ac:dyDescent="0.4">
      <c r="A87" s="343" t="s">
        <v>211</v>
      </c>
      <c r="B87" s="344"/>
      <c r="C87" s="344"/>
      <c r="D87" s="344"/>
      <c r="E87" s="344"/>
      <c r="F87" s="344"/>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5" t="s">
        <v>36</v>
      </c>
      <c r="B102" s="336"/>
      <c r="C102" s="337"/>
      <c r="D102" s="248">
        <f>SUM(B88:C101)</f>
        <v>0</v>
      </c>
    </row>
    <row r="103" spans="1:7" x14ac:dyDescent="0.3">
      <c r="A103" s="335" t="s">
        <v>295</v>
      </c>
      <c r="B103" s="336"/>
      <c r="C103" s="337"/>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3" t="s">
        <v>212</v>
      </c>
      <c r="B106" s="344"/>
      <c r="C106" s="344"/>
      <c r="D106" s="344"/>
      <c r="E106" s="344"/>
      <c r="F106" s="344"/>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5" t="s">
        <v>36</v>
      </c>
      <c r="B118" s="336"/>
      <c r="C118" s="337"/>
      <c r="D118" s="248">
        <f>SUM(B107:C117)</f>
        <v>0</v>
      </c>
      <c r="E118" s="13"/>
      <c r="F118" s="13"/>
      <c r="G118" s="126"/>
    </row>
    <row r="119" spans="1:7" s="22" customFormat="1" x14ac:dyDescent="0.3">
      <c r="A119" s="335" t="s">
        <v>295</v>
      </c>
      <c r="B119" s="336"/>
      <c r="C119" s="337"/>
      <c r="D119" s="33">
        <f>D118/(COUNT(B107:C117)*2)</f>
        <v>0</v>
      </c>
      <c r="E119" s="13"/>
      <c r="F119" s="13"/>
      <c r="G119" s="126"/>
    </row>
    <row r="120" spans="1:7" s="22" customFormat="1" x14ac:dyDescent="0.3">
      <c r="A120" s="26"/>
      <c r="B120" s="27"/>
      <c r="C120" s="27"/>
      <c r="D120" s="28"/>
      <c r="G120" s="126"/>
    </row>
    <row r="121" spans="1:7" ht="19.5" x14ac:dyDescent="0.4">
      <c r="A121" s="343" t="s">
        <v>185</v>
      </c>
      <c r="B121" s="344"/>
      <c r="C121" s="344"/>
      <c r="D121" s="344"/>
      <c r="E121" s="344"/>
      <c r="F121" s="344"/>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5" t="s">
        <v>36</v>
      </c>
      <c r="B133" s="336"/>
      <c r="C133" s="337"/>
      <c r="D133" s="248">
        <f>SUM(B122:C132)</f>
        <v>0</v>
      </c>
    </row>
    <row r="134" spans="1:7" x14ac:dyDescent="0.3">
      <c r="A134" s="335" t="s">
        <v>295</v>
      </c>
      <c r="B134" s="336"/>
      <c r="C134" s="337"/>
      <c r="D134" s="32">
        <f>D133/(COUNT(B122:C132)*2)</f>
        <v>0</v>
      </c>
    </row>
    <row r="135" spans="1:7" s="22" customFormat="1" x14ac:dyDescent="0.3">
      <c r="A135" s="26"/>
      <c r="B135" s="27"/>
      <c r="C135" s="27"/>
      <c r="D135" s="31"/>
      <c r="G135" s="126"/>
    </row>
    <row r="136" spans="1:7" ht="19.5" x14ac:dyDescent="0.4">
      <c r="A136" s="343" t="s">
        <v>71</v>
      </c>
      <c r="B136" s="344"/>
      <c r="C136" s="344"/>
      <c r="D136" s="344"/>
      <c r="E136" s="344"/>
      <c r="F136" s="344"/>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5" t="s">
        <v>36</v>
      </c>
      <c r="B149" s="336"/>
      <c r="C149" s="337"/>
      <c r="D149" s="248">
        <f>SUM(B137:C148)</f>
        <v>0</v>
      </c>
    </row>
    <row r="150" spans="1:7" x14ac:dyDescent="0.3">
      <c r="A150" s="335" t="s">
        <v>295</v>
      </c>
      <c r="B150" s="336"/>
      <c r="C150" s="337"/>
      <c r="D150" s="33">
        <f>D149/(COUNT(B137:C148)*2)</f>
        <v>0</v>
      </c>
    </row>
    <row r="151" spans="1:7" s="22" customFormat="1" x14ac:dyDescent="0.3">
      <c r="A151" s="26"/>
      <c r="B151" s="27"/>
      <c r="C151" s="27"/>
      <c r="D151" s="28"/>
      <c r="G151" s="126"/>
    </row>
    <row r="152" spans="1:7" ht="19.5" x14ac:dyDescent="0.4">
      <c r="A152" s="343" t="s">
        <v>217</v>
      </c>
      <c r="B152" s="344"/>
      <c r="C152" s="344"/>
      <c r="D152" s="344"/>
      <c r="E152" s="344"/>
      <c r="F152" s="344"/>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5" t="s">
        <v>36</v>
      </c>
      <c r="B161" s="341"/>
      <c r="C161" s="342"/>
      <c r="D161" s="250">
        <f>SUM(B153:C160)</f>
        <v>0</v>
      </c>
    </row>
    <row r="162" spans="1:7" x14ac:dyDescent="0.3">
      <c r="A162" s="335" t="s">
        <v>295</v>
      </c>
      <c r="B162" s="336"/>
      <c r="C162" s="337"/>
      <c r="D162" s="33">
        <f>D161/(COUNT(B153:C160)*2)</f>
        <v>0</v>
      </c>
    </row>
    <row r="163" spans="1:7" s="22" customFormat="1" x14ac:dyDescent="0.3">
      <c r="A163" s="26"/>
      <c r="B163" s="27"/>
      <c r="C163" s="29"/>
      <c r="D163" s="30"/>
      <c r="G163" s="126"/>
    </row>
    <row r="164" spans="1:7" ht="19.5" x14ac:dyDescent="0.4">
      <c r="A164" s="343" t="s">
        <v>77</v>
      </c>
      <c r="B164" s="344"/>
      <c r="C164" s="344"/>
      <c r="D164" s="344"/>
      <c r="E164" s="344"/>
      <c r="F164" s="344"/>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5" t="s">
        <v>36</v>
      </c>
      <c r="B169" s="336"/>
      <c r="C169" s="337"/>
      <c r="D169" s="248">
        <f>SUM(B165:C168)</f>
        <v>0</v>
      </c>
    </row>
    <row r="170" spans="1:7" x14ac:dyDescent="0.3">
      <c r="A170" s="335" t="s">
        <v>295</v>
      </c>
      <c r="B170" s="336"/>
      <c r="C170" s="337"/>
      <c r="D170" s="33">
        <f>D169/(COUNT(B165:C168)*2)</f>
        <v>0</v>
      </c>
    </row>
    <row r="171" spans="1:7" s="22" customFormat="1" x14ac:dyDescent="0.3">
      <c r="A171" s="26"/>
      <c r="B171" s="27"/>
      <c r="C171" s="27"/>
      <c r="D171" s="28"/>
      <c r="G171" s="126"/>
    </row>
    <row r="172" spans="1:7" ht="19.5" x14ac:dyDescent="0.4">
      <c r="A172" s="347" t="s">
        <v>17</v>
      </c>
      <c r="B172" s="348"/>
      <c r="C172" s="348"/>
      <c r="D172" s="348"/>
      <c r="E172" s="348"/>
      <c r="F172" s="348"/>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5" t="s">
        <v>36</v>
      </c>
      <c r="B177" s="336"/>
      <c r="C177" s="337"/>
      <c r="D177" s="248">
        <f>SUM(B173:C176)</f>
        <v>0</v>
      </c>
    </row>
    <row r="178" spans="1:7" x14ac:dyDescent="0.3">
      <c r="A178" s="335" t="s">
        <v>295</v>
      </c>
      <c r="B178" s="336"/>
      <c r="C178" s="337"/>
      <c r="D178" s="33">
        <f>D177/(COUNT(B173:C176)*2)</f>
        <v>0</v>
      </c>
    </row>
    <row r="179" spans="1:7" s="22" customFormat="1" x14ac:dyDescent="0.3">
      <c r="A179" s="26"/>
      <c r="B179" s="27"/>
      <c r="C179" s="27"/>
      <c r="D179" s="28"/>
      <c r="G179" s="126"/>
    </row>
    <row r="180" spans="1:7" ht="19.5" x14ac:dyDescent="0.4">
      <c r="A180" s="343" t="s">
        <v>78</v>
      </c>
      <c r="B180" s="344"/>
      <c r="C180" s="344"/>
      <c r="D180" s="344"/>
      <c r="E180" s="344"/>
      <c r="F180" s="344"/>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5" t="s">
        <v>36</v>
      </c>
      <c r="B186" s="336"/>
      <c r="C186" s="337"/>
      <c r="D186" s="248">
        <f>SUM(B181:C185)</f>
        <v>0</v>
      </c>
    </row>
    <row r="187" spans="1:7" x14ac:dyDescent="0.3">
      <c r="A187" s="335" t="s">
        <v>295</v>
      </c>
      <c r="B187" s="336"/>
      <c r="C187" s="337"/>
      <c r="D187" s="33">
        <f>D186/(COUNT(B181:C185)*2)</f>
        <v>0</v>
      </c>
    </row>
    <row r="188" spans="1:7" s="22" customFormat="1" x14ac:dyDescent="0.3">
      <c r="A188" s="26"/>
      <c r="B188" s="27"/>
      <c r="C188" s="27"/>
      <c r="D188" s="28"/>
      <c r="G188" s="126"/>
    </row>
    <row r="189" spans="1:7" ht="19.5" x14ac:dyDescent="0.4">
      <c r="A189" s="343" t="s">
        <v>216</v>
      </c>
      <c r="B189" s="344"/>
      <c r="C189" s="344"/>
      <c r="D189" s="344"/>
      <c r="E189" s="344"/>
      <c r="F189" s="344"/>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5" t="s">
        <v>36</v>
      </c>
      <c r="B194" s="336"/>
      <c r="C194" s="337"/>
      <c r="D194" s="54">
        <f>SUM(B190:C193)</f>
        <v>0</v>
      </c>
    </row>
    <row r="195" spans="1:6" x14ac:dyDescent="0.3">
      <c r="A195" s="335" t="s">
        <v>295</v>
      </c>
      <c r="B195" s="336"/>
      <c r="C195" s="337"/>
      <c r="D195" s="33">
        <f>D194/(COUNT(B190:C193)*2)</f>
        <v>0</v>
      </c>
    </row>
    <row r="197" spans="1:6" ht="18" x14ac:dyDescent="0.35">
      <c r="A197" s="64" t="s">
        <v>246</v>
      </c>
      <c r="B197" s="63"/>
      <c r="C197" s="63"/>
      <c r="D197" s="286" t="e">
        <f>E197*100/F197</f>
        <v>#DIV/0!</v>
      </c>
      <c r="E197" s="287">
        <f>COUNTIF('A1 Technique'!F17:F193,"ok")</f>
        <v>0</v>
      </c>
      <c r="F197" s="288">
        <f>COUNTA('A1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ovCugtqAqQz2KOnyIFN7KIxE7fFBtVN4aiT5xewUCTn8ZRipf5j4CirXlyyb59MqYx1kOxE91SnqEyu9hV1Yug==" saltValue="shDGZ9gpoGGHdnC1nRN7V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C1" sqref="C1:C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07"/>
      <c r="E1" s="307"/>
      <c r="F1" s="307"/>
      <c r="G1" s="307"/>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08" t="s">
        <v>179</v>
      </c>
      <c r="B7" s="308"/>
      <c r="C7" s="308"/>
      <c r="D7" s="308"/>
      <c r="E7" s="308"/>
      <c r="F7" s="308"/>
      <c r="G7" s="125"/>
    </row>
    <row r="8" spans="1:7" ht="29.25" x14ac:dyDescent="0.45">
      <c r="A8" s="309" t="str">
        <f>'Page de garde'!D18</f>
        <v>Jawhra Sousse</v>
      </c>
      <c r="B8" s="309"/>
      <c r="C8" s="309"/>
      <c r="D8" s="309"/>
      <c r="E8" s="309"/>
      <c r="F8" s="309"/>
      <c r="G8" s="125"/>
    </row>
    <row r="9" spans="1:7" ht="24" x14ac:dyDescent="0.45">
      <c r="A9" s="14" t="s">
        <v>42</v>
      </c>
      <c r="B9" s="310"/>
      <c r="C9" s="310"/>
      <c r="D9" s="310"/>
      <c r="E9" s="310"/>
      <c r="F9" s="310"/>
      <c r="G9" s="125"/>
    </row>
    <row r="10" spans="1:7" ht="24" x14ac:dyDescent="0.45">
      <c r="A10" s="15" t="s">
        <v>44</v>
      </c>
      <c r="B10" s="311"/>
      <c r="C10" s="311"/>
      <c r="D10" s="311"/>
      <c r="E10" s="311"/>
      <c r="F10" s="311"/>
      <c r="G10" s="125"/>
    </row>
    <row r="11" spans="1:7" ht="24" x14ac:dyDescent="0.45">
      <c r="A11" s="14" t="s">
        <v>43</v>
      </c>
      <c r="B11" s="306"/>
      <c r="C11" s="306"/>
      <c r="D11" s="306"/>
      <c r="E11" s="306"/>
      <c r="F11" s="306"/>
      <c r="G11" s="125"/>
    </row>
    <row r="12" spans="1:7" ht="24" x14ac:dyDescent="0.45">
      <c r="A12" s="14" t="s">
        <v>239</v>
      </c>
      <c r="B12" s="312">
        <f>D549</f>
        <v>0</v>
      </c>
      <c r="C12" s="312"/>
      <c r="D12" s="312"/>
      <c r="E12" s="312"/>
      <c r="F12" s="312"/>
      <c r="G12" s="125"/>
    </row>
    <row r="13" spans="1:7" ht="22.5" x14ac:dyDescent="0.45">
      <c r="D13" s="313"/>
      <c r="E13" s="313"/>
      <c r="F13" s="313"/>
      <c r="G13" s="313"/>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4" t="s">
        <v>30</v>
      </c>
      <c r="B17" s="315" t="s">
        <v>31</v>
      </c>
      <c r="C17" s="315"/>
      <c r="D17" s="315" t="s">
        <v>46</v>
      </c>
      <c r="E17" s="316" t="s">
        <v>310</v>
      </c>
      <c r="F17" s="316" t="s">
        <v>358</v>
      </c>
    </row>
    <row r="18" spans="1:8" ht="16.5" customHeight="1" x14ac:dyDescent="0.3">
      <c r="A18" s="314"/>
      <c r="B18" s="41" t="s">
        <v>34</v>
      </c>
      <c r="C18" s="41" t="s">
        <v>33</v>
      </c>
      <c r="D18" s="315"/>
      <c r="E18" s="316"/>
      <c r="F18" s="316"/>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7" t="s">
        <v>379</v>
      </c>
      <c r="B38" s="318"/>
      <c r="C38" s="318"/>
      <c r="D38" s="318"/>
      <c r="E38" s="318"/>
      <c r="F38" s="319"/>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"0"))</f>
        <v>0</v>
      </c>
      <c r="C41" s="130"/>
      <c r="D41" s="281" t="str">
        <f>IFERROR(E41/F41,"N.A")</f>
        <v>N.A</v>
      </c>
      <c r="E41" s="282">
        <f>COUNTIF('A2 Exploitation'!F21:F40,"ok")</f>
        <v>0</v>
      </c>
      <c r="F41" s="283">
        <f>COUNTA('A2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x14ac:dyDescent="0.3">
      <c r="A50" s="314" t="s">
        <v>30</v>
      </c>
      <c r="B50" s="315" t="s">
        <v>31</v>
      </c>
      <c r="C50" s="315"/>
      <c r="D50" s="315" t="s">
        <v>46</v>
      </c>
      <c r="E50" s="316" t="s">
        <v>310</v>
      </c>
      <c r="F50" s="316" t="s">
        <v>360</v>
      </c>
      <c r="G50" s="127"/>
    </row>
    <row r="51" spans="1:7" x14ac:dyDescent="0.3">
      <c r="A51" s="314"/>
      <c r="B51" s="41" t="s">
        <v>34</v>
      </c>
      <c r="C51" s="41" t="s">
        <v>33</v>
      </c>
      <c r="D51" s="315"/>
      <c r="E51" s="316"/>
      <c r="F51" s="316"/>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7" t="s">
        <v>379</v>
      </c>
      <c r="B94" s="318"/>
      <c r="C94" s="318"/>
      <c r="D94" s="318"/>
      <c r="E94" s="318"/>
      <c r="F94" s="319"/>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"0"))</f>
        <v>0</v>
      </c>
      <c r="C99" s="213"/>
      <c r="D99" s="281" t="str">
        <f>IFERROR(E99/F99,"N.A")</f>
        <v>N.A</v>
      </c>
      <c r="E99" s="282">
        <f>COUNTIF('A2 Exploitation'!F53:F98,"ok")</f>
        <v>0</v>
      </c>
      <c r="F99" s="283">
        <f>COUNTA('A2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x14ac:dyDescent="0.3">
      <c r="A107" s="314" t="s">
        <v>30</v>
      </c>
      <c r="B107" s="315" t="s">
        <v>31</v>
      </c>
      <c r="C107" s="315"/>
      <c r="D107" s="315" t="s">
        <v>46</v>
      </c>
      <c r="E107" s="316" t="s">
        <v>310</v>
      </c>
      <c r="F107" s="316" t="s">
        <v>360</v>
      </c>
    </row>
    <row r="108" spans="1:7" x14ac:dyDescent="0.3">
      <c r="A108" s="314"/>
      <c r="B108" s="41" t="s">
        <v>34</v>
      </c>
      <c r="C108" s="41" t="s">
        <v>33</v>
      </c>
      <c r="D108" s="315"/>
      <c r="E108" s="316"/>
      <c r="F108" s="316"/>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0" t="s">
        <v>379</v>
      </c>
      <c r="B148" s="321"/>
      <c r="C148" s="321"/>
      <c r="D148" s="322"/>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 "0"))</f>
        <v>0</v>
      </c>
      <c r="C153" s="140"/>
      <c r="D153" s="281" t="str">
        <f>IFERROR(E153/F153,"N.A")</f>
        <v>N.A</v>
      </c>
      <c r="E153" s="282">
        <f>COUNTIF('A2 Exploitation'!F110:F152,"ok")</f>
        <v>0</v>
      </c>
      <c r="F153" s="283">
        <f>COUNTA('A2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x14ac:dyDescent="0.3">
      <c r="A162" s="314" t="s">
        <v>30</v>
      </c>
      <c r="B162" s="315" t="s">
        <v>31</v>
      </c>
      <c r="C162" s="315"/>
      <c r="D162" s="315" t="s">
        <v>46</v>
      </c>
      <c r="E162" s="316" t="s">
        <v>310</v>
      </c>
      <c r="F162" s="316" t="s">
        <v>360</v>
      </c>
      <c r="G162" s="127"/>
    </row>
    <row r="163" spans="1:7" x14ac:dyDescent="0.3">
      <c r="A163" s="314"/>
      <c r="B163" s="41" t="s">
        <v>34</v>
      </c>
      <c r="C163" s="41" t="s">
        <v>33</v>
      </c>
      <c r="D163" s="315"/>
      <c r="E163" s="316"/>
      <c r="F163" s="316"/>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3" t="s">
        <v>379</v>
      </c>
      <c r="B195" s="323"/>
      <c r="C195" s="323"/>
      <c r="D195" s="323"/>
      <c r="E195" s="323"/>
      <c r="F195" s="323"/>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"0"))</f>
        <v>0</v>
      </c>
      <c r="C200" s="130"/>
      <c r="D200" s="281" t="str">
        <f>IFERROR(E200/F200,"N.A")</f>
        <v>N.A</v>
      </c>
      <c r="E200" s="282">
        <f>COUNTIF('A2 Exploitation'!F165:F199,"ok")</f>
        <v>0</v>
      </c>
      <c r="F200" s="283">
        <f>COUNTA('A2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x14ac:dyDescent="0.3">
      <c r="A209" s="314" t="s">
        <v>30</v>
      </c>
      <c r="B209" s="315" t="s">
        <v>31</v>
      </c>
      <c r="C209" s="315"/>
      <c r="D209" s="315" t="s">
        <v>46</v>
      </c>
      <c r="E209" s="316" t="s">
        <v>310</v>
      </c>
      <c r="F209" s="316" t="s">
        <v>360</v>
      </c>
      <c r="G209" s="127"/>
    </row>
    <row r="210" spans="1:7" x14ac:dyDescent="0.3">
      <c r="A210" s="314"/>
      <c r="B210" s="41" t="s">
        <v>34</v>
      </c>
      <c r="C210" s="41" t="s">
        <v>33</v>
      </c>
      <c r="D210" s="315"/>
      <c r="E210" s="316"/>
      <c r="F210" s="316"/>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3" t="s">
        <v>379</v>
      </c>
      <c r="B256" s="323"/>
      <c r="C256" s="323"/>
      <c r="D256" s="323"/>
      <c r="E256" s="323"/>
      <c r="F256" s="323"/>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"0"))</f>
        <v>0</v>
      </c>
      <c r="C261" s="140"/>
      <c r="D261" s="281" t="str">
        <f>IFERROR(E261/F261,"N.A")</f>
        <v>N.A</v>
      </c>
      <c r="E261" s="282">
        <f>COUNTIF('A2 Exploitation'!F212:F260,"ok")</f>
        <v>0</v>
      </c>
      <c r="F261" s="283">
        <f>COUNTA('A2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x14ac:dyDescent="0.3">
      <c r="A270" s="314" t="s">
        <v>30</v>
      </c>
      <c r="B270" s="315" t="s">
        <v>31</v>
      </c>
      <c r="C270" s="315"/>
      <c r="D270" s="315" t="s">
        <v>46</v>
      </c>
      <c r="E270" s="316" t="s">
        <v>310</v>
      </c>
      <c r="F270" s="316" t="s">
        <v>360</v>
      </c>
      <c r="G270" s="214"/>
    </row>
    <row r="271" spans="1:7" s="16" customFormat="1" x14ac:dyDescent="0.3">
      <c r="A271" s="314"/>
      <c r="B271" s="41" t="s">
        <v>34</v>
      </c>
      <c r="C271" s="41" t="s">
        <v>33</v>
      </c>
      <c r="D271" s="315"/>
      <c r="E271" s="316"/>
      <c r="F271" s="316"/>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4" t="s">
        <v>396</v>
      </c>
      <c r="B308" s="325"/>
      <c r="C308" s="325"/>
      <c r="D308" s="325"/>
      <c r="E308" s="325"/>
      <c r="F308" s="326"/>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"0"))</f>
        <v>0</v>
      </c>
      <c r="C313" s="140"/>
      <c r="D313" s="281" t="str">
        <f>IFERROR(E313/F313,"N.A")</f>
        <v>N.A</v>
      </c>
      <c r="E313" s="282">
        <f>COUNTIF('A2 Exploitation'!F273:F312,"ok")</f>
        <v>0</v>
      </c>
      <c r="F313" s="283">
        <f>COUNTA('A2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x14ac:dyDescent="0.3">
      <c r="A322" s="314" t="s">
        <v>30</v>
      </c>
      <c r="B322" s="315" t="s">
        <v>31</v>
      </c>
      <c r="C322" s="315"/>
      <c r="D322" s="315" t="s">
        <v>46</v>
      </c>
      <c r="E322" s="316" t="s">
        <v>310</v>
      </c>
      <c r="F322" s="316" t="s">
        <v>360</v>
      </c>
      <c r="G322" s="127"/>
    </row>
    <row r="323" spans="1:7" x14ac:dyDescent="0.3">
      <c r="A323" s="314"/>
      <c r="B323" s="41" t="s">
        <v>34</v>
      </c>
      <c r="C323" s="41" t="s">
        <v>33</v>
      </c>
      <c r="D323" s="315"/>
      <c r="E323" s="316"/>
      <c r="F323" s="316"/>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4" t="s">
        <v>379</v>
      </c>
      <c r="B349" s="325"/>
      <c r="C349" s="325"/>
      <c r="D349" s="325"/>
      <c r="E349" s="325"/>
      <c r="F349" s="325"/>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"0"))</f>
        <v>0</v>
      </c>
      <c r="C353" s="130"/>
      <c r="D353" s="281" t="str">
        <f>IFERROR(E353/F353,"N.A")</f>
        <v>N.A</v>
      </c>
      <c r="E353" s="282">
        <f>COUNTIF('A2 Exploitation'!F325:F352,"ok")</f>
        <v>0</v>
      </c>
      <c r="F353" s="283">
        <f>COUNTA('A2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x14ac:dyDescent="0.3">
      <c r="A362" s="314" t="s">
        <v>30</v>
      </c>
      <c r="B362" s="315" t="s">
        <v>31</v>
      </c>
      <c r="C362" s="315"/>
      <c r="D362" s="315" t="s">
        <v>46</v>
      </c>
      <c r="E362" s="316" t="s">
        <v>310</v>
      </c>
      <c r="F362" s="316" t="s">
        <v>360</v>
      </c>
      <c r="G362" s="127"/>
    </row>
    <row r="363" spans="1:7" x14ac:dyDescent="0.3">
      <c r="A363" s="314"/>
      <c r="B363" s="41" t="s">
        <v>34</v>
      </c>
      <c r="C363" s="41" t="s">
        <v>33</v>
      </c>
      <c r="D363" s="315"/>
      <c r="E363" s="316"/>
      <c r="F363" s="316"/>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3" t="s">
        <v>379</v>
      </c>
      <c r="B383" s="323"/>
      <c r="C383" s="323"/>
      <c r="D383" s="323"/>
      <c r="E383" s="323"/>
      <c r="F383" s="323"/>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 "0"))</f>
        <v>0</v>
      </c>
      <c r="C386" s="130"/>
      <c r="D386" s="281" t="str">
        <f>IFERROR(E386/F386,"N.A")</f>
        <v>N.A</v>
      </c>
      <c r="E386" s="282">
        <f>COUNTIF('A2 Exploitation'!F365:F385,"ok")</f>
        <v>0</v>
      </c>
      <c r="F386" s="283">
        <f>COUNTA('A2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x14ac:dyDescent="0.3">
      <c r="A395" s="314" t="s">
        <v>30</v>
      </c>
      <c r="B395" s="315" t="s">
        <v>31</v>
      </c>
      <c r="C395" s="315"/>
      <c r="D395" s="315" t="s">
        <v>46</v>
      </c>
      <c r="E395" s="316" t="s">
        <v>310</v>
      </c>
      <c r="F395" s="316" t="s">
        <v>360</v>
      </c>
      <c r="G395" s="127"/>
    </row>
    <row r="396" spans="1:7" x14ac:dyDescent="0.3">
      <c r="A396" s="314"/>
      <c r="B396" s="41" t="s">
        <v>34</v>
      </c>
      <c r="C396" s="41" t="s">
        <v>33</v>
      </c>
      <c r="D396" s="315"/>
      <c r="E396" s="316"/>
      <c r="F396" s="316"/>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3" t="s">
        <v>379</v>
      </c>
      <c r="B435" s="323"/>
      <c r="C435" s="323"/>
      <c r="D435" s="323"/>
      <c r="E435" s="323"/>
      <c r="F435" s="323"/>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"0"))</f>
        <v>0</v>
      </c>
      <c r="C439" s="130"/>
      <c r="D439" s="281" t="str">
        <f>IFERROR(E439/F439,"N.A")</f>
        <v>N.A</v>
      </c>
      <c r="E439" s="282">
        <f>COUNTIF('A2 Exploitation'!F398:F438,"ok")</f>
        <v>0</v>
      </c>
      <c r="F439" s="283">
        <f>COUNTA('A2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x14ac:dyDescent="0.3">
      <c r="A448" s="314" t="s">
        <v>30</v>
      </c>
      <c r="B448" s="315" t="s">
        <v>31</v>
      </c>
      <c r="C448" s="315"/>
      <c r="D448" s="315" t="s">
        <v>46</v>
      </c>
      <c r="E448" s="316" t="s">
        <v>310</v>
      </c>
      <c r="F448" s="316" t="s">
        <v>360</v>
      </c>
      <c r="G448" s="127"/>
    </row>
    <row r="449" spans="1:6" x14ac:dyDescent="0.3">
      <c r="A449" s="314"/>
      <c r="B449" s="41" t="s">
        <v>34</v>
      </c>
      <c r="C449" s="41" t="s">
        <v>33</v>
      </c>
      <c r="D449" s="315"/>
      <c r="E449" s="316"/>
      <c r="F449" s="316"/>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27" t="s">
        <v>379</v>
      </c>
      <c r="B471" s="328"/>
      <c r="C471" s="328"/>
      <c r="D471" s="328"/>
      <c r="E471" s="328"/>
      <c r="F471" s="328"/>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80" t="str">
        <f>IF(D476=1, 2, IF(AND(D476&lt;1,D476&gt;0), 1, "0"))</f>
        <v>0</v>
      </c>
      <c r="C476" s="140"/>
      <c r="D476" s="281" t="str">
        <f>IFERROR(E475/F475,"N.A")</f>
        <v>N.A</v>
      </c>
      <c r="E476" s="282">
        <f>COUNTIF('A2 Exploitation'!F451:F475,"ok")</f>
        <v>0</v>
      </c>
      <c r="F476" s="283">
        <f>COUNTA('A2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29" t="s">
        <v>367</v>
      </c>
      <c r="B483" s="329"/>
      <c r="C483" s="329"/>
      <c r="D483" s="329"/>
      <c r="E483" s="185"/>
      <c r="F483" s="201"/>
    </row>
    <row r="484" spans="1:7" x14ac:dyDescent="0.3">
      <c r="A484" s="74">
        <f>B11</f>
        <v>0</v>
      </c>
      <c r="B484" s="124"/>
      <c r="C484" s="135"/>
      <c r="D484" s="124"/>
    </row>
    <row r="485" spans="1:7" x14ac:dyDescent="0.3">
      <c r="A485" s="314" t="s">
        <v>30</v>
      </c>
      <c r="B485" s="315" t="s">
        <v>31</v>
      </c>
      <c r="C485" s="315"/>
      <c r="D485" s="315" t="s">
        <v>46</v>
      </c>
      <c r="E485" s="316" t="s">
        <v>310</v>
      </c>
      <c r="F485" s="316" t="s">
        <v>360</v>
      </c>
      <c r="G485" s="127"/>
    </row>
    <row r="486" spans="1:7" x14ac:dyDescent="0.3">
      <c r="A486" s="314"/>
      <c r="B486" s="41" t="s">
        <v>34</v>
      </c>
      <c r="C486" s="41" t="s">
        <v>33</v>
      </c>
      <c r="D486" s="315"/>
      <c r="E486" s="316"/>
      <c r="F486" s="316"/>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"0"))</f>
        <v>0</v>
      </c>
      <c r="C498" s="213"/>
      <c r="D498" s="281" t="str">
        <f>IFERROR(E498/F498,"N.A")</f>
        <v>N.A</v>
      </c>
      <c r="E498" s="282">
        <f>COUNTIF('A2 Exploitation'!F488:F497,"ok")</f>
        <v>0</v>
      </c>
      <c r="F498" s="283">
        <f>COUNTA('A2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x14ac:dyDescent="0.3">
      <c r="A507" s="314" t="s">
        <v>30</v>
      </c>
      <c r="B507" s="315" t="s">
        <v>31</v>
      </c>
      <c r="C507" s="315"/>
      <c r="D507" s="315" t="s">
        <v>46</v>
      </c>
      <c r="E507" s="316" t="s">
        <v>310</v>
      </c>
      <c r="F507" s="316" t="s">
        <v>360</v>
      </c>
      <c r="G507" s="127"/>
    </row>
    <row r="508" spans="1:7" x14ac:dyDescent="0.3">
      <c r="A508" s="314"/>
      <c r="B508" s="41" t="s">
        <v>34</v>
      </c>
      <c r="C508" s="41" t="s">
        <v>33</v>
      </c>
      <c r="D508" s="315"/>
      <c r="E508" s="316"/>
      <c r="F508" s="316"/>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COUNTIF('A2 Exploitation'!F509:F511,"ok")</f>
        <v>0</v>
      </c>
      <c r="F512" s="255">
        <f>COUNTA('A2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x14ac:dyDescent="0.3">
      <c r="A518" s="314" t="s">
        <v>30</v>
      </c>
      <c r="B518" s="315" t="s">
        <v>31</v>
      </c>
      <c r="C518" s="315"/>
      <c r="D518" s="315" t="s">
        <v>46</v>
      </c>
      <c r="E518" s="316" t="s">
        <v>310</v>
      </c>
      <c r="F518" s="316" t="s">
        <v>360</v>
      </c>
      <c r="G518" s="127"/>
    </row>
    <row r="519" spans="1:7" x14ac:dyDescent="0.3">
      <c r="A519" s="314"/>
      <c r="B519" s="41" t="s">
        <v>34</v>
      </c>
      <c r="C519" s="41" t="s">
        <v>33</v>
      </c>
      <c r="D519" s="315"/>
      <c r="E519" s="316"/>
      <c r="F519" s="316"/>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"0"))</f>
        <v>0</v>
      </c>
      <c r="C532" s="140"/>
      <c r="D532" s="281" t="str">
        <f>IFERROR(E532/F532,"N.A")</f>
        <v>N.A</v>
      </c>
      <c r="E532" s="282">
        <f>COUNTIF('A2 Exploitation'!F520:F531,"ok")</f>
        <v>0</v>
      </c>
      <c r="F532" s="283">
        <f>COUNTA('A2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x14ac:dyDescent="0.3">
      <c r="A538" s="314" t="s">
        <v>30</v>
      </c>
      <c r="B538" s="315" t="s">
        <v>31</v>
      </c>
      <c r="C538" s="315"/>
      <c r="D538" s="315" t="s">
        <v>46</v>
      </c>
      <c r="E538" s="316" t="s">
        <v>310</v>
      </c>
      <c r="F538" s="316" t="s">
        <v>360</v>
      </c>
      <c r="G538" s="127"/>
    </row>
    <row r="539" spans="1:7" x14ac:dyDescent="0.3">
      <c r="A539" s="314"/>
      <c r="B539" s="41" t="s">
        <v>34</v>
      </c>
      <c r="C539" s="41" t="s">
        <v>33</v>
      </c>
      <c r="D539" s="315"/>
      <c r="E539" s="316"/>
      <c r="F539" s="316"/>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"0"))</f>
        <v>0</v>
      </c>
      <c r="C543" s="130"/>
      <c r="D543" s="281" t="str">
        <f>IFERROR(E543/F543,"N.A")</f>
        <v>N.A</v>
      </c>
      <c r="E543" s="282">
        <f>COUNTIF('A2 Exploitation'!F540:F542,"ok")</f>
        <v>0</v>
      </c>
      <c r="F543" s="283">
        <f>COUNTA('A2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z0kOfZKy3ACFJTJjHc6qMWDYuqTijP/MjfscLkDikUtsBAnHfnB82L4+q26nNB9SXfeWlOUkjH/NXNWLffBxvQ==" saltValue="/e3fCYJI0ejFao9gtNKKEw=="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view="pageBreakPreview" zoomScale="60" zoomScaleNormal="90" workbookViewId="0">
      <selection activeCell="A8" sqref="A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07"/>
      <c r="E1" s="307"/>
      <c r="F1" s="307"/>
      <c r="G1" s="307"/>
    </row>
    <row r="2" spans="1:7" s="12" customFormat="1" ht="24" x14ac:dyDescent="0.45">
      <c r="A2" s="11"/>
      <c r="B2" s="24">
        <v>1</v>
      </c>
      <c r="D2" s="93"/>
      <c r="E2" s="93"/>
      <c r="F2" s="93"/>
      <c r="G2" s="125"/>
    </row>
    <row r="3" spans="1:7" s="12" customFormat="1" ht="24" x14ac:dyDescent="0.45">
      <c r="A3" s="11"/>
      <c r="B3" s="24">
        <v>2</v>
      </c>
      <c r="D3" s="93"/>
      <c r="E3" s="93"/>
      <c r="F3" s="93"/>
      <c r="G3" s="125"/>
    </row>
    <row r="4" spans="1:7" s="12" customFormat="1" ht="16.5" customHeight="1" x14ac:dyDescent="0.45">
      <c r="A4" s="11"/>
      <c r="B4" s="24" t="s">
        <v>32</v>
      </c>
      <c r="D4" s="13"/>
      <c r="E4" s="93"/>
      <c r="F4" s="93"/>
      <c r="G4" s="125"/>
    </row>
    <row r="5" spans="1:7" s="12" customFormat="1" ht="16.5" customHeight="1" x14ac:dyDescent="0.45">
      <c r="A5" s="11"/>
      <c r="D5" s="93"/>
      <c r="E5" s="93"/>
      <c r="F5" s="93"/>
      <c r="G5" s="125"/>
    </row>
    <row r="6" spans="1:7" s="12" customFormat="1" ht="37.5" customHeight="1" x14ac:dyDescent="0.45">
      <c r="A6" s="331" t="s">
        <v>50</v>
      </c>
      <c r="B6" s="331"/>
      <c r="C6" s="331"/>
      <c r="D6" s="331"/>
      <c r="E6" s="331"/>
      <c r="F6" s="331"/>
      <c r="G6" s="125"/>
    </row>
    <row r="7" spans="1:7" s="12" customFormat="1" ht="21.75" customHeight="1" x14ac:dyDescent="0.45">
      <c r="A7" s="309" t="str">
        <f>'A3 Exploitation'!A8:F8</f>
        <v>Jawhra Sousse</v>
      </c>
      <c r="B7" s="309"/>
      <c r="C7" s="309"/>
      <c r="D7" s="309"/>
      <c r="E7" s="309"/>
      <c r="F7" s="309"/>
      <c r="G7" s="125"/>
    </row>
    <row r="8" spans="1:7" s="12" customFormat="1" ht="24" x14ac:dyDescent="0.45">
      <c r="A8" s="14" t="s">
        <v>42</v>
      </c>
      <c r="B8" s="332">
        <f>'A3 Exploitation'!B9:F9</f>
        <v>0</v>
      </c>
      <c r="C8" s="332"/>
      <c r="D8" s="332"/>
      <c r="E8" s="332"/>
      <c r="F8" s="332"/>
      <c r="G8" s="125"/>
    </row>
    <row r="9" spans="1:7" s="12" customFormat="1" ht="24" x14ac:dyDescent="0.45">
      <c r="A9" s="15" t="s">
        <v>44</v>
      </c>
      <c r="B9" s="333">
        <f>'A3 Exploitation'!B10:F10</f>
        <v>0</v>
      </c>
      <c r="C9" s="333"/>
      <c r="D9" s="333"/>
      <c r="E9" s="333"/>
      <c r="F9" s="333"/>
      <c r="G9" s="125"/>
    </row>
    <row r="10" spans="1:7" s="12" customFormat="1" ht="24" x14ac:dyDescent="0.45">
      <c r="A10" s="14" t="s">
        <v>43</v>
      </c>
      <c r="B10" s="330">
        <f>'A3 Exploitation'!B11:F11</f>
        <v>0</v>
      </c>
      <c r="C10" s="330"/>
      <c r="D10" s="330"/>
      <c r="E10" s="330"/>
      <c r="F10" s="330"/>
      <c r="G10" s="125"/>
    </row>
    <row r="11" spans="1:7" s="12" customFormat="1" ht="24" x14ac:dyDescent="0.45">
      <c r="A11" s="14" t="s">
        <v>294</v>
      </c>
      <c r="B11" s="334">
        <f>D199</f>
        <v>0</v>
      </c>
      <c r="C11" s="334"/>
      <c r="D11" s="334"/>
      <c r="E11" s="334"/>
      <c r="F11" s="334"/>
      <c r="G11" s="125"/>
    </row>
    <row r="12" spans="1:7" s="12" customFormat="1" ht="22.5" x14ac:dyDescent="0.45">
      <c r="A12" s="11"/>
      <c r="D12" s="313"/>
      <c r="E12" s="313"/>
      <c r="F12" s="313"/>
      <c r="G12" s="313"/>
    </row>
    <row r="13" spans="1:7" s="12" customFormat="1" ht="11.25" customHeight="1" x14ac:dyDescent="0.3">
      <c r="A13" s="314" t="s">
        <v>30</v>
      </c>
      <c r="B13" s="315" t="s">
        <v>31</v>
      </c>
      <c r="C13" s="315"/>
      <c r="D13" s="315" t="s">
        <v>46</v>
      </c>
      <c r="E13" s="315" t="s">
        <v>190</v>
      </c>
      <c r="F13" s="315" t="s">
        <v>191</v>
      </c>
      <c r="G13" s="112"/>
    </row>
    <row r="14" spans="1:7" s="12" customFormat="1" ht="12.75" customHeight="1" x14ac:dyDescent="0.3">
      <c r="A14" s="314"/>
      <c r="B14" s="34" t="s">
        <v>34</v>
      </c>
      <c r="C14" s="34" t="s">
        <v>33</v>
      </c>
      <c r="D14" s="315"/>
      <c r="E14" s="315"/>
      <c r="F14" s="315"/>
      <c r="G14" s="127"/>
    </row>
    <row r="15" spans="1:7" x14ac:dyDescent="0.3">
      <c r="A15" s="17"/>
      <c r="B15" s="17"/>
      <c r="C15" s="17"/>
      <c r="D15" s="17"/>
    </row>
    <row r="16" spans="1:7" ht="19.5" x14ac:dyDescent="0.4">
      <c r="A16" s="338" t="s">
        <v>0</v>
      </c>
      <c r="B16" s="339"/>
      <c r="C16" s="339"/>
      <c r="D16" s="339"/>
      <c r="E16" s="339"/>
      <c r="F16" s="339"/>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0" t="s">
        <v>36</v>
      </c>
      <c r="B22" s="341"/>
      <c r="C22" s="342"/>
      <c r="D22" s="92">
        <f>SUM(B17:C21)</f>
        <v>0</v>
      </c>
    </row>
    <row r="23" spans="1:7" x14ac:dyDescent="0.3">
      <c r="A23" s="335" t="s">
        <v>295</v>
      </c>
      <c r="B23" s="336"/>
      <c r="C23" s="337"/>
      <c r="D23" s="33">
        <f>D22/(COUNT(B17:C21)*2)</f>
        <v>0</v>
      </c>
    </row>
    <row r="24" spans="1:7" s="22" customFormat="1" x14ac:dyDescent="0.3">
      <c r="A24" s="26"/>
      <c r="B24" s="27"/>
      <c r="C24" s="27"/>
      <c r="D24" s="28"/>
      <c r="G24" s="126"/>
    </row>
    <row r="25" spans="1:7" ht="19.5" x14ac:dyDescent="0.4">
      <c r="A25" s="343" t="s">
        <v>4</v>
      </c>
      <c r="B25" s="344"/>
      <c r="C25" s="344"/>
      <c r="D25" s="344"/>
      <c r="E25" s="344"/>
      <c r="F25" s="344"/>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5" t="s">
        <v>36</v>
      </c>
      <c r="B33" s="336"/>
      <c r="C33" s="337"/>
      <c r="D33" s="91">
        <f>SUM(B26:C32)</f>
        <v>0</v>
      </c>
    </row>
    <row r="34" spans="1:7" x14ac:dyDescent="0.3">
      <c r="A34" s="335" t="s">
        <v>295</v>
      </c>
      <c r="B34" s="336"/>
      <c r="C34" s="337"/>
      <c r="D34" s="33">
        <f>D33/(COUNT(B26:C32)*2)</f>
        <v>0</v>
      </c>
    </row>
    <row r="35" spans="1:7" s="22" customFormat="1" x14ac:dyDescent="0.3">
      <c r="A35" s="26"/>
      <c r="B35" s="27"/>
      <c r="C35" s="27"/>
      <c r="D35" s="28"/>
      <c r="G35" s="126"/>
    </row>
    <row r="36" spans="1:7" s="22" customFormat="1" ht="19.5" x14ac:dyDescent="0.4">
      <c r="A36" s="343" t="s">
        <v>219</v>
      </c>
      <c r="B36" s="344"/>
      <c r="C36" s="344"/>
      <c r="D36" s="344"/>
      <c r="E36" s="344"/>
      <c r="F36" s="344"/>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5" t="s">
        <v>36</v>
      </c>
      <c r="B42" s="336"/>
      <c r="C42" s="337"/>
      <c r="D42" s="91">
        <f>SUM(B37:C41)</f>
        <v>0</v>
      </c>
      <c r="E42" s="13"/>
      <c r="F42" s="13"/>
      <c r="G42" s="126"/>
    </row>
    <row r="43" spans="1:7" s="22" customFormat="1" x14ac:dyDescent="0.3">
      <c r="A43" s="335" t="s">
        <v>295</v>
      </c>
      <c r="B43" s="336"/>
      <c r="C43" s="337"/>
      <c r="D43" s="33">
        <f>D42/(COUNT(B37:C41)*2)</f>
        <v>0</v>
      </c>
      <c r="E43" s="13"/>
      <c r="F43" s="13"/>
      <c r="G43" s="126"/>
    </row>
    <row r="44" spans="1:7" s="22" customFormat="1" x14ac:dyDescent="0.3">
      <c r="A44" s="47"/>
      <c r="B44" s="48"/>
      <c r="C44" s="48"/>
      <c r="D44" s="49"/>
      <c r="G44" s="126"/>
    </row>
    <row r="45" spans="1:7" ht="19.5" x14ac:dyDescent="0.4">
      <c r="A45" s="345" t="s">
        <v>21</v>
      </c>
      <c r="B45" s="346"/>
      <c r="C45" s="346"/>
      <c r="D45" s="346"/>
      <c r="E45" s="346"/>
      <c r="F45" s="346"/>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5" t="s">
        <v>36</v>
      </c>
      <c r="B52" s="336"/>
      <c r="C52" s="337"/>
      <c r="D52" s="91">
        <f>SUM(B46:C51)</f>
        <v>0</v>
      </c>
    </row>
    <row r="53" spans="1:7" x14ac:dyDescent="0.3">
      <c r="A53" s="335" t="s">
        <v>295</v>
      </c>
      <c r="B53" s="336"/>
      <c r="C53" s="337"/>
      <c r="D53" s="33">
        <f>D52/(COUNT(B46:C51)*2)</f>
        <v>0</v>
      </c>
    </row>
    <row r="54" spans="1:7" s="22" customFormat="1" x14ac:dyDescent="0.3">
      <c r="A54" s="26"/>
      <c r="B54" s="27"/>
      <c r="C54" s="27"/>
      <c r="D54" s="28"/>
      <c r="G54" s="126"/>
    </row>
    <row r="55" spans="1:7" ht="19.5" x14ac:dyDescent="0.4">
      <c r="A55" s="343" t="s">
        <v>8</v>
      </c>
      <c r="B55" s="344"/>
      <c r="C55" s="344"/>
      <c r="D55" s="344"/>
      <c r="E55" s="344"/>
      <c r="F55" s="344"/>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5" t="s">
        <v>36</v>
      </c>
      <c r="B63" s="336"/>
      <c r="C63" s="337"/>
      <c r="D63" s="91">
        <f>SUM(B56:C62)</f>
        <v>0</v>
      </c>
    </row>
    <row r="64" spans="1:7" x14ac:dyDescent="0.3">
      <c r="A64" s="335" t="s">
        <v>295</v>
      </c>
      <c r="B64" s="336"/>
      <c r="C64" s="337"/>
      <c r="D64" s="33">
        <f>D63/(COUNT(B56:C62)*2)</f>
        <v>0</v>
      </c>
    </row>
    <row r="65" spans="1:7" s="22" customFormat="1" x14ac:dyDescent="0.3">
      <c r="A65" s="26"/>
      <c r="B65" s="27"/>
      <c r="C65" s="27"/>
      <c r="D65" s="28"/>
      <c r="G65" s="126"/>
    </row>
    <row r="66" spans="1:7" ht="19.5" x14ac:dyDescent="0.4">
      <c r="A66" s="343" t="s">
        <v>130</v>
      </c>
      <c r="B66" s="344"/>
      <c r="C66" s="344"/>
      <c r="D66" s="344"/>
      <c r="E66" s="344"/>
      <c r="F66" s="344"/>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5" t="s">
        <v>36</v>
      </c>
      <c r="B84" s="336"/>
      <c r="C84" s="337"/>
      <c r="D84" s="91">
        <f>SUM(B67:C83)</f>
        <v>0</v>
      </c>
    </row>
    <row r="85" spans="1:7" x14ac:dyDescent="0.3">
      <c r="A85" s="335" t="s">
        <v>295</v>
      </c>
      <c r="B85" s="336"/>
      <c r="C85" s="337"/>
      <c r="D85" s="33">
        <f>D84/(COUNT(B67:C83)*2)</f>
        <v>0</v>
      </c>
    </row>
    <row r="86" spans="1:7" s="22" customFormat="1" x14ac:dyDescent="0.3">
      <c r="A86" s="26"/>
      <c r="B86" s="27"/>
      <c r="C86" s="27"/>
      <c r="D86" s="28"/>
      <c r="G86" s="126"/>
    </row>
    <row r="87" spans="1:7" ht="19.5" x14ac:dyDescent="0.4">
      <c r="A87" s="343" t="s">
        <v>211</v>
      </c>
      <c r="B87" s="344"/>
      <c r="C87" s="344"/>
      <c r="D87" s="344"/>
      <c r="E87" s="344"/>
      <c r="F87" s="344"/>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5" t="s">
        <v>36</v>
      </c>
      <c r="B102" s="336"/>
      <c r="C102" s="337"/>
      <c r="D102" s="91">
        <f>SUM(B88:C101)</f>
        <v>0</v>
      </c>
    </row>
    <row r="103" spans="1:7" x14ac:dyDescent="0.3">
      <c r="A103" s="335" t="s">
        <v>295</v>
      </c>
      <c r="B103" s="336"/>
      <c r="C103" s="337"/>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3" t="s">
        <v>212</v>
      </c>
      <c r="B106" s="344"/>
      <c r="C106" s="344"/>
      <c r="D106" s="344"/>
      <c r="E106" s="344"/>
      <c r="F106" s="344"/>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5" t="s">
        <v>36</v>
      </c>
      <c r="B118" s="336"/>
      <c r="C118" s="337"/>
      <c r="D118" s="91">
        <f>SUM(B107:C117)</f>
        <v>0</v>
      </c>
      <c r="E118" s="13"/>
      <c r="F118" s="13"/>
      <c r="G118" s="126"/>
    </row>
    <row r="119" spans="1:7" s="22" customFormat="1" x14ac:dyDescent="0.3">
      <c r="A119" s="335" t="s">
        <v>295</v>
      </c>
      <c r="B119" s="336"/>
      <c r="C119" s="337"/>
      <c r="D119" s="33">
        <f>D118/(COUNT(B107:C117)*2)</f>
        <v>0</v>
      </c>
      <c r="E119" s="13"/>
      <c r="F119" s="13"/>
      <c r="G119" s="126"/>
    </row>
    <row r="120" spans="1:7" s="22" customFormat="1" x14ac:dyDescent="0.3">
      <c r="A120" s="26"/>
      <c r="B120" s="27"/>
      <c r="C120" s="27"/>
      <c r="D120" s="28"/>
      <c r="G120" s="126"/>
    </row>
    <row r="121" spans="1:7" ht="19.5" x14ac:dyDescent="0.4">
      <c r="A121" s="343" t="s">
        <v>185</v>
      </c>
      <c r="B121" s="344"/>
      <c r="C121" s="344"/>
      <c r="D121" s="344"/>
      <c r="E121" s="344"/>
      <c r="F121" s="344"/>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5" t="s">
        <v>36</v>
      </c>
      <c r="B133" s="336"/>
      <c r="C133" s="337"/>
      <c r="D133" s="91">
        <f>SUM(B122:C132)</f>
        <v>0</v>
      </c>
    </row>
    <row r="134" spans="1:7" x14ac:dyDescent="0.3">
      <c r="A134" s="335" t="s">
        <v>295</v>
      </c>
      <c r="B134" s="336"/>
      <c r="C134" s="337"/>
      <c r="D134" s="32">
        <f>D133/(COUNT(B122:C132)*2)</f>
        <v>0</v>
      </c>
    </row>
    <row r="135" spans="1:7" s="22" customFormat="1" x14ac:dyDescent="0.3">
      <c r="A135" s="26"/>
      <c r="B135" s="27"/>
      <c r="C135" s="27"/>
      <c r="D135" s="31"/>
      <c r="G135" s="126"/>
    </row>
    <row r="136" spans="1:7" ht="19.5" x14ac:dyDescent="0.4">
      <c r="A136" s="343" t="s">
        <v>71</v>
      </c>
      <c r="B136" s="344"/>
      <c r="C136" s="344"/>
      <c r="D136" s="344"/>
      <c r="E136" s="344"/>
      <c r="F136" s="344"/>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5" t="s">
        <v>36</v>
      </c>
      <c r="B149" s="336"/>
      <c r="C149" s="337"/>
      <c r="D149" s="91">
        <f>SUM(B137:C148)</f>
        <v>0</v>
      </c>
    </row>
    <row r="150" spans="1:7" x14ac:dyDescent="0.3">
      <c r="A150" s="335" t="s">
        <v>295</v>
      </c>
      <c r="B150" s="336"/>
      <c r="C150" s="337"/>
      <c r="D150" s="33">
        <f>D149/(COUNT(B137:C148)*2)</f>
        <v>0</v>
      </c>
    </row>
    <row r="151" spans="1:7" s="22" customFormat="1" x14ac:dyDescent="0.3">
      <c r="A151" s="26"/>
      <c r="B151" s="27"/>
      <c r="C151" s="27"/>
      <c r="D151" s="28"/>
      <c r="G151" s="126"/>
    </row>
    <row r="152" spans="1:7" ht="19.5" x14ac:dyDescent="0.4">
      <c r="A152" s="343" t="s">
        <v>217</v>
      </c>
      <c r="B152" s="344"/>
      <c r="C152" s="344"/>
      <c r="D152" s="344"/>
      <c r="E152" s="344"/>
      <c r="F152" s="344"/>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5" t="s">
        <v>36</v>
      </c>
      <c r="B161" s="341"/>
      <c r="C161" s="342"/>
      <c r="D161" s="92">
        <f>SUM(B153:C160)</f>
        <v>0</v>
      </c>
    </row>
    <row r="162" spans="1:7" x14ac:dyDescent="0.3">
      <c r="A162" s="335" t="s">
        <v>295</v>
      </c>
      <c r="B162" s="336"/>
      <c r="C162" s="337"/>
      <c r="D162" s="33">
        <f>D161/(COUNT(B153:C160)*2)</f>
        <v>0</v>
      </c>
    </row>
    <row r="163" spans="1:7" s="22" customFormat="1" x14ac:dyDescent="0.3">
      <c r="A163" s="26"/>
      <c r="B163" s="27"/>
      <c r="C163" s="29"/>
      <c r="D163" s="30"/>
      <c r="G163" s="126"/>
    </row>
    <row r="164" spans="1:7" ht="19.5" x14ac:dyDescent="0.4">
      <c r="A164" s="343" t="s">
        <v>77</v>
      </c>
      <c r="B164" s="344"/>
      <c r="C164" s="344"/>
      <c r="D164" s="344"/>
      <c r="E164" s="344"/>
      <c r="F164" s="344"/>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5" t="s">
        <v>36</v>
      </c>
      <c r="B169" s="336"/>
      <c r="C169" s="337"/>
      <c r="D169" s="91">
        <f>SUM(B165:C168)</f>
        <v>0</v>
      </c>
    </row>
    <row r="170" spans="1:7" x14ac:dyDescent="0.3">
      <c r="A170" s="335" t="s">
        <v>295</v>
      </c>
      <c r="B170" s="336"/>
      <c r="C170" s="337"/>
      <c r="D170" s="33">
        <f>D169/(COUNT(B165:C168)*2)</f>
        <v>0</v>
      </c>
    </row>
    <row r="171" spans="1:7" s="22" customFormat="1" x14ac:dyDescent="0.3">
      <c r="A171" s="26"/>
      <c r="B171" s="27"/>
      <c r="C171" s="27"/>
      <c r="D171" s="28"/>
      <c r="G171" s="126"/>
    </row>
    <row r="172" spans="1:7" ht="19.5" x14ac:dyDescent="0.4">
      <c r="A172" s="347" t="s">
        <v>17</v>
      </c>
      <c r="B172" s="348"/>
      <c r="C172" s="348"/>
      <c r="D172" s="348"/>
      <c r="E172" s="348"/>
      <c r="F172" s="348"/>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5" t="s">
        <v>36</v>
      </c>
      <c r="B177" s="336"/>
      <c r="C177" s="337"/>
      <c r="D177" s="91">
        <f>SUM(B173:C176)</f>
        <v>0</v>
      </c>
    </row>
    <row r="178" spans="1:7" x14ac:dyDescent="0.3">
      <c r="A178" s="335" t="s">
        <v>295</v>
      </c>
      <c r="B178" s="336"/>
      <c r="C178" s="337"/>
      <c r="D178" s="33">
        <f>D177/(COUNT(B173:C176)*2)</f>
        <v>0</v>
      </c>
    </row>
    <row r="179" spans="1:7" s="22" customFormat="1" x14ac:dyDescent="0.3">
      <c r="A179" s="26"/>
      <c r="B179" s="27"/>
      <c r="C179" s="27"/>
      <c r="D179" s="28"/>
      <c r="G179" s="126"/>
    </row>
    <row r="180" spans="1:7" ht="19.5" x14ac:dyDescent="0.4">
      <c r="A180" s="343" t="s">
        <v>78</v>
      </c>
      <c r="B180" s="344"/>
      <c r="C180" s="344"/>
      <c r="D180" s="344"/>
      <c r="E180" s="344"/>
      <c r="F180" s="344"/>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5" t="s">
        <v>36</v>
      </c>
      <c r="B186" s="336"/>
      <c r="C186" s="337"/>
      <c r="D186" s="91">
        <f>SUM(B181:C185)</f>
        <v>0</v>
      </c>
    </row>
    <row r="187" spans="1:7" x14ac:dyDescent="0.3">
      <c r="A187" s="335" t="s">
        <v>295</v>
      </c>
      <c r="B187" s="336"/>
      <c r="C187" s="337"/>
      <c r="D187" s="33">
        <f>D186/(COUNT(B181:C185)*2)</f>
        <v>0</v>
      </c>
    </row>
    <row r="188" spans="1:7" s="22" customFormat="1" x14ac:dyDescent="0.3">
      <c r="A188" s="26"/>
      <c r="B188" s="27"/>
      <c r="C188" s="27"/>
      <c r="D188" s="28"/>
      <c r="G188" s="126"/>
    </row>
    <row r="189" spans="1:7" ht="19.5" x14ac:dyDescent="0.4">
      <c r="A189" s="343" t="s">
        <v>216</v>
      </c>
      <c r="B189" s="344"/>
      <c r="C189" s="344"/>
      <c r="D189" s="344"/>
      <c r="E189" s="344"/>
      <c r="F189" s="344"/>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5" t="s">
        <v>36</v>
      </c>
      <c r="B194" s="336"/>
      <c r="C194" s="337"/>
      <c r="D194" s="54">
        <f>SUM(B190:C193)</f>
        <v>0</v>
      </c>
    </row>
    <row r="195" spans="1:6" x14ac:dyDescent="0.3">
      <c r="A195" s="335" t="s">
        <v>295</v>
      </c>
      <c r="B195" s="336"/>
      <c r="C195" s="337"/>
      <c r="D195" s="33">
        <f>D194/(COUNT(B190:C193)*2)</f>
        <v>0</v>
      </c>
    </row>
    <row r="197" spans="1:6" ht="18" x14ac:dyDescent="0.35">
      <c r="A197" s="64" t="s">
        <v>246</v>
      </c>
      <c r="B197" s="63"/>
      <c r="C197" s="63"/>
      <c r="D197" s="286" t="e">
        <f>E197*100/F197</f>
        <v>#DIV/0!</v>
      </c>
      <c r="E197" s="287">
        <f>COUNTIF('A2 Technique'!F17:F193,"ok")</f>
        <v>0</v>
      </c>
      <c r="F197" s="288">
        <f>COUNTA('A2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elorLwRsjlVqtnvVgeTgKvNzOBd5rbc/182D7RIiYQOfybnSy0DZvhtPtTe6jGOoGI6YXWXUifJvMDeT/vvXEQ==" saltValue="TzLAuupN1+JV2F7jv7pTo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70" zoomScaleSheetLayoutView="70" workbookViewId="0">
      <selection activeCell="C1" sqref="C1:C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07"/>
      <c r="E1" s="307"/>
      <c r="F1" s="307"/>
      <c r="G1" s="307"/>
    </row>
    <row r="2" spans="1:7" ht="24" x14ac:dyDescent="0.45">
      <c r="C2" s="24">
        <v>1</v>
      </c>
      <c r="D2" s="259"/>
      <c r="E2" s="246"/>
      <c r="F2" s="199"/>
      <c r="G2" s="125"/>
    </row>
    <row r="3" spans="1:7" ht="24" x14ac:dyDescent="0.45">
      <c r="C3" s="24">
        <v>2</v>
      </c>
      <c r="D3" s="259"/>
      <c r="E3" s="246"/>
      <c r="F3" s="199"/>
      <c r="G3" s="125"/>
    </row>
    <row r="4" spans="1:7" ht="24" x14ac:dyDescent="0.45">
      <c r="C4" s="24" t="s">
        <v>32</v>
      </c>
      <c r="D4" s="259"/>
      <c r="E4" s="246"/>
      <c r="F4" s="199"/>
      <c r="G4" s="125"/>
    </row>
    <row r="5" spans="1:7" ht="24" x14ac:dyDescent="0.45">
      <c r="D5" s="259"/>
      <c r="E5" s="246"/>
      <c r="F5" s="199"/>
      <c r="G5" s="125"/>
    </row>
    <row r="6" spans="1:7" ht="24" x14ac:dyDescent="0.45">
      <c r="D6" s="259"/>
      <c r="E6" s="246"/>
      <c r="F6" s="199"/>
      <c r="G6" s="125"/>
    </row>
    <row r="7" spans="1:7" ht="24.75" x14ac:dyDescent="0.45">
      <c r="A7" s="308" t="s">
        <v>179</v>
      </c>
      <c r="B7" s="308"/>
      <c r="C7" s="308"/>
      <c r="D7" s="308"/>
      <c r="E7" s="308"/>
      <c r="F7" s="308"/>
      <c r="G7" s="125"/>
    </row>
    <row r="8" spans="1:7" ht="29.25" x14ac:dyDescent="0.45">
      <c r="A8" s="309" t="str">
        <f>'Page de garde'!D18</f>
        <v>Jawhra Sousse</v>
      </c>
      <c r="B8" s="309"/>
      <c r="C8" s="309"/>
      <c r="D8" s="309"/>
      <c r="E8" s="309"/>
      <c r="F8" s="309"/>
      <c r="G8" s="125"/>
    </row>
    <row r="9" spans="1:7" ht="24" x14ac:dyDescent="0.45">
      <c r="A9" s="14" t="s">
        <v>42</v>
      </c>
      <c r="B9" s="310"/>
      <c r="C9" s="310"/>
      <c r="D9" s="310"/>
      <c r="E9" s="310"/>
      <c r="F9" s="310"/>
      <c r="G9" s="125"/>
    </row>
    <row r="10" spans="1:7" ht="24" x14ac:dyDescent="0.45">
      <c r="A10" s="15" t="s">
        <v>44</v>
      </c>
      <c r="B10" s="311"/>
      <c r="C10" s="311"/>
      <c r="D10" s="311"/>
      <c r="E10" s="311"/>
      <c r="F10" s="311"/>
      <c r="G10" s="125"/>
    </row>
    <row r="11" spans="1:7" ht="24" x14ac:dyDescent="0.45">
      <c r="A11" s="14" t="s">
        <v>43</v>
      </c>
      <c r="B11" s="306"/>
      <c r="C11" s="306"/>
      <c r="D11" s="306"/>
      <c r="E11" s="306"/>
      <c r="F11" s="306"/>
      <c r="G11" s="125"/>
    </row>
    <row r="12" spans="1:7" ht="24" x14ac:dyDescent="0.45">
      <c r="A12" s="14" t="s">
        <v>239</v>
      </c>
      <c r="B12" s="312">
        <f>D549</f>
        <v>0</v>
      </c>
      <c r="C12" s="312"/>
      <c r="D12" s="312"/>
      <c r="E12" s="312"/>
      <c r="F12" s="312"/>
      <c r="G12" s="125"/>
    </row>
    <row r="13" spans="1:7" ht="22.5" x14ac:dyDescent="0.45">
      <c r="D13" s="313"/>
      <c r="E13" s="313"/>
      <c r="F13" s="313"/>
      <c r="G13" s="313"/>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4" t="s">
        <v>30</v>
      </c>
      <c r="B17" s="315" t="s">
        <v>31</v>
      </c>
      <c r="C17" s="315"/>
      <c r="D17" s="315" t="s">
        <v>46</v>
      </c>
      <c r="E17" s="316" t="s">
        <v>310</v>
      </c>
      <c r="F17" s="316" t="s">
        <v>358</v>
      </c>
    </row>
    <row r="18" spans="1:8" ht="16.5" customHeight="1" x14ac:dyDescent="0.3">
      <c r="A18" s="314"/>
      <c r="B18" s="41" t="s">
        <v>34</v>
      </c>
      <c r="C18" s="41" t="s">
        <v>33</v>
      </c>
      <c r="D18" s="315"/>
      <c r="E18" s="316"/>
      <c r="F18" s="316"/>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7" t="s">
        <v>379</v>
      </c>
      <c r="B38" s="318"/>
      <c r="C38" s="318"/>
      <c r="D38" s="318"/>
      <c r="E38" s="318"/>
      <c r="F38" s="319"/>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"0"))</f>
        <v>0</v>
      </c>
      <c r="C41" s="130"/>
      <c r="D41" s="281" t="str">
        <f>IFERROR(E41/F41,"N.A")</f>
        <v>N.A</v>
      </c>
      <c r="E41" s="282">
        <f>COUNTIF('A3 Exploitation'!F21:F40,"ok")</f>
        <v>0</v>
      </c>
      <c r="F41" s="283">
        <f>COUNTA('A3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4" t="s">
        <v>30</v>
      </c>
      <c r="B50" s="315" t="s">
        <v>31</v>
      </c>
      <c r="C50" s="315"/>
      <c r="D50" s="315" t="s">
        <v>46</v>
      </c>
      <c r="E50" s="316" t="s">
        <v>310</v>
      </c>
      <c r="F50" s="316" t="s">
        <v>360</v>
      </c>
      <c r="G50" s="127"/>
    </row>
    <row r="51" spans="1:7" ht="16.5" customHeight="1" x14ac:dyDescent="0.3">
      <c r="A51" s="314"/>
      <c r="B51" s="41" t="s">
        <v>34</v>
      </c>
      <c r="C51" s="41" t="s">
        <v>33</v>
      </c>
      <c r="D51" s="315"/>
      <c r="E51" s="316"/>
      <c r="F51" s="316"/>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7" t="s">
        <v>379</v>
      </c>
      <c r="B94" s="318"/>
      <c r="C94" s="318"/>
      <c r="D94" s="318"/>
      <c r="E94" s="318"/>
      <c r="F94" s="319"/>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"0"))</f>
        <v>0</v>
      </c>
      <c r="C99" s="213"/>
      <c r="D99" s="281" t="str">
        <f>IFERROR(E99/F99,"N.A")</f>
        <v>N.A</v>
      </c>
      <c r="E99" s="282">
        <f>COUNTIF('A3 Exploitation'!F53:F98,"ok")</f>
        <v>0</v>
      </c>
      <c r="F99" s="283">
        <f>COUNTA('A3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4" t="s">
        <v>30</v>
      </c>
      <c r="B107" s="315" t="s">
        <v>31</v>
      </c>
      <c r="C107" s="315"/>
      <c r="D107" s="315" t="s">
        <v>46</v>
      </c>
      <c r="E107" s="316" t="s">
        <v>310</v>
      </c>
      <c r="F107" s="316" t="s">
        <v>360</v>
      </c>
    </row>
    <row r="108" spans="1:7" ht="16.5" customHeight="1" x14ac:dyDescent="0.3">
      <c r="A108" s="314"/>
      <c r="B108" s="41" t="s">
        <v>34</v>
      </c>
      <c r="C108" s="41" t="s">
        <v>33</v>
      </c>
      <c r="D108" s="315"/>
      <c r="E108" s="316"/>
      <c r="F108" s="316"/>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0" t="s">
        <v>379</v>
      </c>
      <c r="B148" s="321"/>
      <c r="C148" s="321"/>
      <c r="D148" s="322"/>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 "0"))</f>
        <v>0</v>
      </c>
      <c r="C153" s="140"/>
      <c r="D153" s="281" t="str">
        <f>IFERROR(E153/F153,"N.A")</f>
        <v>N.A</v>
      </c>
      <c r="E153" s="282">
        <f>COUNTIF('A3 Exploitation'!F110:F152,"ok")</f>
        <v>0</v>
      </c>
      <c r="F153" s="283">
        <f>COUNTA('A3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4" t="s">
        <v>30</v>
      </c>
      <c r="B162" s="315" t="s">
        <v>31</v>
      </c>
      <c r="C162" s="315"/>
      <c r="D162" s="315" t="s">
        <v>46</v>
      </c>
      <c r="E162" s="316" t="s">
        <v>310</v>
      </c>
      <c r="F162" s="316" t="s">
        <v>360</v>
      </c>
      <c r="G162" s="127"/>
    </row>
    <row r="163" spans="1:7" ht="16.5" customHeight="1" x14ac:dyDescent="0.3">
      <c r="A163" s="314"/>
      <c r="B163" s="41" t="s">
        <v>34</v>
      </c>
      <c r="C163" s="41" t="s">
        <v>33</v>
      </c>
      <c r="D163" s="315"/>
      <c r="E163" s="316"/>
      <c r="F163" s="316"/>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3" t="s">
        <v>379</v>
      </c>
      <c r="B195" s="323"/>
      <c r="C195" s="323"/>
      <c r="D195" s="323"/>
      <c r="E195" s="323"/>
      <c r="F195" s="323"/>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"0"))</f>
        <v>0</v>
      </c>
      <c r="C200" s="130"/>
      <c r="D200" s="281" t="str">
        <f>IFERROR(E200/F200,"N.A")</f>
        <v>N.A</v>
      </c>
      <c r="E200" s="282">
        <f>COUNTIF('A3 Exploitation'!F165:F199,"ok")</f>
        <v>0</v>
      </c>
      <c r="F200" s="283">
        <f>COUNTA('A3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4" t="s">
        <v>30</v>
      </c>
      <c r="B209" s="315" t="s">
        <v>31</v>
      </c>
      <c r="C209" s="315"/>
      <c r="D209" s="315" t="s">
        <v>46</v>
      </c>
      <c r="E209" s="316" t="s">
        <v>310</v>
      </c>
      <c r="F209" s="316" t="s">
        <v>360</v>
      </c>
      <c r="G209" s="127"/>
    </row>
    <row r="210" spans="1:7" ht="16.5" customHeight="1" x14ac:dyDescent="0.3">
      <c r="A210" s="314"/>
      <c r="B210" s="41" t="s">
        <v>34</v>
      </c>
      <c r="C210" s="41" t="s">
        <v>33</v>
      </c>
      <c r="D210" s="315"/>
      <c r="E210" s="316"/>
      <c r="F210" s="316"/>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3" t="s">
        <v>379</v>
      </c>
      <c r="B256" s="323"/>
      <c r="C256" s="323"/>
      <c r="D256" s="323"/>
      <c r="E256" s="323"/>
      <c r="F256" s="323"/>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"0"))</f>
        <v>0</v>
      </c>
      <c r="C261" s="140"/>
      <c r="D261" s="281" t="str">
        <f>IFERROR(E261/F261,"N.A")</f>
        <v>N.A</v>
      </c>
      <c r="E261" s="282">
        <f>COUNTIF('A3 Exploitation'!F212:F260,"ok")</f>
        <v>0</v>
      </c>
      <c r="F261" s="283">
        <f>COUNTA('A3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4" t="s">
        <v>30</v>
      </c>
      <c r="B270" s="315" t="s">
        <v>31</v>
      </c>
      <c r="C270" s="315"/>
      <c r="D270" s="315" t="s">
        <v>46</v>
      </c>
      <c r="E270" s="316" t="s">
        <v>310</v>
      </c>
      <c r="F270" s="316" t="s">
        <v>360</v>
      </c>
      <c r="G270" s="214"/>
    </row>
    <row r="271" spans="1:7" s="16" customFormat="1" ht="16.5" customHeight="1" x14ac:dyDescent="0.3">
      <c r="A271" s="314"/>
      <c r="B271" s="41" t="s">
        <v>34</v>
      </c>
      <c r="C271" s="41" t="s">
        <v>33</v>
      </c>
      <c r="D271" s="315"/>
      <c r="E271" s="316"/>
      <c r="F271" s="316"/>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4" t="s">
        <v>396</v>
      </c>
      <c r="B308" s="325"/>
      <c r="C308" s="325"/>
      <c r="D308" s="325"/>
      <c r="E308" s="325"/>
      <c r="F308" s="326"/>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"0"))</f>
        <v>0</v>
      </c>
      <c r="C313" s="140"/>
      <c r="D313" s="281" t="str">
        <f>IFERROR(E313/F313,"N.A")</f>
        <v>N.A</v>
      </c>
      <c r="E313" s="282">
        <f>COUNTIF('A3 Exploitation'!F273:F312,"ok")</f>
        <v>0</v>
      </c>
      <c r="F313" s="283">
        <f>COUNTA('A3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4" t="s">
        <v>30</v>
      </c>
      <c r="B322" s="315" t="s">
        <v>31</v>
      </c>
      <c r="C322" s="315"/>
      <c r="D322" s="315" t="s">
        <v>46</v>
      </c>
      <c r="E322" s="316" t="s">
        <v>310</v>
      </c>
      <c r="F322" s="316" t="s">
        <v>360</v>
      </c>
      <c r="G322" s="127"/>
    </row>
    <row r="323" spans="1:7" ht="16.5" customHeight="1" x14ac:dyDescent="0.3">
      <c r="A323" s="314"/>
      <c r="B323" s="41" t="s">
        <v>34</v>
      </c>
      <c r="C323" s="41" t="s">
        <v>33</v>
      </c>
      <c r="D323" s="315"/>
      <c r="E323" s="316"/>
      <c r="F323" s="316"/>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4" t="s">
        <v>379</v>
      </c>
      <c r="B349" s="325"/>
      <c r="C349" s="325"/>
      <c r="D349" s="325"/>
      <c r="E349" s="325"/>
      <c r="F349" s="325"/>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"0"))</f>
        <v>0</v>
      </c>
      <c r="C353" s="130"/>
      <c r="D353" s="281" t="str">
        <f>IFERROR(E353/F353,"N.A")</f>
        <v>N.A</v>
      </c>
      <c r="E353" s="282">
        <f>COUNTIF('A3 Exploitation'!F325:F352,"ok")</f>
        <v>0</v>
      </c>
      <c r="F353" s="283">
        <f>COUNTA('A3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4" t="s">
        <v>30</v>
      </c>
      <c r="B362" s="315" t="s">
        <v>31</v>
      </c>
      <c r="C362" s="315"/>
      <c r="D362" s="315" t="s">
        <v>46</v>
      </c>
      <c r="E362" s="316" t="s">
        <v>310</v>
      </c>
      <c r="F362" s="316" t="s">
        <v>360</v>
      </c>
      <c r="G362" s="127"/>
    </row>
    <row r="363" spans="1:7" ht="16.5" customHeight="1" x14ac:dyDescent="0.3">
      <c r="A363" s="314"/>
      <c r="B363" s="41" t="s">
        <v>34</v>
      </c>
      <c r="C363" s="41" t="s">
        <v>33</v>
      </c>
      <c r="D363" s="315"/>
      <c r="E363" s="316"/>
      <c r="F363" s="316"/>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3" t="s">
        <v>379</v>
      </c>
      <c r="B383" s="323"/>
      <c r="C383" s="323"/>
      <c r="D383" s="323"/>
      <c r="E383" s="323"/>
      <c r="F383" s="323"/>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 "0"))</f>
        <v>0</v>
      </c>
      <c r="C386" s="130"/>
      <c r="D386" s="281" t="str">
        <f>IFERROR(E386/F386,"N.A")</f>
        <v>N.A</v>
      </c>
      <c r="E386" s="282">
        <f>COUNTIF('A3 Exploitation'!F365:F385,"ok")</f>
        <v>0</v>
      </c>
      <c r="F386" s="283">
        <f>COUNTA('A3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4" t="s">
        <v>30</v>
      </c>
      <c r="B395" s="315" t="s">
        <v>31</v>
      </c>
      <c r="C395" s="315"/>
      <c r="D395" s="315" t="s">
        <v>46</v>
      </c>
      <c r="E395" s="316" t="s">
        <v>310</v>
      </c>
      <c r="F395" s="316" t="s">
        <v>360</v>
      </c>
      <c r="G395" s="127"/>
    </row>
    <row r="396" spans="1:7" ht="16.5" customHeight="1" x14ac:dyDescent="0.3">
      <c r="A396" s="314"/>
      <c r="B396" s="41" t="s">
        <v>34</v>
      </c>
      <c r="C396" s="41" t="s">
        <v>33</v>
      </c>
      <c r="D396" s="315"/>
      <c r="E396" s="316"/>
      <c r="F396" s="316"/>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3" t="s">
        <v>379</v>
      </c>
      <c r="B435" s="323"/>
      <c r="C435" s="323"/>
      <c r="D435" s="323"/>
      <c r="E435" s="323"/>
      <c r="F435" s="323"/>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"0"))</f>
        <v>0</v>
      </c>
      <c r="C439" s="130"/>
      <c r="D439" s="281" t="str">
        <f>IFERROR(E439/F439,"N.A")</f>
        <v>N.A</v>
      </c>
      <c r="E439" s="282">
        <f>COUNTIF('A3 Exploitation'!F398:F438,"ok")</f>
        <v>0</v>
      </c>
      <c r="F439" s="283">
        <f>COUNTA('A3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4" t="s">
        <v>30</v>
      </c>
      <c r="B448" s="315" t="s">
        <v>31</v>
      </c>
      <c r="C448" s="315"/>
      <c r="D448" s="315" t="s">
        <v>46</v>
      </c>
      <c r="E448" s="316" t="s">
        <v>310</v>
      </c>
      <c r="F448" s="316" t="s">
        <v>360</v>
      </c>
      <c r="G448" s="127"/>
    </row>
    <row r="449" spans="1:6" ht="16.5" customHeight="1" x14ac:dyDescent="0.3">
      <c r="A449" s="314"/>
      <c r="B449" s="41" t="s">
        <v>34</v>
      </c>
      <c r="C449" s="41" t="s">
        <v>33</v>
      </c>
      <c r="D449" s="315"/>
      <c r="E449" s="316"/>
      <c r="F449" s="316"/>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27" t="s">
        <v>379</v>
      </c>
      <c r="B471" s="328"/>
      <c r="C471" s="328"/>
      <c r="D471" s="328"/>
      <c r="E471" s="328"/>
      <c r="F471" s="328"/>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80" t="str">
        <f>IF(D476=1, 2, IF(AND(D476&lt;1,D476&gt;0), 1, "0"))</f>
        <v>0</v>
      </c>
      <c r="C476" s="140"/>
      <c r="D476" s="281" t="str">
        <f>IFERROR(E475/F475,"N.A")</f>
        <v>N.A</v>
      </c>
      <c r="E476" s="282">
        <f>COUNTIF('A3 Exploitation'!F451:F475,"ok")</f>
        <v>0</v>
      </c>
      <c r="F476" s="283">
        <f>COUNTA('A3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29" t="s">
        <v>367</v>
      </c>
      <c r="B483" s="329"/>
      <c r="C483" s="329"/>
      <c r="D483" s="329"/>
      <c r="E483" s="185"/>
      <c r="F483" s="201"/>
    </row>
    <row r="484" spans="1:7" x14ac:dyDescent="0.3">
      <c r="A484" s="74">
        <f>B11</f>
        <v>0</v>
      </c>
      <c r="B484" s="124"/>
      <c r="C484" s="135"/>
      <c r="D484" s="124"/>
    </row>
    <row r="485" spans="1:7" ht="16.5" customHeight="1" x14ac:dyDescent="0.3">
      <c r="A485" s="314" t="s">
        <v>30</v>
      </c>
      <c r="B485" s="315" t="s">
        <v>31</v>
      </c>
      <c r="C485" s="315"/>
      <c r="D485" s="315" t="s">
        <v>46</v>
      </c>
      <c r="E485" s="316" t="s">
        <v>310</v>
      </c>
      <c r="F485" s="316" t="s">
        <v>360</v>
      </c>
      <c r="G485" s="127"/>
    </row>
    <row r="486" spans="1:7" ht="16.5" customHeight="1" x14ac:dyDescent="0.3">
      <c r="A486" s="314"/>
      <c r="B486" s="41" t="s">
        <v>34</v>
      </c>
      <c r="C486" s="41" t="s">
        <v>33</v>
      </c>
      <c r="D486" s="315"/>
      <c r="E486" s="316"/>
      <c r="F486" s="316"/>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"0"))</f>
        <v>0</v>
      </c>
      <c r="C498" s="213"/>
      <c r="D498" s="281" t="str">
        <f>IFERROR(E498/F498,"N.A")</f>
        <v>N.A</v>
      </c>
      <c r="E498" s="282">
        <f>COUNTIF('A3 Exploitation'!F488:F497,"ok")</f>
        <v>0</v>
      </c>
      <c r="F498" s="283">
        <f>COUNTA('A3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4" t="s">
        <v>30</v>
      </c>
      <c r="B507" s="315" t="s">
        <v>31</v>
      </c>
      <c r="C507" s="315"/>
      <c r="D507" s="315" t="s">
        <v>46</v>
      </c>
      <c r="E507" s="316" t="s">
        <v>310</v>
      </c>
      <c r="F507" s="316" t="s">
        <v>360</v>
      </c>
      <c r="G507" s="127"/>
    </row>
    <row r="508" spans="1:7" ht="16.5" customHeight="1" x14ac:dyDescent="0.3">
      <c r="A508" s="314"/>
      <c r="B508" s="41" t="s">
        <v>34</v>
      </c>
      <c r="C508" s="41" t="s">
        <v>33</v>
      </c>
      <c r="D508" s="315"/>
      <c r="E508" s="316"/>
      <c r="F508" s="316"/>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"0"))</f>
        <v>0</v>
      </c>
      <c r="C512" s="140"/>
      <c r="D512" s="281" t="str">
        <f>IFERROR(E512/F512,"N.A")</f>
        <v>N.A</v>
      </c>
      <c r="E512" s="284">
        <f>COUNTIF('A3 Exploitation'!F509:F511,"ok")</f>
        <v>0</v>
      </c>
      <c r="F512" s="285">
        <f>COUNTA('A3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4" t="s">
        <v>30</v>
      </c>
      <c r="B518" s="315" t="s">
        <v>31</v>
      </c>
      <c r="C518" s="315"/>
      <c r="D518" s="315" t="s">
        <v>46</v>
      </c>
      <c r="E518" s="316" t="s">
        <v>310</v>
      </c>
      <c r="F518" s="316" t="s">
        <v>360</v>
      </c>
      <c r="G518" s="127"/>
    </row>
    <row r="519" spans="1:7" ht="16.5" customHeight="1" x14ac:dyDescent="0.3">
      <c r="A519" s="314"/>
      <c r="B519" s="41" t="s">
        <v>34</v>
      </c>
      <c r="C519" s="41" t="s">
        <v>33</v>
      </c>
      <c r="D519" s="315"/>
      <c r="E519" s="316"/>
      <c r="F519" s="316"/>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"0"))</f>
        <v>0</v>
      </c>
      <c r="C532" s="140"/>
      <c r="D532" s="281" t="str">
        <f>IFERROR(E532/F532,"N.A")</f>
        <v>N.A</v>
      </c>
      <c r="E532" s="282">
        <f>COUNTIF('A3 Exploitation'!F520:F531,"ok")</f>
        <v>0</v>
      </c>
      <c r="F532" s="283">
        <f>COUNTA('A3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4" t="s">
        <v>30</v>
      </c>
      <c r="B538" s="315" t="s">
        <v>31</v>
      </c>
      <c r="C538" s="315"/>
      <c r="D538" s="315" t="s">
        <v>46</v>
      </c>
      <c r="E538" s="316" t="s">
        <v>310</v>
      </c>
      <c r="F538" s="316" t="s">
        <v>360</v>
      </c>
      <c r="G538" s="127"/>
    </row>
    <row r="539" spans="1:7" ht="16.5" customHeight="1" x14ac:dyDescent="0.3">
      <c r="A539" s="314"/>
      <c r="B539" s="41" t="s">
        <v>34</v>
      </c>
      <c r="C539" s="41" t="s">
        <v>33</v>
      </c>
      <c r="D539" s="315"/>
      <c r="E539" s="316"/>
      <c r="F539" s="316"/>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"0"))</f>
        <v>0</v>
      </c>
      <c r="C543" s="130"/>
      <c r="D543" s="281" t="str">
        <f>IFERROR(E543/F543,"N.A")</f>
        <v>N.A</v>
      </c>
      <c r="E543" s="282">
        <f>COUNTIF('A3 Exploitation'!F540:F542,"ok")</f>
        <v>0</v>
      </c>
      <c r="F543" s="283">
        <f>COUNTA('A3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aA+uNBp0Dh86AtBQEF40cgv8lANz7GwBJuqwgH1LWCu9Dz9yvxV/KG9WnxfQNbQAq7484pecdlaJYiQDJOFxow==" saltValue="7WnangV0HbNp3t0e6onFvg=="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B11" sqref="B11:F11"/>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07"/>
      <c r="E1" s="307"/>
      <c r="F1" s="307"/>
      <c r="G1" s="307"/>
    </row>
    <row r="2" spans="1:7" s="12" customFormat="1" ht="24" x14ac:dyDescent="0.45">
      <c r="A2" s="11"/>
      <c r="B2" s="24">
        <v>1</v>
      </c>
      <c r="D2" s="246"/>
      <c r="E2" s="246"/>
      <c r="F2" s="246"/>
      <c r="G2" s="125"/>
    </row>
    <row r="3" spans="1:7" s="12" customFormat="1" ht="24" x14ac:dyDescent="0.45">
      <c r="A3" s="11"/>
      <c r="B3" s="24">
        <v>2</v>
      </c>
      <c r="D3" s="246"/>
      <c r="E3" s="246"/>
      <c r="F3" s="246"/>
      <c r="G3" s="125"/>
    </row>
    <row r="4" spans="1:7" s="12" customFormat="1" ht="16.5" customHeight="1" x14ac:dyDescent="0.45">
      <c r="A4" s="11"/>
      <c r="B4" s="24" t="s">
        <v>32</v>
      </c>
      <c r="D4" s="13"/>
      <c r="E4" s="246"/>
      <c r="F4" s="246"/>
      <c r="G4" s="125"/>
    </row>
    <row r="5" spans="1:7" s="12" customFormat="1" ht="16.5" customHeight="1" x14ac:dyDescent="0.45">
      <c r="A5" s="11"/>
      <c r="D5" s="246"/>
      <c r="E5" s="246"/>
      <c r="F5" s="246"/>
      <c r="G5" s="125"/>
    </row>
    <row r="6" spans="1:7" s="12" customFormat="1" ht="37.5" customHeight="1" x14ac:dyDescent="0.45">
      <c r="A6" s="331" t="s">
        <v>50</v>
      </c>
      <c r="B6" s="331"/>
      <c r="C6" s="331"/>
      <c r="D6" s="331"/>
      <c r="E6" s="331"/>
      <c r="F6" s="331"/>
      <c r="G6" s="125"/>
    </row>
    <row r="7" spans="1:7" s="12" customFormat="1" ht="21.75" customHeight="1" x14ac:dyDescent="0.45">
      <c r="A7" s="309" t="e">
        <f>#REF!</f>
        <v>#REF!</v>
      </c>
      <c r="B7" s="309"/>
      <c r="C7" s="309"/>
      <c r="D7" s="309"/>
      <c r="E7" s="309"/>
      <c r="F7" s="309"/>
      <c r="G7" s="125"/>
    </row>
    <row r="8" spans="1:7" s="12" customFormat="1" ht="24" x14ac:dyDescent="0.45">
      <c r="A8" s="14" t="s">
        <v>42</v>
      </c>
      <c r="B8" s="332">
        <f>'A4 Exploitation'!B9:F9</f>
        <v>0</v>
      </c>
      <c r="C8" s="332"/>
      <c r="D8" s="332"/>
      <c r="E8" s="332"/>
      <c r="F8" s="332"/>
      <c r="G8" s="125"/>
    </row>
    <row r="9" spans="1:7" s="12" customFormat="1" ht="24" x14ac:dyDescent="0.45">
      <c r="A9" s="15" t="s">
        <v>44</v>
      </c>
      <c r="B9" s="333">
        <f>'A4 Exploitation'!B10:F10</f>
        <v>0</v>
      </c>
      <c r="C9" s="333"/>
      <c r="D9" s="333"/>
      <c r="E9" s="333"/>
      <c r="F9" s="333"/>
      <c r="G9" s="125"/>
    </row>
    <row r="10" spans="1:7" s="12" customFormat="1" ht="24" x14ac:dyDescent="0.45">
      <c r="A10" s="14" t="s">
        <v>43</v>
      </c>
      <c r="B10" s="330">
        <f>'A4 Exploitation'!A8:F8</f>
        <v>0</v>
      </c>
      <c r="C10" s="330"/>
      <c r="D10" s="330"/>
      <c r="E10" s="330"/>
      <c r="F10" s="330"/>
      <c r="G10" s="125"/>
    </row>
    <row r="11" spans="1:7" s="12" customFormat="1" ht="24" x14ac:dyDescent="0.45">
      <c r="A11" s="14" t="s">
        <v>294</v>
      </c>
      <c r="B11" s="334">
        <f>D199</f>
        <v>0</v>
      </c>
      <c r="C11" s="334"/>
      <c r="D11" s="334"/>
      <c r="E11" s="334"/>
      <c r="F11" s="334"/>
      <c r="G11" s="125"/>
    </row>
    <row r="12" spans="1:7" s="12" customFormat="1" ht="22.5" x14ac:dyDescent="0.45">
      <c r="A12" s="11"/>
      <c r="D12" s="313"/>
      <c r="E12" s="313"/>
      <c r="F12" s="313"/>
      <c r="G12" s="313"/>
    </row>
    <row r="13" spans="1:7" s="12" customFormat="1" ht="11.25" customHeight="1" x14ac:dyDescent="0.3">
      <c r="A13" s="314" t="s">
        <v>30</v>
      </c>
      <c r="B13" s="315" t="s">
        <v>31</v>
      </c>
      <c r="C13" s="315"/>
      <c r="D13" s="315" t="s">
        <v>46</v>
      </c>
      <c r="E13" s="315" t="s">
        <v>190</v>
      </c>
      <c r="F13" s="315" t="s">
        <v>191</v>
      </c>
      <c r="G13" s="112"/>
    </row>
    <row r="14" spans="1:7" s="12" customFormat="1" ht="12.75" customHeight="1" x14ac:dyDescent="0.3">
      <c r="A14" s="314"/>
      <c r="B14" s="34" t="s">
        <v>34</v>
      </c>
      <c r="C14" s="34" t="s">
        <v>33</v>
      </c>
      <c r="D14" s="315"/>
      <c r="E14" s="315"/>
      <c r="F14" s="315"/>
      <c r="G14" s="127"/>
    </row>
    <row r="15" spans="1:7" x14ac:dyDescent="0.3">
      <c r="A15" s="17"/>
      <c r="B15" s="17"/>
      <c r="C15" s="17"/>
      <c r="D15" s="17"/>
    </row>
    <row r="16" spans="1:7" ht="19.5" x14ac:dyDescent="0.4">
      <c r="A16" s="338" t="s">
        <v>0</v>
      </c>
      <c r="B16" s="339"/>
      <c r="C16" s="339"/>
      <c r="D16" s="339"/>
      <c r="E16" s="339"/>
      <c r="F16" s="339"/>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0" t="s">
        <v>36</v>
      </c>
      <c r="B22" s="341"/>
      <c r="C22" s="342"/>
      <c r="D22" s="245">
        <f>SUM(B17:C21)</f>
        <v>0</v>
      </c>
    </row>
    <row r="23" spans="1:7" x14ac:dyDescent="0.3">
      <c r="A23" s="335" t="s">
        <v>295</v>
      </c>
      <c r="B23" s="336"/>
      <c r="C23" s="337"/>
      <c r="D23" s="33">
        <f>D22/(COUNT(B17:C21)*2)</f>
        <v>0</v>
      </c>
    </row>
    <row r="24" spans="1:7" s="22" customFormat="1" x14ac:dyDescent="0.3">
      <c r="A24" s="26"/>
      <c r="B24" s="27"/>
      <c r="C24" s="27"/>
      <c r="D24" s="28"/>
      <c r="G24" s="126"/>
    </row>
    <row r="25" spans="1:7" ht="19.5" x14ac:dyDescent="0.4">
      <c r="A25" s="343" t="s">
        <v>4</v>
      </c>
      <c r="B25" s="344"/>
      <c r="C25" s="344"/>
      <c r="D25" s="344"/>
      <c r="E25" s="344"/>
      <c r="F25" s="344"/>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5" t="s">
        <v>36</v>
      </c>
      <c r="B33" s="336"/>
      <c r="C33" s="337"/>
      <c r="D33" s="244">
        <f>SUM(B26:C32)</f>
        <v>0</v>
      </c>
    </row>
    <row r="34" spans="1:7" x14ac:dyDescent="0.3">
      <c r="A34" s="335" t="s">
        <v>295</v>
      </c>
      <c r="B34" s="336"/>
      <c r="C34" s="337"/>
      <c r="D34" s="33">
        <f>D33/(COUNT(B26:C32)*2)</f>
        <v>0</v>
      </c>
    </row>
    <row r="35" spans="1:7" s="22" customFormat="1" x14ac:dyDescent="0.3">
      <c r="A35" s="26"/>
      <c r="B35" s="27"/>
      <c r="C35" s="27"/>
      <c r="D35" s="28"/>
      <c r="G35" s="126"/>
    </row>
    <row r="36" spans="1:7" s="22" customFormat="1" ht="19.5" x14ac:dyDescent="0.4">
      <c r="A36" s="343" t="s">
        <v>219</v>
      </c>
      <c r="B36" s="344"/>
      <c r="C36" s="344"/>
      <c r="D36" s="344"/>
      <c r="E36" s="344"/>
      <c r="F36" s="344"/>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5" t="s">
        <v>36</v>
      </c>
      <c r="B42" s="336"/>
      <c r="C42" s="337"/>
      <c r="D42" s="244">
        <f>SUM(B37:C41)</f>
        <v>0</v>
      </c>
      <c r="E42" s="13"/>
      <c r="F42" s="13"/>
      <c r="G42" s="126"/>
    </row>
    <row r="43" spans="1:7" s="22" customFormat="1" x14ac:dyDescent="0.3">
      <c r="A43" s="335" t="s">
        <v>295</v>
      </c>
      <c r="B43" s="336"/>
      <c r="C43" s="337"/>
      <c r="D43" s="33">
        <f>D42/(COUNT(B37:C41)*2)</f>
        <v>0</v>
      </c>
      <c r="E43" s="13"/>
      <c r="F43" s="13"/>
      <c r="G43" s="126"/>
    </row>
    <row r="44" spans="1:7" s="22" customFormat="1" x14ac:dyDescent="0.3">
      <c r="A44" s="47"/>
      <c r="B44" s="48"/>
      <c r="C44" s="48"/>
      <c r="D44" s="49"/>
      <c r="G44" s="126"/>
    </row>
    <row r="45" spans="1:7" ht="19.5" x14ac:dyDescent="0.4">
      <c r="A45" s="345" t="s">
        <v>21</v>
      </c>
      <c r="B45" s="346"/>
      <c r="C45" s="346"/>
      <c r="D45" s="346"/>
      <c r="E45" s="346"/>
      <c r="F45" s="346"/>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5" t="s">
        <v>36</v>
      </c>
      <c r="B52" s="336"/>
      <c r="C52" s="337"/>
      <c r="D52" s="244">
        <f>SUM(B46:C51)</f>
        <v>0</v>
      </c>
    </row>
    <row r="53" spans="1:7" x14ac:dyDescent="0.3">
      <c r="A53" s="335" t="s">
        <v>295</v>
      </c>
      <c r="B53" s="336"/>
      <c r="C53" s="337"/>
      <c r="D53" s="33">
        <f>D52/(COUNT(B46:C51)*2)</f>
        <v>0</v>
      </c>
    </row>
    <row r="54" spans="1:7" s="22" customFormat="1" x14ac:dyDescent="0.3">
      <c r="A54" s="26"/>
      <c r="B54" s="27"/>
      <c r="C54" s="27"/>
      <c r="D54" s="28"/>
      <c r="G54" s="126"/>
    </row>
    <row r="55" spans="1:7" ht="19.5" x14ac:dyDescent="0.4">
      <c r="A55" s="343" t="s">
        <v>8</v>
      </c>
      <c r="B55" s="344"/>
      <c r="C55" s="344"/>
      <c r="D55" s="344"/>
      <c r="E55" s="344"/>
      <c r="F55" s="344"/>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5" t="s">
        <v>36</v>
      </c>
      <c r="B63" s="336"/>
      <c r="C63" s="337"/>
      <c r="D63" s="244">
        <f>SUM(B56:C62)</f>
        <v>0</v>
      </c>
    </row>
    <row r="64" spans="1:7" x14ac:dyDescent="0.3">
      <c r="A64" s="335" t="s">
        <v>295</v>
      </c>
      <c r="B64" s="336"/>
      <c r="C64" s="337"/>
      <c r="D64" s="33">
        <f>D63/(COUNT(B56:C62)*2)</f>
        <v>0</v>
      </c>
    </row>
    <row r="65" spans="1:7" s="22" customFormat="1" x14ac:dyDescent="0.3">
      <c r="A65" s="26"/>
      <c r="B65" s="27"/>
      <c r="C65" s="27"/>
      <c r="D65" s="28"/>
      <c r="G65" s="126"/>
    </row>
    <row r="66" spans="1:7" ht="19.5" x14ac:dyDescent="0.4">
      <c r="A66" s="343" t="s">
        <v>130</v>
      </c>
      <c r="B66" s="344"/>
      <c r="C66" s="344"/>
      <c r="D66" s="344"/>
      <c r="E66" s="344"/>
      <c r="F66" s="344"/>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5" t="s">
        <v>36</v>
      </c>
      <c r="B84" s="336"/>
      <c r="C84" s="337"/>
      <c r="D84" s="244">
        <f>SUM(B67:C83)</f>
        <v>0</v>
      </c>
    </row>
    <row r="85" spans="1:7" x14ac:dyDescent="0.3">
      <c r="A85" s="335" t="s">
        <v>295</v>
      </c>
      <c r="B85" s="336"/>
      <c r="C85" s="337"/>
      <c r="D85" s="33">
        <f>D84/(COUNT(B67:C83)*2)</f>
        <v>0</v>
      </c>
    </row>
    <row r="86" spans="1:7" s="22" customFormat="1" x14ac:dyDescent="0.3">
      <c r="A86" s="26"/>
      <c r="B86" s="27"/>
      <c r="C86" s="27"/>
      <c r="D86" s="28"/>
      <c r="G86" s="126"/>
    </row>
    <row r="87" spans="1:7" ht="19.5" x14ac:dyDescent="0.4">
      <c r="A87" s="343" t="s">
        <v>211</v>
      </c>
      <c r="B87" s="344"/>
      <c r="C87" s="344"/>
      <c r="D87" s="344"/>
      <c r="E87" s="344"/>
      <c r="F87" s="344"/>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5" t="s">
        <v>36</v>
      </c>
      <c r="B102" s="336"/>
      <c r="C102" s="337"/>
      <c r="D102" s="244">
        <f>SUM(B88:C101)</f>
        <v>0</v>
      </c>
    </row>
    <row r="103" spans="1:7" x14ac:dyDescent="0.3">
      <c r="A103" s="335" t="s">
        <v>295</v>
      </c>
      <c r="B103" s="336"/>
      <c r="C103" s="337"/>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3" t="s">
        <v>212</v>
      </c>
      <c r="B106" s="344"/>
      <c r="C106" s="344"/>
      <c r="D106" s="344"/>
      <c r="E106" s="344"/>
      <c r="F106" s="344"/>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5" t="s">
        <v>36</v>
      </c>
      <c r="B118" s="336"/>
      <c r="C118" s="337"/>
      <c r="D118" s="244">
        <f>SUM(B107:C117)</f>
        <v>0</v>
      </c>
      <c r="E118" s="13"/>
      <c r="F118" s="13"/>
      <c r="G118" s="126"/>
    </row>
    <row r="119" spans="1:7" s="22" customFormat="1" x14ac:dyDescent="0.3">
      <c r="A119" s="335" t="s">
        <v>295</v>
      </c>
      <c r="B119" s="336"/>
      <c r="C119" s="337"/>
      <c r="D119" s="33">
        <f>D118/(COUNT(B107:C117)*2)</f>
        <v>0</v>
      </c>
      <c r="E119" s="13"/>
      <c r="F119" s="13"/>
      <c r="G119" s="126"/>
    </row>
    <row r="120" spans="1:7" s="22" customFormat="1" x14ac:dyDescent="0.3">
      <c r="A120" s="26"/>
      <c r="B120" s="27"/>
      <c r="C120" s="27"/>
      <c r="D120" s="28"/>
      <c r="G120" s="126"/>
    </row>
    <row r="121" spans="1:7" ht="19.5" x14ac:dyDescent="0.4">
      <c r="A121" s="343" t="s">
        <v>185</v>
      </c>
      <c r="B121" s="344"/>
      <c r="C121" s="344"/>
      <c r="D121" s="344"/>
      <c r="E121" s="344"/>
      <c r="F121" s="344"/>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5" t="s">
        <v>36</v>
      </c>
      <c r="B133" s="336"/>
      <c r="C133" s="337"/>
      <c r="D133" s="244">
        <f>SUM(B122:C132)</f>
        <v>0</v>
      </c>
    </row>
    <row r="134" spans="1:7" x14ac:dyDescent="0.3">
      <c r="A134" s="335" t="s">
        <v>295</v>
      </c>
      <c r="B134" s="336"/>
      <c r="C134" s="337"/>
      <c r="D134" s="32">
        <f>D133/(COUNT(B122:C132)*2)</f>
        <v>0</v>
      </c>
    </row>
    <row r="135" spans="1:7" s="22" customFormat="1" x14ac:dyDescent="0.3">
      <c r="A135" s="26"/>
      <c r="B135" s="27"/>
      <c r="C135" s="27"/>
      <c r="D135" s="31"/>
      <c r="G135" s="126"/>
    </row>
    <row r="136" spans="1:7" ht="19.5" x14ac:dyDescent="0.4">
      <c r="A136" s="343" t="s">
        <v>71</v>
      </c>
      <c r="B136" s="344"/>
      <c r="C136" s="344"/>
      <c r="D136" s="344"/>
      <c r="E136" s="344"/>
      <c r="F136" s="344"/>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5" t="s">
        <v>36</v>
      </c>
      <c r="B149" s="336"/>
      <c r="C149" s="337"/>
      <c r="D149" s="244">
        <f>SUM(B137:C148)</f>
        <v>0</v>
      </c>
    </row>
    <row r="150" spans="1:7" x14ac:dyDescent="0.3">
      <c r="A150" s="335" t="s">
        <v>295</v>
      </c>
      <c r="B150" s="336"/>
      <c r="C150" s="337"/>
      <c r="D150" s="33">
        <f>D149/(COUNT(B137:C148)*2)</f>
        <v>0</v>
      </c>
    </row>
    <row r="151" spans="1:7" s="22" customFormat="1" x14ac:dyDescent="0.3">
      <c r="A151" s="26"/>
      <c r="B151" s="27"/>
      <c r="C151" s="27"/>
      <c r="D151" s="28"/>
      <c r="G151" s="126"/>
    </row>
    <row r="152" spans="1:7" ht="19.5" x14ac:dyDescent="0.4">
      <c r="A152" s="343" t="s">
        <v>217</v>
      </c>
      <c r="B152" s="344"/>
      <c r="C152" s="344"/>
      <c r="D152" s="344"/>
      <c r="E152" s="344"/>
      <c r="F152" s="344"/>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5" t="s">
        <v>36</v>
      </c>
      <c r="B161" s="341"/>
      <c r="C161" s="342"/>
      <c r="D161" s="245">
        <f>SUM(B153:C160)</f>
        <v>0</v>
      </c>
    </row>
    <row r="162" spans="1:7" x14ac:dyDescent="0.3">
      <c r="A162" s="335" t="s">
        <v>295</v>
      </c>
      <c r="B162" s="336"/>
      <c r="C162" s="337"/>
      <c r="D162" s="33">
        <f>D161/(COUNT(B153:C160)*2)</f>
        <v>0</v>
      </c>
    </row>
    <row r="163" spans="1:7" s="22" customFormat="1" x14ac:dyDescent="0.3">
      <c r="A163" s="26"/>
      <c r="B163" s="27"/>
      <c r="C163" s="29"/>
      <c r="D163" s="30"/>
      <c r="G163" s="126"/>
    </row>
    <row r="164" spans="1:7" ht="19.5" x14ac:dyDescent="0.4">
      <c r="A164" s="343" t="s">
        <v>77</v>
      </c>
      <c r="B164" s="344"/>
      <c r="C164" s="344"/>
      <c r="D164" s="344"/>
      <c r="E164" s="344"/>
      <c r="F164" s="344"/>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5" t="s">
        <v>36</v>
      </c>
      <c r="B169" s="336"/>
      <c r="C169" s="337"/>
      <c r="D169" s="244">
        <f>SUM(B165:C168)</f>
        <v>0</v>
      </c>
    </row>
    <row r="170" spans="1:7" x14ac:dyDescent="0.3">
      <c r="A170" s="335" t="s">
        <v>295</v>
      </c>
      <c r="B170" s="336"/>
      <c r="C170" s="337"/>
      <c r="D170" s="33">
        <f>D169/(COUNT(B165:C168)*2)</f>
        <v>0</v>
      </c>
    </row>
    <row r="171" spans="1:7" s="22" customFormat="1" x14ac:dyDescent="0.3">
      <c r="A171" s="26"/>
      <c r="B171" s="27"/>
      <c r="C171" s="27"/>
      <c r="D171" s="28"/>
      <c r="G171" s="126"/>
    </row>
    <row r="172" spans="1:7" ht="19.5" x14ac:dyDescent="0.4">
      <c r="A172" s="347" t="s">
        <v>17</v>
      </c>
      <c r="B172" s="348"/>
      <c r="C172" s="348"/>
      <c r="D172" s="348"/>
      <c r="E172" s="348"/>
      <c r="F172" s="348"/>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5" t="s">
        <v>36</v>
      </c>
      <c r="B177" s="336"/>
      <c r="C177" s="337"/>
      <c r="D177" s="244">
        <f>SUM(B173:C176)</f>
        <v>0</v>
      </c>
    </row>
    <row r="178" spans="1:7" x14ac:dyDescent="0.3">
      <c r="A178" s="335" t="s">
        <v>295</v>
      </c>
      <c r="B178" s="336"/>
      <c r="C178" s="337"/>
      <c r="D178" s="33">
        <f>D177/(COUNT(B173:C176)*2)</f>
        <v>0</v>
      </c>
    </row>
    <row r="179" spans="1:7" s="22" customFormat="1" x14ac:dyDescent="0.3">
      <c r="A179" s="26"/>
      <c r="B179" s="27"/>
      <c r="C179" s="27"/>
      <c r="D179" s="28"/>
      <c r="G179" s="126"/>
    </row>
    <row r="180" spans="1:7" ht="19.5" x14ac:dyDescent="0.4">
      <c r="A180" s="343" t="s">
        <v>78</v>
      </c>
      <c r="B180" s="344"/>
      <c r="C180" s="344"/>
      <c r="D180" s="344"/>
      <c r="E180" s="344"/>
      <c r="F180" s="344"/>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5" t="s">
        <v>36</v>
      </c>
      <c r="B186" s="336"/>
      <c r="C186" s="337"/>
      <c r="D186" s="244">
        <f>SUM(B181:C185)</f>
        <v>0</v>
      </c>
    </row>
    <row r="187" spans="1:7" x14ac:dyDescent="0.3">
      <c r="A187" s="335" t="s">
        <v>295</v>
      </c>
      <c r="B187" s="336"/>
      <c r="C187" s="337"/>
      <c r="D187" s="33">
        <f>D186/(COUNT(B181:C185)*2)</f>
        <v>0</v>
      </c>
    </row>
    <row r="188" spans="1:7" s="22" customFormat="1" x14ac:dyDescent="0.3">
      <c r="A188" s="26"/>
      <c r="B188" s="27"/>
      <c r="C188" s="27"/>
      <c r="D188" s="28"/>
      <c r="G188" s="126"/>
    </row>
    <row r="189" spans="1:7" ht="19.5" x14ac:dyDescent="0.4">
      <c r="A189" s="343" t="s">
        <v>216</v>
      </c>
      <c r="B189" s="344"/>
      <c r="C189" s="344"/>
      <c r="D189" s="344"/>
      <c r="E189" s="344"/>
      <c r="F189" s="344"/>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5" t="s">
        <v>36</v>
      </c>
      <c r="B194" s="336"/>
      <c r="C194" s="337"/>
      <c r="D194" s="54">
        <f>SUM(B190:C193)</f>
        <v>0</v>
      </c>
    </row>
    <row r="195" spans="1:6" x14ac:dyDescent="0.3">
      <c r="A195" s="335" t="s">
        <v>295</v>
      </c>
      <c r="B195" s="336"/>
      <c r="C195" s="337"/>
      <c r="D195" s="33">
        <f>D194/(COUNT(B190:C193)*2)</f>
        <v>0</v>
      </c>
    </row>
    <row r="197" spans="1:6" ht="18" x14ac:dyDescent="0.35">
      <c r="A197" s="64" t="s">
        <v>246</v>
      </c>
      <c r="B197" s="63"/>
      <c r="C197" s="63"/>
      <c r="D197" s="286" t="e">
        <f>E197*100/F197</f>
        <v>#DIV/0!</v>
      </c>
      <c r="E197" s="287">
        <f>COUNTIF('A3 Technique'!F17:F193,"ok")</f>
        <v>0</v>
      </c>
      <c r="F197" s="288">
        <f>COUNTA('A3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Mca4tFuxb7UTnN2bS0Xt/soD9f1xmPeAnAxl9XvZa2TWZEaK6c/3JANLPZVjeCSGSoEhoTvY9Xn/7JbzQufYFA==" saltValue="YoHDiEXXgUemm5Bb36B4u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Quali-Consult</cp:lastModifiedBy>
  <cp:lastPrinted>2018-02-22T14:54:44Z</cp:lastPrinted>
  <dcterms:created xsi:type="dcterms:W3CDTF">2015-10-03T07:44:26Z</dcterms:created>
  <dcterms:modified xsi:type="dcterms:W3CDTF">2018-03-12T23:28:12Z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