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jawhara\2018\oct 18\"/>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40" l="1"/>
  <c r="E543" i="40"/>
  <c r="F543" i="38"/>
  <c r="E543" i="38"/>
  <c r="F543" i="31"/>
  <c r="E543" i="31"/>
  <c r="F543" i="33"/>
  <c r="E543" i="33"/>
  <c r="F532" i="43"/>
  <c r="E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543" i="40"/>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F532" i="40"/>
  <c r="E532" i="40"/>
  <c r="F512" i="40"/>
  <c r="E512" i="40"/>
  <c r="F498" i="40"/>
  <c r="E498" i="40"/>
  <c r="F476" i="40"/>
  <c r="E476" i="40"/>
  <c r="F439" i="40"/>
  <c r="E439" i="40"/>
  <c r="F386" i="40"/>
  <c r="E386" i="40"/>
  <c r="F353" i="40"/>
  <c r="E353" i="40"/>
  <c r="D353" i="40" s="1"/>
  <c r="F313" i="40"/>
  <c r="E313" i="40"/>
  <c r="F261" i="40"/>
  <c r="E261" i="40"/>
  <c r="D261" i="40" s="1"/>
  <c r="B261" i="40" s="1"/>
  <c r="F200" i="40"/>
  <c r="E200" i="40"/>
  <c r="D200" i="40" s="1"/>
  <c r="B200" i="40" s="1"/>
  <c r="F153" i="40"/>
  <c r="E153" i="40"/>
  <c r="D153" i="40" s="1"/>
  <c r="F99" i="40"/>
  <c r="E99" i="40"/>
  <c r="F41" i="40"/>
  <c r="E41" i="40"/>
  <c r="D41" i="40" s="1"/>
  <c r="B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F532" i="38"/>
  <c r="E532" i="38"/>
  <c r="F512" i="38"/>
  <c r="D512" i="38" s="1"/>
  <c r="B512" i="38" s="1"/>
  <c r="E512" i="38"/>
  <c r="F498" i="38"/>
  <c r="E498" i="38"/>
  <c r="F476" i="38"/>
  <c r="E476" i="38"/>
  <c r="F439" i="38"/>
  <c r="E439" i="38"/>
  <c r="F386" i="38"/>
  <c r="D386" i="38" s="1"/>
  <c r="E386" i="38"/>
  <c r="F353" i="38"/>
  <c r="E353" i="38"/>
  <c r="F313" i="38"/>
  <c r="E313" i="38"/>
  <c r="F261" i="38"/>
  <c r="E261" i="38"/>
  <c r="D261" i="38" s="1"/>
  <c r="B261" i="38" s="1"/>
  <c r="F200" i="38"/>
  <c r="E200" i="38"/>
  <c r="F153" i="38"/>
  <c r="E153" i="38"/>
  <c r="D153" i="38" s="1"/>
  <c r="F99" i="38"/>
  <c r="E99" i="38"/>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F532" i="33"/>
  <c r="E532" i="33"/>
  <c r="F512" i="33"/>
  <c r="E512" i="33"/>
  <c r="F498" i="33"/>
  <c r="E498" i="33"/>
  <c r="F476" i="33"/>
  <c r="E476" i="33"/>
  <c r="F439" i="33"/>
  <c r="E439" i="33"/>
  <c r="F386" i="33"/>
  <c r="E386" i="33"/>
  <c r="F353" i="33"/>
  <c r="E353" i="33"/>
  <c r="F313" i="33"/>
  <c r="E313" i="33"/>
  <c r="F261" i="33"/>
  <c r="E261" i="33"/>
  <c r="F200" i="33"/>
  <c r="E200" i="33"/>
  <c r="F153" i="33"/>
  <c r="E153" i="33"/>
  <c r="F99" i="33"/>
  <c r="E99" i="33"/>
  <c r="F41" i="33"/>
  <c r="E41" i="33"/>
  <c r="F200" i="43"/>
  <c r="F153" i="43"/>
  <c r="F99" i="43"/>
  <c r="F41" i="43"/>
  <c r="E543" i="43"/>
  <c r="F512" i="43"/>
  <c r="E512" i="43"/>
  <c r="F498" i="43"/>
  <c r="E498" i="43"/>
  <c r="F476" i="43"/>
  <c r="E476" i="43"/>
  <c r="F439" i="43"/>
  <c r="E439" i="43"/>
  <c r="F386" i="43"/>
  <c r="E386" i="43"/>
  <c r="F353" i="43"/>
  <c r="E353" i="43"/>
  <c r="F313" i="43"/>
  <c r="E313" i="43"/>
  <c r="F261" i="43"/>
  <c r="E261" i="43"/>
  <c r="E200" i="43"/>
  <c r="E153" i="43"/>
  <c r="D153" i="43" s="1"/>
  <c r="B153" i="43" s="1"/>
  <c r="D154" i="43" s="1"/>
  <c r="E99" i="43"/>
  <c r="E41" i="43"/>
  <c r="A537" i="43"/>
  <c r="A517" i="43"/>
  <c r="A506" i="43"/>
  <c r="A484" i="43"/>
  <c r="A447" i="43"/>
  <c r="A394" i="43"/>
  <c r="A361" i="43"/>
  <c r="A321" i="43"/>
  <c r="A269" i="43"/>
  <c r="A208" i="43"/>
  <c r="A161" i="43"/>
  <c r="A106" i="43"/>
  <c r="A49" i="43"/>
  <c r="A16" i="43"/>
  <c r="A8" i="43"/>
  <c r="A7" i="35" s="1"/>
  <c r="D439" i="40" l="1"/>
  <c r="B439" i="40" s="1"/>
  <c r="D498" i="40"/>
  <c r="D532" i="40"/>
  <c r="D353" i="38"/>
  <c r="D439" i="38"/>
  <c r="B439" i="38" s="1"/>
  <c r="D498" i="38"/>
  <c r="D532" i="38"/>
  <c r="B41" i="38"/>
  <c r="D42" i="38" s="1"/>
  <c r="B386" i="38"/>
  <c r="D387" i="38" s="1"/>
  <c r="B353" i="40"/>
  <c r="D354" i="40" s="1"/>
  <c r="B498" i="40"/>
  <c r="D499" i="40" s="1"/>
  <c r="D502" i="40" s="1"/>
  <c r="D503" i="40" s="1"/>
  <c r="B543" i="38"/>
  <c r="D544" i="38" s="1"/>
  <c r="D545" i="38" s="1"/>
  <c r="D99" i="38"/>
  <c r="B99" i="38" s="1"/>
  <c r="D100" i="38" s="1"/>
  <c r="D101" i="38" s="1"/>
  <c r="D313" i="38"/>
  <c r="D476" i="38"/>
  <c r="B476" i="38" s="1"/>
  <c r="D477" i="38" s="1"/>
  <c r="D99" i="40"/>
  <c r="D313" i="40"/>
  <c r="D386" i="40"/>
  <c r="D476" i="40"/>
  <c r="B476" i="40" s="1"/>
  <c r="D477" i="40" s="1"/>
  <c r="D512" i="40"/>
  <c r="B512" i="40" s="1"/>
  <c r="D197" i="41"/>
  <c r="B153" i="40"/>
  <c r="D154" i="40" s="1"/>
  <c r="D533" i="40"/>
  <c r="D534" i="40" s="1"/>
  <c r="B532" i="40"/>
  <c r="B153" i="38"/>
  <c r="D154" i="38" s="1"/>
  <c r="B353" i="38"/>
  <c r="D354" i="38" s="1"/>
  <c r="B498" i="38"/>
  <c r="D499" i="38" s="1"/>
  <c r="B532" i="38"/>
  <c r="D533" i="38" s="1"/>
  <c r="D534" i="38" s="1"/>
  <c r="B543" i="40"/>
  <c r="D544" i="40" s="1"/>
  <c r="D545" i="40" s="1"/>
  <c r="D200" i="38"/>
  <c r="B200" i="38" s="1"/>
  <c r="D99" i="43"/>
  <c r="B99" i="43" s="1"/>
  <c r="D100" i="43" s="1"/>
  <c r="D101" i="43" s="1"/>
  <c r="D200" i="43"/>
  <c r="B200" i="43" s="1"/>
  <c r="D201" i="43" s="1"/>
  <c r="D204" i="43" s="1"/>
  <c r="D205" i="43" s="1"/>
  <c r="D99" i="33"/>
  <c r="B99" i="33" s="1"/>
  <c r="D100" i="33" s="1"/>
  <c r="D101" i="33" s="1"/>
  <c r="D200" i="33"/>
  <c r="B200" i="33" s="1"/>
  <c r="D201" i="33" s="1"/>
  <c r="D313" i="33"/>
  <c r="B313" i="33" s="1"/>
  <c r="D314" i="33" s="1"/>
  <c r="D315" i="33" s="1"/>
  <c r="D386" i="33"/>
  <c r="B386" i="33" s="1"/>
  <c r="D387" i="33" s="1"/>
  <c r="D476" i="33"/>
  <c r="B476" i="33" s="1"/>
  <c r="D477" i="33" s="1"/>
  <c r="D480" i="33" s="1"/>
  <c r="D481" i="33" s="1"/>
  <c r="D512" i="33"/>
  <c r="B512" i="33" s="1"/>
  <c r="D513" i="33" s="1"/>
  <c r="D514" i="33" s="1"/>
  <c r="D313" i="43"/>
  <c r="B313" i="43" s="1"/>
  <c r="D314" i="43" s="1"/>
  <c r="D315" i="43" s="1"/>
  <c r="D476" i="43"/>
  <c r="B476" i="43" s="1"/>
  <c r="D477" i="43" s="1"/>
  <c r="D480" i="43" s="1"/>
  <c r="D481" i="43" s="1"/>
  <c r="D512" i="43"/>
  <c r="B512" i="43" s="1"/>
  <c r="D513" i="43" s="1"/>
  <c r="D514" i="43" s="1"/>
  <c r="B152" i="29" s="1"/>
  <c r="B543" i="33"/>
  <c r="D544" i="33" s="1"/>
  <c r="D545" i="33" s="1"/>
  <c r="D513" i="38"/>
  <c r="D514" i="38" s="1"/>
  <c r="D42" i="40"/>
  <c r="D45" i="40" s="1"/>
  <c r="D46" i="40" s="1"/>
  <c r="D513" i="40"/>
  <c r="D514" i="40" s="1"/>
  <c r="D440" i="38"/>
  <c r="D439" i="43"/>
  <c r="B439" i="43" s="1"/>
  <c r="D440" i="43" s="1"/>
  <c r="D443" i="43" s="1"/>
  <c r="D444" i="43" s="1"/>
  <c r="D41" i="33"/>
  <c r="D153" i="33"/>
  <c r="B153" i="33" s="1"/>
  <c r="D154" i="33" s="1"/>
  <c r="D157" i="33" s="1"/>
  <c r="D158" i="33" s="1"/>
  <c r="D261" i="33"/>
  <c r="D353" i="33"/>
  <c r="D439" i="33"/>
  <c r="D498" i="33"/>
  <c r="D532" i="33"/>
  <c r="D543" i="43"/>
  <c r="B543" i="43" s="1"/>
  <c r="D544" i="43" s="1"/>
  <c r="D545" i="43" s="1"/>
  <c r="B171" i="29" s="1"/>
  <c r="D532" i="43"/>
  <c r="B532" i="43" s="1"/>
  <c r="D533" i="43" s="1"/>
  <c r="D534" i="43" s="1"/>
  <c r="B162" i="29" s="1"/>
  <c r="D498" i="43"/>
  <c r="B498" i="43" s="1"/>
  <c r="D499" i="43" s="1"/>
  <c r="D500" i="43" s="1"/>
  <c r="D386" i="43"/>
  <c r="B386" i="43" s="1"/>
  <c r="D387" i="43" s="1"/>
  <c r="D390" i="43" s="1"/>
  <c r="D391" i="43" s="1"/>
  <c r="D353" i="43"/>
  <c r="D261" i="43"/>
  <c r="B261" i="43" s="1"/>
  <c r="D262" i="43" s="1"/>
  <c r="D265" i="43" s="1"/>
  <c r="D266" i="43" s="1"/>
  <c r="D41" i="43"/>
  <c r="D155" i="43"/>
  <c r="D157" i="43"/>
  <c r="D158" i="43" s="1"/>
  <c r="D202" i="43"/>
  <c r="D441" i="43"/>
  <c r="D478" i="43"/>
  <c r="D317" i="43"/>
  <c r="D318" i="43" s="1"/>
  <c r="D440" i="40"/>
  <c r="D443" i="40" s="1"/>
  <c r="D444" i="40" s="1"/>
  <c r="D201" i="40"/>
  <c r="D202" i="40" s="1"/>
  <c r="D262" i="40"/>
  <c r="D265" i="40" s="1"/>
  <c r="D266" i="40" s="1"/>
  <c r="D201" i="38"/>
  <c r="D202" i="38" s="1"/>
  <c r="D262" i="38"/>
  <c r="D263" i="38" s="1"/>
  <c r="D480" i="40"/>
  <c r="D481" i="40" s="1"/>
  <c r="D478" i="40"/>
  <c r="D85" i="40"/>
  <c r="D173" i="40"/>
  <c r="D265" i="38"/>
  <c r="D266" i="38" s="1"/>
  <c r="D480" i="38"/>
  <c r="D481" i="38" s="1"/>
  <c r="D478" i="38"/>
  <c r="D85" i="38"/>
  <c r="D173" i="38"/>
  <c r="D85" i="31"/>
  <c r="D173" i="31"/>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355" i="38" l="1"/>
  <c r="D357" i="38"/>
  <c r="D358" i="38" s="1"/>
  <c r="D390" i="38"/>
  <c r="D391" i="38" s="1"/>
  <c r="D388" i="38"/>
  <c r="D102" i="43"/>
  <c r="D103" i="43" s="1"/>
  <c r="D157" i="40"/>
  <c r="D158" i="40" s="1"/>
  <c r="D155" i="40"/>
  <c r="D45" i="38"/>
  <c r="D46" i="38" s="1"/>
  <c r="D43" i="38"/>
  <c r="D500" i="38"/>
  <c r="D502" i="38"/>
  <c r="D503" i="38" s="1"/>
  <c r="D155" i="38"/>
  <c r="D157" i="38"/>
  <c r="D158" i="38" s="1"/>
  <c r="D355" i="40"/>
  <c r="D357" i="40"/>
  <c r="D358" i="40" s="1"/>
  <c r="B313" i="40"/>
  <c r="D314" i="40" s="1"/>
  <c r="D317" i="33"/>
  <c r="D318" i="33" s="1"/>
  <c r="D500" i="40"/>
  <c r="B99" i="40"/>
  <c r="D100" i="40" s="1"/>
  <c r="B386" i="40"/>
  <c r="D387" i="40" s="1"/>
  <c r="B313" i="38"/>
  <c r="D314" i="38" s="1"/>
  <c r="D547" i="33"/>
  <c r="D547" i="38"/>
  <c r="D547" i="40"/>
  <c r="D202" i="33"/>
  <c r="D204" i="33"/>
  <c r="D205" i="33" s="1"/>
  <c r="D388" i="33"/>
  <c r="D390" i="33"/>
  <c r="D391" i="33" s="1"/>
  <c r="B532" i="33"/>
  <c r="D533" i="33" s="1"/>
  <c r="D534" i="33" s="1"/>
  <c r="B439" i="33"/>
  <c r="D440" i="33" s="1"/>
  <c r="B261" i="33"/>
  <c r="D262" i="33" s="1"/>
  <c r="B41" i="33"/>
  <c r="D42" i="33" s="1"/>
  <c r="B498" i="33"/>
  <c r="D499" i="33" s="1"/>
  <c r="B353" i="33"/>
  <c r="D354" i="33" s="1"/>
  <c r="D263" i="40"/>
  <c r="D102" i="38"/>
  <c r="D103" i="38" s="1"/>
  <c r="D478" i="33"/>
  <c r="D443" i="38"/>
  <c r="D444" i="38" s="1"/>
  <c r="D441" i="38"/>
  <c r="D43" i="40"/>
  <c r="D102" i="33"/>
  <c r="D103" i="33" s="1"/>
  <c r="D502" i="43"/>
  <c r="D503" i="43" s="1"/>
  <c r="B143" i="29" s="1"/>
  <c r="D388" i="43"/>
  <c r="D263" i="43"/>
  <c r="D547" i="43"/>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D63" i="41" s="1"/>
  <c r="D64" i="41" s="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133" i="41" l="1"/>
  <c r="D134" i="41" s="1"/>
  <c r="D84" i="39"/>
  <c r="D85" i="39" s="1"/>
  <c r="D133" i="39"/>
  <c r="D134" i="39" s="1"/>
  <c r="D149" i="39"/>
  <c r="D150" i="39" s="1"/>
  <c r="D63" i="39"/>
  <c r="D64" i="39" s="1"/>
  <c r="D390" i="40"/>
  <c r="D391" i="40" s="1"/>
  <c r="D388" i="40"/>
  <c r="D317" i="38"/>
  <c r="D318" i="38" s="1"/>
  <c r="D315" i="38"/>
  <c r="D101" i="40"/>
  <c r="D102" i="40"/>
  <c r="D103" i="40" s="1"/>
  <c r="B66" i="29" s="1"/>
  <c r="D315" i="40"/>
  <c r="D317" i="40"/>
  <c r="D318" i="40" s="1"/>
  <c r="D357" i="33"/>
  <c r="D358" i="33" s="1"/>
  <c r="D355" i="33"/>
  <c r="D502" i="33"/>
  <c r="D503" i="33" s="1"/>
  <c r="D500" i="33"/>
  <c r="D43" i="33"/>
  <c r="D45" i="33"/>
  <c r="D46" i="33" s="1"/>
  <c r="D265" i="33"/>
  <c r="D266" i="33" s="1"/>
  <c r="D263" i="33"/>
  <c r="D441" i="33"/>
  <c r="D443" i="33"/>
  <c r="D444" i="33" s="1"/>
  <c r="B126" i="29" s="1"/>
  <c r="D102" i="39"/>
  <c r="D103" i="39" s="1"/>
  <c r="D84" i="41"/>
  <c r="D85" i="41" s="1"/>
  <c r="D102" i="41"/>
  <c r="D103" i="41" s="1"/>
  <c r="D118" i="41"/>
  <c r="D119" i="41" s="1"/>
  <c r="D149" i="41"/>
  <c r="D150" i="41" s="1"/>
  <c r="D118" i="39"/>
  <c r="D119" i="39" s="1"/>
  <c r="D161" i="39"/>
  <c r="D162" i="39" s="1"/>
  <c r="D161" i="41"/>
  <c r="D162" i="41" s="1"/>
  <c r="D43" i="43"/>
  <c r="D45" i="43"/>
  <c r="D46" i="43" s="1"/>
  <c r="B53" i="29" s="1"/>
  <c r="B75" i="29"/>
  <c r="B93" i="29"/>
  <c r="B84" i="29"/>
  <c r="B102" i="29"/>
  <c r="B120" i="29"/>
  <c r="B147" i="29"/>
  <c r="D195" i="41"/>
  <c r="B129" i="29"/>
  <c r="B138" i="29"/>
  <c r="B175" i="29"/>
  <c r="B48" i="29"/>
  <c r="B111" i="29"/>
  <c r="D198" i="39"/>
  <c r="D199" i="39" s="1"/>
  <c r="D195" i="39"/>
  <c r="B146" i="29"/>
  <c r="B174" i="29"/>
  <c r="B83" i="29"/>
  <c r="B119" i="29"/>
  <c r="B56" i="29"/>
  <c r="B92" i="29"/>
  <c r="B137" i="29"/>
  <c r="B65" i="29"/>
  <c r="B47" i="29"/>
  <c r="B74" i="29"/>
  <c r="B110" i="29"/>
  <c r="D548" i="38" l="1"/>
  <c r="D549" i="38" s="1"/>
  <c r="D198" i="41"/>
  <c r="D199" i="41" s="1"/>
  <c r="D548" i="40"/>
  <c r="D549" i="40" s="1"/>
  <c r="D548" i="33"/>
  <c r="D549" i="33" s="1"/>
  <c r="B11" i="41"/>
  <c r="B184" i="29"/>
  <c r="B11" i="39"/>
  <c r="B183" i="29"/>
  <c r="D548" i="43"/>
  <c r="D549" i="43" s="1"/>
  <c r="B12" i="43" s="1"/>
  <c r="B128" i="29"/>
  <c r="B101" i="29"/>
  <c r="B35" i="29" l="1"/>
  <c r="B12" i="40"/>
  <c r="B39" i="29"/>
  <c r="B29" i="29"/>
  <c r="B12" i="38"/>
  <c r="B38" i="29"/>
  <c r="B28" i="29"/>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97" i="35" l="1"/>
  <c r="D41" i="31"/>
  <c r="B41" i="31" s="1"/>
  <c r="D153" i="31"/>
  <c r="B153" i="31" s="1"/>
  <c r="D154" i="31" s="1"/>
  <c r="D261" i="31"/>
  <c r="B261" i="31" s="1"/>
  <c r="D262" i="31" s="1"/>
  <c r="D353" i="31"/>
  <c r="D439" i="31"/>
  <c r="B439" i="31" s="1"/>
  <c r="D440" i="31" s="1"/>
  <c r="D498" i="31"/>
  <c r="B498" i="31" s="1"/>
  <c r="D499" i="31" s="1"/>
  <c r="D532" i="31"/>
  <c r="B532" i="31"/>
  <c r="D533" i="31" s="1"/>
  <c r="D534" i="31" s="1"/>
  <c r="D99" i="31"/>
  <c r="D200" i="31"/>
  <c r="D313" i="31"/>
  <c r="D386" i="31"/>
  <c r="D476" i="31"/>
  <c r="B476" i="31" s="1"/>
  <c r="D477" i="31" s="1"/>
  <c r="D512" i="31"/>
  <c r="B353" i="31"/>
  <c r="D354" i="31" s="1"/>
  <c r="D133" i="35"/>
  <c r="D134" i="35" s="1"/>
  <c r="D42" i="31"/>
  <c r="D161" i="35"/>
  <c r="D162" i="35" s="1"/>
  <c r="D149" i="35"/>
  <c r="D150"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55" i="31" l="1"/>
  <c r="D357" i="31"/>
  <c r="D358" i="31" s="1"/>
  <c r="D441" i="31"/>
  <c r="D443" i="31"/>
  <c r="D444" i="31" s="1"/>
  <c r="D265" i="31"/>
  <c r="D266" i="31" s="1"/>
  <c r="D263" i="31"/>
  <c r="D502" i="31"/>
  <c r="D503" i="31" s="1"/>
  <c r="D500" i="31"/>
  <c r="D155" i="31"/>
  <c r="D157" i="31"/>
  <c r="D158" i="31" s="1"/>
  <c r="B313" i="31"/>
  <c r="D314" i="31" s="1"/>
  <c r="B386" i="31"/>
  <c r="D387" i="31" s="1"/>
  <c r="D478" i="31"/>
  <c r="D480" i="31"/>
  <c r="D481" i="31" s="1"/>
  <c r="B99" i="31"/>
  <c r="D100" i="31" s="1"/>
  <c r="B512" i="31"/>
  <c r="D513" i="31" s="1"/>
  <c r="D514" i="31" s="1"/>
  <c r="B200" i="31"/>
  <c r="D201" i="31" s="1"/>
  <c r="D45" i="31"/>
  <c r="D46" i="31" s="1"/>
  <c r="D43" i="3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315" i="31" l="1"/>
  <c r="D317" i="31"/>
  <c r="D318" i="31" s="1"/>
  <c r="D204" i="31"/>
  <c r="D205" i="31" s="1"/>
  <c r="D202" i="31"/>
  <c r="D102" i="31"/>
  <c r="D103" i="31" s="1"/>
  <c r="D101" i="31"/>
  <c r="D388" i="31"/>
  <c r="D390" i="31"/>
  <c r="D391" i="31" s="1"/>
  <c r="B180" i="29"/>
  <c r="B25" i="29"/>
  <c r="B179" i="29"/>
  <c r="D444" i="36"/>
  <c r="B124" i="29" s="1"/>
  <c r="D103" i="36"/>
  <c r="B61" i="29" s="1"/>
  <c r="D548" i="36"/>
  <c r="D549" i="36" s="1"/>
  <c r="B24" i="29" s="1"/>
  <c r="B12" i="33"/>
  <c r="B36" i="29"/>
  <c r="F197" i="32"/>
  <c r="E197" i="32"/>
  <c r="D197" i="32" l="1"/>
  <c r="B12" i="36"/>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B11" i="32" s="1"/>
  <c r="D545" i="31"/>
  <c r="B173" i="29" s="1"/>
  <c r="D548" i="31"/>
  <c r="D549" i="31" s="1"/>
  <c r="B100" i="29"/>
  <c r="C191" i="25"/>
  <c r="D194" i="25" s="1"/>
  <c r="D195"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B182" i="29" l="1"/>
  <c r="D118" i="25"/>
  <c r="D119" i="25" s="1"/>
  <c r="D161" i="25"/>
  <c r="D162" i="25" s="1"/>
  <c r="D149" i="25"/>
  <c r="D150" i="25" s="1"/>
  <c r="D133" i="25"/>
  <c r="D134" i="25" s="1"/>
  <c r="D102" i="25"/>
  <c r="D103" i="25" s="1"/>
  <c r="D84" i="25"/>
  <c r="D85" i="25" s="1"/>
  <c r="D63" i="25"/>
  <c r="D64" i="25" s="1"/>
  <c r="B27" i="29"/>
  <c r="B37" i="29"/>
  <c r="B12" i="31"/>
  <c r="D198" i="25" l="1"/>
  <c r="D199" i="25" s="1"/>
  <c r="B181" i="29" s="1"/>
  <c r="B46" i="29"/>
  <c r="B26" i="29" l="1"/>
  <c r="B11" i="25"/>
</calcChain>
</file>

<file path=xl/sharedStrings.xml><?xml version="1.0" encoding="utf-8"?>
<sst xmlns="http://schemas.openxmlformats.org/spreadsheetml/2006/main" count="5175" uniqueCount="583">
  <si>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</si>
  <si>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</si>
  <si>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</si>
  <si>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</si>
  <si>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</si>
  <si>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</si>
  <si>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</si>
  <si>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</si>
  <si>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</si>
  <si>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</si>
  <si>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</si>
  <si>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</si>
  <si>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</si>
  <si>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</si>
  <si>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</si>
  <si>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</si>
  <si>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</si>
  <si>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</si>
  <si>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</si>
  <si>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</si>
  <si>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</si>
  <si>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</si>
  <si>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</si>
  <si>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</si>
  <si>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</si>
  <si>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</si>
  <si>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</si>
  <si>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</si>
  <si>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</si>
  <si>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</si>
  <si>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</si>
  <si>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</si>
  <si>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</si>
  <si>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</si>
  <si>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</si>
  <si>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</si>
  <si>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</si>
  <si>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</si>
  <si>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</si>
  <si>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</si>
  <si>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</si>
  <si>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</si>
  <si>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</si>
  <si>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</si>
  <si>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</si>
  <si>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</si>
  <si>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</si>
  <si>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</si>
  <si>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</si>
  <si>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</si>
  <si>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</si>
  <si>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</si>
  <si>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</si>
  <si>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</si>
  <si>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</si>
  <si>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</si>
  <si>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</si>
  <si>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</si>
  <si>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</si>
  <si>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</si>
  <si>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</si>
  <si>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</si>
  <si>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</si>
  <si>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</si>
  <si>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</si>
  <si>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</si>
  <si>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</si>
  <si>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</si>
  <si>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</si>
  <si>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</si>
  <si>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</si>
  <si>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</si>
  <si>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</si>
  <si>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</si>
  <si>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</si>
  <si>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</si>
  <si>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</si>
  <si>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</si>
  <si>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</si>
  <si>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</si>
  <si>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</si>
  <si>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</si>
  <si>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</si>
  <si>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</si>
  <si>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</si>
  <si>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</si>
  <si>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</si>
  <si>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</si>
  <si>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</si>
  <si>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</si>
  <si>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</si>
  <si>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</si>
  <si>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</si>
  <si>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</si>
  <si>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</si>
  <si>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</si>
  <si>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</si>
  <si>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</si>
  <si>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</si>
  <si>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</si>
  <si>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</si>
  <si>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</si>
  <si>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</si>
  <si>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</si>
  <si>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</si>
  <si>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</si>
  <si>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</si>
  <si>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</si>
  <si>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</si>
  <si>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</si>
  <si>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</si>
  <si>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</si>
  <si>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</si>
  <si>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</si>
  <si>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</si>
  <si>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</si>
  <si>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</si>
  <si>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</si>
  <si>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</si>
  <si>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</si>
  <si>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</si>
  <si>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</si>
  <si>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</si>
  <si>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</si>
  <si>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</si>
  <si>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</si>
  <si>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</si>
  <si>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</si>
  <si>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</si>
  <si>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</si>
  <si>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</si>
  <si>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</si>
  <si>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</si>
  <si>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</si>
  <si>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</si>
  <si>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</si>
  <si>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</si>
  <si>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</si>
  <si>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</si>
  <si>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</si>
  <si>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</si>
  <si>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</si>
  <si>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</si>
  <si>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</si>
  <si>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</si>
  <si>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</si>
  <si>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</si>
  <si>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</si>
  <si>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</si>
  <si>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</si>
  <si>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</si>
  <si>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</si>
  <si>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</si>
  <si>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</si>
  <si>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</si>
  <si>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</si>
  <si>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</si>
  <si>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</si>
  <si>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</si>
  <si>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</si>
  <si>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</si>
  <si>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</si>
  <si>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</si>
  <si>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</si>
  <si>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</si>
  <si>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</si>
  <si>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</si>
  <si>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</si>
  <si>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</si>
  <si>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</si>
  <si>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</si>
  <si>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</si>
  <si>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</si>
  <si>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</si>
  <si>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</si>
  <si>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</si>
  <si>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</si>
  <si>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</si>
  <si>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</si>
  <si>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</si>
  <si>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</si>
  <si>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</si>
  <si>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</si>
  <si>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</si>
  <si>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</si>
  <si>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</si>
  <si>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</si>
  <si>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</si>
  <si>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</si>
  <si>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</si>
  <si>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</si>
  <si>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</si>
  <si>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</si>
  <si>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</si>
  <si>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</si>
  <si>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</si>
  <si>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</si>
  <si>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</si>
  <si>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</si>
  <si>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</si>
  <si>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</si>
  <si>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</si>
  <si>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</si>
  <si>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</si>
  <si>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</si>
  <si>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</si>
  <si>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</si>
  <si>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</si>
  <si>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</si>
  <si>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</si>
  <si>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</si>
  <si>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</si>
  <si>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</si>
  <si>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</si>
  <si>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</si>
  <si>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</si>
  <si>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</si>
  <si>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</si>
  <si>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</si>
  <si>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</si>
  <si>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</si>
  <si>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</si>
  <si>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</si>
  <si>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</si>
  <si>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</si>
  <si>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</si>
  <si>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</si>
  <si>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</si>
  <si>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</si>
  <si>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</si>
  <si>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</si>
  <si>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</si>
  <si>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</si>
  <si>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</si>
  <si>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</si>
  <si>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</si>
  <si>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</si>
  <si>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</si>
  <si>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</si>
  <si>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</si>
  <si>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</si>
  <si>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</si>
  <si>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</si>
  <si>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</si>
  <si>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</si>
  <si>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</si>
  <si>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</si>
  <si>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</si>
  <si>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</si>
  <si>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</si>
  <si>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</si>
  <si>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</si>
  <si>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</si>
  <si>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</si>
  <si>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</si>
  <si>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</si>
  <si>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</si>
  <si>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</si>
  <si>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</si>
  <si>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</si>
  <si>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</si>
  <si>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</si>
  <si>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</si>
  <si>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</si>
  <si>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</si>
  <si>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</si>
  <si>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</si>
  <si>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</si>
  <si>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</si>
  <si>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</si>
  <si>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</si>
  <si>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</si>
  <si>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</si>
  <si>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</si>
  <si>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</si>
  <si>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</si>
  <si>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</si>
  <si>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</si>
  <si>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</si>
  <si>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</si>
  <si>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</si>
  <si>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</si>
  <si>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</si>
  <si>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</si>
  <si>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</si>
  <si>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</si>
  <si>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</si>
  <si>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</si>
  <si>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</si>
  <si>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</si>
  <si>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</si>
  <si>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</si>
  <si>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</si>
  <si>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</si>
  <si>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</si>
  <si>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</si>
  <si>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</si>
  <si>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</si>
  <si>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</si>
  <si>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</si>
  <si>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</si>
  <si>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</si>
  <si>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</si>
  <si>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</si>
  <si>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</si>
  <si>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</si>
  <si>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</si>
  <si>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</si>
  <si>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</si>
  <si>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</si>
  <si>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</si>
  <si>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</si>
  <si>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</si>
  <si>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</si>
  <si>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</si>
  <si>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</si>
  <si>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</si>
  <si>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</si>
  <si>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</si>
  <si>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</si>
  <si>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</si>
  <si>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</si>
  <si>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</si>
  <si>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</si>
  <si>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</si>
  <si>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</si>
  <si>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</si>
  <si>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</si>
  <si>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</si>
  <si>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</si>
  <si>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</si>
  <si>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</si>
  <si>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</si>
  <si>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</si>
  <si>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</si>
  <si>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</si>
  <si>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</si>
  <si>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</si>
  <si>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</si>
  <si>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</si>
  <si>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</si>
  <si>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</si>
  <si>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</si>
  <si>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</si>
  <si>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</si>
  <si>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</si>
  <si>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</si>
  <si>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</si>
  <si>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</si>
  <si>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</si>
  <si>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</si>
  <si>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</si>
  <si>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</si>
  <si>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</si>
  <si>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</si>
  <si>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</si>
  <si>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</si>
  <si>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</si>
  <si>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</si>
  <si>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</si>
  <si>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</si>
  <si>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</si>
  <si>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</si>
  <si>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</si>
  <si>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</si>
  <si>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</si>
  <si>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</si>
  <si>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</si>
  <si>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</si>
  <si>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</si>
  <si>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</si>
  <si>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</si>
  <si>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</si>
  <si>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</si>
  <si>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</si>
  <si>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</si>
  <si>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</si>
  <si>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</si>
  <si>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</si>
  <si>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</si>
  <si>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</si>
  <si>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</si>
  <si>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</si>
  <si>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</si>
  <si>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</si>
  <si>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</si>
  <si>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</si>
  <si>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</si>
  <si>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</si>
  <si>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</si>
  <si>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</si>
  <si>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</si>
  <si>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</si>
  <si>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</si>
  <si>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</si>
  <si>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</si>
  <si>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</si>
  <si>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</si>
  <si>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</si>
  <si>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</si>
  <si>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</si>
  <si>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</si>
  <si>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</si>
  <si>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</si>
  <si>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</si>
  <si>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</si>
  <si>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</si>
  <si>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</si>
  <si>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Meriam CHOUCHENE</t>
  </si>
  <si>
    <t>Directeur magasin &amp; chefs rayons</t>
  </si>
  <si>
    <t>Utilisation d'un produit de nettoyage 'Agrinet' qui ne correspond pas au produit mentionné au plan de nettoyage 'Proclean'.</t>
  </si>
  <si>
    <t>Eclairage du meuble d'exposition boulangerie est non fonctionnel; arrêt intentionnel.</t>
  </si>
  <si>
    <t>Terminal de cuisson</t>
  </si>
  <si>
    <t>Le meuble d'exposition des pizzas est partiellement protégé</t>
  </si>
  <si>
    <t>Interdire l'opération de réemballe, en cas de détérioration de l'emballage interdire le changement des étiquettes des produits emballés.</t>
  </si>
  <si>
    <t>Absence de la fiche de réception des produits réceptionnés au rayon du fromage Edam découpé le 18/02/2018.</t>
  </si>
  <si>
    <t xml:space="preserve">
</t>
  </si>
  <si>
    <t>Absence de dispositif de séchage aux sanitaires.</t>
  </si>
  <si>
    <t>Fixer des dispositifs de séchage aux sanitaires.</t>
  </si>
  <si>
    <t>Le thermomètre à sonde est non fonctionnel.</t>
  </si>
  <si>
    <t>Taux d'hygrométrie 53%</t>
  </si>
  <si>
    <t>Le suivi de N&amp;D n'était pas réalisé.</t>
  </si>
  <si>
    <t>Mettre à jour le plan de nettoyage.</t>
  </si>
  <si>
    <t>Prévoir des tabliers jetables pour protection des tenues de travail.</t>
  </si>
  <si>
    <t>Absence de laboratoire</t>
  </si>
  <si>
    <t>décongélation dans la chambre froide commune avec produits traiteur</t>
  </si>
  <si>
    <t>Absence de meuble froid</t>
  </si>
  <si>
    <t>Absence de meuble froid.</t>
  </si>
  <si>
    <t>Aération faible</t>
  </si>
  <si>
    <t>Jawhra Sousse</t>
  </si>
  <si>
    <t>Veiller à mentionner les quantités exactes des produits (boucherie, volaillerie) dans les fiches de traçabilité.</t>
  </si>
  <si>
    <t>T° laboratoire 11°C</t>
  </si>
  <si>
    <t>Présence de piqûres de moisissures sur les grilles de l'évaporateur.</t>
  </si>
  <si>
    <t>Absence de séparation par code couleur ou autre identification des ustensiles de découpe 'couteaux' destinés aux abats et viandes rouges.</t>
  </si>
  <si>
    <t>Cadencier du 26/02: cuisson de 4 poulets
Traçabilité du 26/02: 4 poulets
Logiciel de vente 'Hit parade': 2 poulets vendus.
Absence de preuve de scannage de 2 poulets casse le 27/02.</t>
  </si>
  <si>
    <t>Assurer l'enregistrement des quantités exactes des produits de mer exposés.</t>
  </si>
  <si>
    <t>T° meuble 8°C</t>
  </si>
  <si>
    <t>Ajuster l'afficheur du meuble d'animation frigorifique. T° affichée 8°C, T° prélevée 4°C.</t>
  </si>
  <si>
    <t>Présence de piqûres de moisissures sous les portes étiquettes du meuble d'animation frigorifique.</t>
  </si>
  <si>
    <t>Correcte</t>
  </si>
  <si>
    <t>Absence de papier essuie-mains aux sanitaires.</t>
  </si>
  <si>
    <t>Plan d'appatâge mis à jour.</t>
  </si>
  <si>
    <t xml:space="preserve">Vérification multiple et erronée du thermosonde.
</t>
  </si>
  <si>
    <t>Préparation des pizzas dans le laboratoire de la pâtisserie.</t>
  </si>
  <si>
    <t>Même chambre froide avec rayon traiteur</t>
  </si>
  <si>
    <t>Stockage des sacs en plastique dans leurs emballages secondaires cartonnés; assurer le déballage ou la protection des cartons stockés dans le laboratoire.</t>
  </si>
  <si>
    <t>Réemballe d'un morceau de fromage  ' Extra Edam en boule 'Tunifrrom Meriah' dont la DE initiale est le 23/02/2018; Absence de traçabilité du morceau étiqueté le 25/02/2018.</t>
  </si>
  <si>
    <t>Réparer ou remplacer le thermosonde.</t>
  </si>
  <si>
    <t>Absence de mention de la température de stockage et de la dénomination du produit sur les étiquettes des légumes emballés 'SOLEMEO'.</t>
  </si>
  <si>
    <t>Inclure l'opérateur PFT 'Walid' au plan de formations relatives aux BPH 2018.</t>
  </si>
  <si>
    <t>Absence d'étiquette sur les emballages des baguettes semi-cuites 'Wafa'. Aucune réclamation n'a été démontrée le jour de l'audit.</t>
  </si>
  <si>
    <t>Présence des bulletins d'analyse et plans d'action</t>
  </si>
  <si>
    <t>Enregistrements des autocontrôles de nettoyage et de désinfection</t>
  </si>
  <si>
    <t>Même opérateur aux rayon fromage et traiteur, volaille trad. et FLEG; cet opérateur ne change pas ou protège sa tenue lors de la mutation de secteurs. Il est indispensable de protéger les tenues de travail par des tabliers jetables et de laver les mains avant de changer les gants.</t>
  </si>
  <si>
    <t xml:space="preserve">Utilisation correcte des cadenciers de cuisson et de fabrication </t>
  </si>
  <si>
    <t>Bien que les opérateurs respectaient le protocole de décontamination des légumes, l'enregistrement de cette opération n'a pas été réalisé.</t>
  </si>
  <si>
    <t>La quantité de volaille trad. n'est pas mentionnée aux enregistrements de traçabilité du 25 &amp; 26 février.
Après vérification du logiciel de vente 'Hitparade', on a pu constater que la quantité de viande hachée vendue le 26 février est de 6k 302g hors la traçabilité du 26 février montre 2 kg 620g.</t>
  </si>
  <si>
    <t xml:space="preserve">Respect des durées de vie des produits trad. exposés dans le stand </t>
  </si>
  <si>
    <t xml:space="preserve">Après vérification de la quantité réceptionnée au rayon, et de la quantité enregistrée sur la fiche de traçabilité, on a pu constater qu'un 1 kg de moules décortiqués n'a pas été indiqué la traçabilité des produits finis du 18/01/2018.
</t>
  </si>
  <si>
    <t>La température à cœur des poisons 'pageot 'n'a pas été prélevée.</t>
  </si>
  <si>
    <t>Présence des bulletins d'analyses et plans d'action</t>
  </si>
  <si>
    <t xml:space="preserve">L'opérateur chargé au rayon PFT 'Walid' n'a pas encore fait la dernière analyse coproparasitologique vu son indisponibilité le jour de prise de prélèvements au magasin. </t>
  </si>
  <si>
    <t>Assurer un nettoyage profond pour cet équipement.</t>
  </si>
  <si>
    <t>Taux de réalisation du plan d'action précédent</t>
  </si>
  <si>
    <t>L'opérateur assurait la décontamination des œufs et fruits sans protection de la tenue de travail. Il est recommandé de changer la tenue après la réalisation d'opérations salissantes ou de la protéger par un tablier jetable pour éviter le risque de contamination croisée.</t>
  </si>
  <si>
    <t>La dénomination sur étiquette UHD du gâteau crème au beurre ne contient pas de beurre dans la liste d'ingrédient de l'étiquette fournisseur 'Sopral'. Avertir le service qualité et informatique sur cet écart.</t>
  </si>
  <si>
    <t>Dr Raja Bouhalfaya</t>
  </si>
  <si>
    <t>Directeur du magasin et chefs rayons</t>
  </si>
  <si>
    <r>
      <t>Contrôle des poids des pains:
-Pain sans sel : 210g
-Pain au son : 220g
-</t>
    </r>
    <r>
      <rPr>
        <b/>
        <sz val="11"/>
        <rFont val="Comic Sans MS"/>
        <family val="4"/>
      </rPr>
      <t>Pain aux olives : 170g</t>
    </r>
    <r>
      <rPr>
        <sz val="11"/>
        <rFont val="Comic Sans MS"/>
        <family val="4"/>
      </rPr>
      <t xml:space="preserve">
-Pain semoule: 226g</t>
    </r>
  </si>
  <si>
    <t xml:space="preserve">Les sachets des pains de mie aux céréales du fournisseur Boulangerie/Pâtisserie El Wafa ,étaient troués . Les emballages n'étaient pas adaptés . </t>
  </si>
  <si>
    <t>L'huile de friture était de couleur brunâtre .</t>
  </si>
  <si>
    <t>Les morceaux de fromages blancs entamés ,étaient dépourvus de dates d'ouvertures.</t>
  </si>
  <si>
    <t>Stagnation du liquide provenant de la ricotta exposée ,au niveau du meuble . Renforcer le nettoyage à ce niveau.</t>
  </si>
  <si>
    <t>Certaines caisses de poissons manquaient de glaçage.</t>
  </si>
  <si>
    <t>Le balisage au niveau des ardoises était effectué seulement en langue française.</t>
  </si>
  <si>
    <t>La température mesurée à cœur d'une daurade était de l'ordre de 1,7°C.</t>
  </si>
  <si>
    <t>Renforcer le nettoyage au niveau des étagères des pâtes ,farines et sucres.</t>
  </si>
  <si>
    <t>Deux pots de crèmes glacées : Mojito extasio et Exquise pistache ,n'étaient pas munis des mentions obligatoires : DF,DLC et numéro de lot.</t>
  </si>
  <si>
    <t>Assurer un enregistrement quotidien des autocontrôles de N/D.</t>
  </si>
  <si>
    <t>Les morceaux de potirons  emballés ,étaient dépourvus d'étiquetage.</t>
  </si>
  <si>
    <t>Absence de papier essuie-mains au niveau des sanitaires hommes et femmes.</t>
  </si>
  <si>
    <t>Veuillez fournir du papier au niveau des sanitaires.</t>
  </si>
  <si>
    <t>Dernier passage de la société prestataire: le 02/06/18</t>
  </si>
  <si>
    <t>Seuls les résultats d'analyses du personnel étaient disponibles . Les certificats d'aptitudes n'étaient pas délivrées.</t>
  </si>
  <si>
    <t>Veuillez prévoir un préau de protection pour le quai.</t>
  </si>
  <si>
    <t>Meuble IV éme gamme:
Température affichée : 8,2°C
Température mesurée: 3,2°C</t>
  </si>
  <si>
    <t>Hygrométrie mesurée : 60%</t>
  </si>
  <si>
    <t>Absence de sources d'aération au niveau de la réserve ,la température était de l'ordre de 25,9°C.</t>
  </si>
  <si>
    <t>L'éclairage au niveau du meuble d'exposition des produits de la boulangerie était non fonctionnel.</t>
  </si>
  <si>
    <t>Absence de laboratoire.</t>
  </si>
  <si>
    <t>Les meubles d'exposition à température ambiante ,étaient partiellement protégés.</t>
  </si>
  <si>
    <t>Température affichée : 4,1°C
Température mesurée : 3,2°C</t>
  </si>
  <si>
    <t>Stagnation d'eau au niveau d laboratoire ,vu l'absence d'un système d'évacuation.</t>
  </si>
  <si>
    <t>Meuble d'exposition Trad :
Température affichée : 3,1°C
Température mesurée : 4,8°C</t>
  </si>
  <si>
    <t>Température mesurée : 10,8°C</t>
  </si>
  <si>
    <t>Température mesurée : 4,6°C</t>
  </si>
  <si>
    <t>Absence de distributeurs de papier.</t>
  </si>
  <si>
    <t>Veuillez fournir cet élément.</t>
  </si>
  <si>
    <t>La douchette n'était pas disponible au niveau de la plonge commune aux trois rayons volaillerie/charcuterie et traiteur.</t>
  </si>
  <si>
    <t>Stagnation d'eau au niveau du laboratoire de la boucherie.</t>
  </si>
  <si>
    <t>Certains écarts n'étaient pas encore traités.</t>
  </si>
  <si>
    <t>Accumulation de givre au niveau de la CF négative de la pâtisserie.</t>
  </si>
  <si>
    <t>Présence de cadavres d'insectes au niveau des DEIV du rayon FLEG.</t>
  </si>
  <si>
    <t>Les caisses contenant les pains précuits du fournisseur : Boulangerie/Pâtisserie El Wafa ,étaient fissurées et manquaient de propreté. Aviser le fournisseur sur cet écart.</t>
  </si>
  <si>
    <t>Test de traçabilité : Conforme.</t>
  </si>
  <si>
    <t>Renforcer le contrôle des emballages et aviser le fournisseur sur cet écart.</t>
  </si>
  <si>
    <t>Les mêmes opérateurs étaient sur les rayons volaillerie trad,fromges/charcuterie et traiteur. Accorder une vigilance par rapport aux risques de contaminations (Les salmonelles notamment).</t>
  </si>
  <si>
    <t>Le thermomètre du rayon volaillerie n'était pas identifié; veuillez mettre une étiquette d'identification.</t>
  </si>
  <si>
    <t>Les abats de poulets et de dinde étaient entreposés dans des récipients non munis d'égouttoirs.</t>
  </si>
  <si>
    <t>Le quai de réception n'était pas muni d'une protection.</t>
  </si>
  <si>
    <t>Présence d'égouttage au niveau d'une partie du meuble d'exposition PLS.</t>
  </si>
  <si>
    <t>Meuble d'exposition des yaourts:
Température affichée : 5°C
Température mesurée : 3,4°C</t>
  </si>
  <si>
    <t>Présence d'égouttage depuis le plafond du meuble d'exposition des fromages.</t>
  </si>
  <si>
    <t>Présence d'égouttage depuis le canal de l'évaporateur ,au niveau du laboratoire.</t>
  </si>
  <si>
    <t>Renforcer les contrôles à la réception</t>
  </si>
  <si>
    <t>Veuillez respecter un rythme régulier du changement de l'huile de friture  ainsi qu'une filtration quotidienne.</t>
  </si>
  <si>
    <t>Les enregistrement de la décontamination des œufs et des légumes étaient effectués sur la même ligne.
Pour plus de clarté, prévoir une ligne pour les œufs et une autre pour les légumes.</t>
  </si>
  <si>
    <t>Les piques prix étaient déposés au dessus de la grille d'aération du meuble.</t>
  </si>
  <si>
    <t>Inscrire les dates d'ouverture</t>
  </si>
  <si>
    <t>Présence de piqûres de moisissures au niveau de l'évaporateur du laboratoire. Renforcer le nettoyage à ce niveau.</t>
  </si>
  <si>
    <t>Les boules de harissa emballées étaient dépourvues d'étiquetage.</t>
  </si>
  <si>
    <t>Les barquettes destinées à l'entreposage des plats du traiteur pour les clients ,se trouvaient à l'intérieur du meuble ,à proximité des produits .Prévoir un endroit pour le stockage des emballages.</t>
  </si>
  <si>
    <t>L'opérateur chargé de la cuisson des poulets  plaçait le thermomète au niveau de la poitrine pour évaluer la cuisson du produit .Or l'endroit exact est le muscle blanc de la cuisse. La foramation est manquante au niveau de ce rayon</t>
  </si>
  <si>
    <t>Meriam Lahmer</t>
  </si>
  <si>
    <t>L'étiquetage des barquettes de DORIAYA du fournisseur Mme Fathallah ne mentionne pas le sesame dans les composants</t>
  </si>
  <si>
    <t xml:space="preserve">La traçabilité des utités vendues de Poulet du 30/07/18 est manquante: Cuisson de 7 unité et vente de 5 : 2 unités manquent </t>
  </si>
  <si>
    <t>Température affichée de la chambre froide = 17°C et presence de condensat sur tous les produits</t>
  </si>
  <si>
    <t>Presence de piqûres de moisissures sur le distributeur de papier du laboratoire et sur la ficelle de viande</t>
  </si>
  <si>
    <t>Le thermometre du rayon volaillerie n'est pas identifié</t>
  </si>
  <si>
    <t>Le même opérateur était sur les deux rayons de charcuterie/fromage et volaillerie/boucherie</t>
  </si>
  <si>
    <t>La douche des femmes n'est pas utilisée: elle est remplie de cartons</t>
  </si>
  <si>
    <t>Les oignons ne sont pas fraiches</t>
  </si>
  <si>
    <t>Dernier passage le 07/07/18</t>
  </si>
  <si>
    <t>Dernier retrait le 24/07/18</t>
  </si>
  <si>
    <t>La porte du quai n'est pas étanche</t>
  </si>
  <si>
    <t>Presence de rouille</t>
  </si>
  <si>
    <t>Présence de rouille</t>
  </si>
  <si>
    <t>La chambre de congélation des gateau est remplie de givre. Température mesuré = -19°C</t>
  </si>
  <si>
    <t>Température mesurée meuble Fromage = 10,7°C   Température mesurée mesurée meuble yaourt = 10,8°C</t>
  </si>
  <si>
    <t>Température mesurée volaille = 9,2°C</t>
  </si>
  <si>
    <t>Température meuble affichée = 7°C</t>
  </si>
  <si>
    <t>Température Fromage mesurée = 7,8°C  Température jamb meonsurée = 8,3°C</t>
  </si>
  <si>
    <t>1) Les feuilles de cuisson siliconées sont abimées 2) Le pinceau utilisé pour la dorure est usé</t>
  </si>
  <si>
    <t>1) 1er Test de traçabilité effectué pour "Gateau Mousse chocolat caramel x3" non concluant: manque de suivi de 2 unités
2) 2 eme Test de traçabilité pour "Mousse chocolat café" concluant</t>
  </si>
  <si>
    <r>
      <t xml:space="preserve">Contrôle du poids du pain: Pain complet=190g / Pain semoule = 226g / Pain Flute trad = 236g / Pain olive = </t>
    </r>
    <r>
      <rPr>
        <b/>
        <sz val="11"/>
        <rFont val="Comic Sans MS"/>
        <family val="4"/>
      </rPr>
      <t>186g (&lt;200g)</t>
    </r>
  </si>
  <si>
    <t>Maintien des piques prix sur les grilles d'aération.</t>
  </si>
  <si>
    <t>Respecter l'ordre d'affectaion du personnel.</t>
  </si>
  <si>
    <t>La DP et DLC sont illisibles sur tous les sachets de purée de la marque « Eden ».</t>
  </si>
  <si>
    <t>Procéder aux réparations nécessaires</t>
  </si>
  <si>
    <t>Dr Hend kamoun</t>
  </si>
  <si>
    <t>directeur du magasin et chefs rayons</t>
  </si>
  <si>
    <t>rognons acceptées le 18/10/18 et non mentionnés sur le certificat de salubrité</t>
  </si>
  <si>
    <t>assurer la fermeture du vide coté escalier par des matériaux solides, imperméables, inoxydable et facile à nettoyer et à désinfecter</t>
  </si>
  <si>
    <t>les étiquettes balance sont éditées sans aucune impression de la balance malgré les nombreux mails envoyés par le magasin</t>
  </si>
  <si>
    <t>prévoir un gobelet pour le dosage de l'eau de javel</t>
  </si>
  <si>
    <t>poids non conforme du pain complet : poids verifié 192g&lt;200g</t>
  </si>
  <si>
    <t xml:space="preserve">Chambre froide négative: dépôt de givre au sol 
</t>
  </si>
  <si>
    <t xml:space="preserve">poulet cru accroché dans la rotissoire en attente de la cuisson </t>
  </si>
  <si>
    <t>eviter les attentes dans la rotissoire de poulet</t>
  </si>
  <si>
    <t>température affichée au niveau ch froide négative -20,4°C</t>
  </si>
  <si>
    <t>température vérifiée a cœur de la salade mechouia 4,2°C</t>
  </si>
  <si>
    <t>Le même opérateur était sur les deux rayons de charcuterie/fromage, volaillerie, traiteur et poissonnerie</t>
  </si>
  <si>
    <t>présence de piqures de moisissures au niveau des paniers en osier</t>
  </si>
  <si>
    <t>balance non fonctionelle malgré les différents mails envoyés par le magasin</t>
  </si>
  <si>
    <t>néon non fonctionelle au niveau chambre froide coté fromages</t>
  </si>
  <si>
    <t>emballage du poulet au niveau du rayon volaille trad a proximité du rayon charcuterie fromage (risque de contamination croisée).</t>
  </si>
  <si>
    <t>l'emballage et mise en barquette doivent etre réalisée dans le labo</t>
  </si>
  <si>
    <t xml:space="preserve">l’emballage du poulet à température ambiante au rayon trad favorise la multiplication bactérienne dans les pièces de volailles qui sont présents dans 4 caisses et dans des barquettes en attente du filmage
</t>
  </si>
  <si>
    <t xml:space="preserve">l'emballage et mise en barquette doivent etre réalisée dans le labo climatisé, les caisses de volailles en attente de manipulation doivent etre entreposées au froid </t>
  </si>
  <si>
    <t>Température meuble trad :2,9°C</t>
  </si>
  <si>
    <t>Température mesurée volaille = 6,4°C</t>
  </si>
  <si>
    <t>décoration des poissons par des légumes verts</t>
  </si>
  <si>
    <t>quelques pièces de poissons de soupe manquaient de fraicheur</t>
  </si>
  <si>
    <t>la DLC fournisseur 04/12/18 des tomates séchées est cachée par l'étiquette jaune du linéaire collée sur la barquette</t>
  </si>
  <si>
    <t>éviter de coller les étiquettes jaunes du linéaire sur le produit. Éviter de ccher l'étiquetage du fournisseur</t>
  </si>
  <si>
    <t>Le produit chriha emballé porte étiquette de figue noir</t>
  </si>
  <si>
    <t>une pièce de cake boléro non retiré dont la DLC 23/10/18</t>
  </si>
  <si>
    <t>egouttage d'eau au niveau du meuble froid des yaourts</t>
  </si>
  <si>
    <t>Température mesurée meuble  = 3,8°C   Température mesurée  meuble surgelés = -20°C</t>
  </si>
  <si>
    <t>absence d'eau chaude dans plusieurs rayons sauf le rayon boul/pat</t>
  </si>
  <si>
    <t>revoir le fonctionnement d'eau chaude</t>
  </si>
  <si>
    <t>la porte du local poubelles est étroite ce qui ne permet pas de faire entrer les poubelles</t>
  </si>
  <si>
    <t xml:space="preserve">Réserve de PGC: Présence de produits chimiques raticides à même le sol non protégés par un appât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</si>
</sst>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7" fillId="0" borderId="1" xfId="0" applyFont="1" applyBorder="1" applyAlignment="1" applyProtection="1">
      <alignment vertical="center" wrapText="1"/>
      <protection locked="0"/>
    </xf>
    <xf numFmtId="0" fontId="43" fillId="2" borderId="0" xfId="0" applyFont="1" applyFill="1"/>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8" fillId="2" borderId="7" xfId="0" applyFont="1" applyFill="1" applyBorder="1" applyAlignment="1" applyProtection="1">
      <alignment horizontal="left" vertical="top" wrapText="1"/>
      <protection locked="0"/>
    </xf>
    <xf numFmtId="0" fontId="14" fillId="2" borderId="1" xfId="0" applyFont="1" applyFill="1" applyBorder="1" applyAlignment="1" applyProtection="1">
      <alignment vertical="center" wrapText="1"/>
      <protection locked="0"/>
    </xf>
    <xf numFmtId="0" fontId="14" fillId="0" borderId="1" xfId="0" applyFont="1" applyBorder="1" applyAlignment="1" applyProtection="1">
      <alignment horizontal="left" vertical="center"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19" fillId="2" borderId="1" xfId="1" applyFont="1" applyFill="1" applyBorder="1" applyAlignment="1" applyProtection="1">
      <alignment horizontal="left" wrapText="1"/>
    </xf>
    <xf numFmtId="0" fontId="44" fillId="0" borderId="7" xfId="0" applyFont="1" applyBorder="1" applyAlignment="1" applyProtection="1">
      <alignment horizontal="left" vertical="top" wrapText="1"/>
      <protection locked="0"/>
    </xf>
    <xf numFmtId="0" fontId="44" fillId="0" borderId="4" xfId="0" applyFont="1" applyBorder="1" applyAlignment="1" applyProtection="1">
      <alignment wrapText="1"/>
      <protection locked="0"/>
    </xf>
    <xf numFmtId="0" fontId="8" fillId="0" borderId="7" xfId="0" applyFont="1" applyBorder="1" applyAlignment="1" applyProtection="1">
      <alignment horizontal="left" vertical="top" wrapText="1"/>
    </xf>
    <xf numFmtId="0" fontId="44" fillId="0" borderId="7" xfId="0" applyFont="1" applyBorder="1" applyAlignment="1" applyProtection="1">
      <alignment horizontal="left" vertical="top" wrapText="1"/>
    </xf>
    <xf numFmtId="0" fontId="44" fillId="0" borderId="1" xfId="0" applyFon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0.93333333333333335</c:v>
                </c:pt>
                <c:pt idx="1">
                  <c:v>1</c:v>
                </c:pt>
                <c:pt idx="2">
                  <c:v>1</c:v>
                </c:pt>
                <c:pt idx="3">
                  <c:v>0.96666666666666667</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21202816"/>
        <c:axId val="321208800"/>
      </c:barChart>
      <c:catAx>
        <c:axId val="32120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08800"/>
        <c:crosses val="autoZero"/>
        <c:auto val="1"/>
        <c:lblAlgn val="ctr"/>
        <c:lblOffset val="100"/>
        <c:noMultiLvlLbl val="0"/>
      </c:catAx>
      <c:valAx>
        <c:axId val="32120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0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0.97499999999999998</c:v>
                </c:pt>
                <c:pt idx="2">
                  <c:v>1</c:v>
                </c:pt>
                <c:pt idx="3">
                  <c:v>0.97499999999999998</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125942992"/>
        <c:axId val="2125939728"/>
      </c:barChart>
      <c:catAx>
        <c:axId val="2125942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39728"/>
        <c:crosses val="autoZero"/>
        <c:auto val="1"/>
        <c:lblAlgn val="ctr"/>
        <c:lblOffset val="100"/>
        <c:noMultiLvlLbl val="0"/>
      </c:catAx>
      <c:valAx>
        <c:axId val="212593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42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0.8571428571428571</c:v>
                </c:pt>
                <c:pt idx="2">
                  <c:v>0.9375</c:v>
                </c:pt>
                <c:pt idx="3">
                  <c:v>1</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125940816"/>
        <c:axId val="2125935920"/>
      </c:barChart>
      <c:catAx>
        <c:axId val="212594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35920"/>
        <c:crosses val="autoZero"/>
        <c:auto val="1"/>
        <c:lblAlgn val="ctr"/>
        <c:lblOffset val="100"/>
        <c:noMultiLvlLbl val="0"/>
      </c:catAx>
      <c:valAx>
        <c:axId val="2125935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4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1</c:v>
                </c:pt>
                <c:pt idx="3">
                  <c:v>1</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125945712"/>
        <c:axId val="2125944624"/>
      </c:barChart>
      <c:catAx>
        <c:axId val="212594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44624"/>
        <c:crosses val="autoZero"/>
        <c:auto val="1"/>
        <c:lblAlgn val="ctr"/>
        <c:lblOffset val="100"/>
        <c:noMultiLvlLbl val="0"/>
      </c:catAx>
      <c:valAx>
        <c:axId val="212594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4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0.88888888888888884</c:v>
                </c:pt>
                <c:pt idx="1">
                  <c:v>0.9375</c:v>
                </c:pt>
                <c:pt idx="2">
                  <c:v>1</c:v>
                </c:pt>
                <c:pt idx="3">
                  <c:v>1</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25933744"/>
        <c:axId val="2125935376"/>
      </c:barChart>
      <c:catAx>
        <c:axId val="212593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35376"/>
        <c:crosses val="autoZero"/>
        <c:auto val="1"/>
        <c:lblAlgn val="ctr"/>
        <c:lblOffset val="100"/>
        <c:noMultiLvlLbl val="0"/>
      </c:catAx>
      <c:valAx>
        <c:axId val="2125935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3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10435840"/>
        <c:axId val="310436928"/>
      </c:barChart>
      <c:catAx>
        <c:axId val="31043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436928"/>
        <c:crosses val="autoZero"/>
        <c:auto val="1"/>
        <c:lblAlgn val="ctr"/>
        <c:lblOffset val="100"/>
        <c:noMultiLvlLbl val="0"/>
      </c:catAx>
      <c:valAx>
        <c:axId val="31043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43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0.93055555555555558</c:v>
                </c:pt>
                <c:pt idx="1">
                  <c:v>0.89189189189189189</c:v>
                </c:pt>
                <c:pt idx="2">
                  <c:v>0.9173553719008265</c:v>
                </c:pt>
                <c:pt idx="3">
                  <c:v>0.9375</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10433120"/>
        <c:axId val="248907376"/>
      </c:barChart>
      <c:catAx>
        <c:axId val="310433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8907376"/>
        <c:crosses val="autoZero"/>
        <c:auto val="1"/>
        <c:lblAlgn val="ctr"/>
        <c:lblOffset val="100"/>
        <c:noMultiLvlLbl val="0"/>
      </c:catAx>
      <c:valAx>
        <c:axId val="248907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433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0.88422818791946312</c:v>
                </c:pt>
                <c:pt idx="1">
                  <c:v>0.94648829431438131</c:v>
                </c:pt>
                <c:pt idx="2">
                  <c:v>0.97359735973597361</c:v>
                </c:pt>
                <c:pt idx="3">
                  <c:v>0.94498381877022652</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23542112"/>
        <c:axId val="323538304"/>
      </c:barChart>
      <c:catAx>
        <c:axId val="32354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538304"/>
        <c:crosses val="autoZero"/>
        <c:auto val="1"/>
        <c:lblAlgn val="ctr"/>
        <c:lblOffset val="100"/>
        <c:noMultiLvlLbl val="0"/>
      </c:catAx>
      <c:valAx>
        <c:axId val="32353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54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0.90739187173750935</c:v>
                </c:pt>
                <c:pt idx="1">
                  <c:v>0.9191900931031366</c:v>
                </c:pt>
                <c:pt idx="2">
                  <c:v>0.9454763658184</c:v>
                </c:pt>
                <c:pt idx="3">
                  <c:v>0.94124190938511321</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23547552"/>
        <c:axId val="323537760"/>
        <c:extLst/>
      </c:barChart>
      <c:catAx>
        <c:axId val="3235475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537760"/>
        <c:crosses val="autoZero"/>
        <c:auto val="1"/>
        <c:lblAlgn val="ctr"/>
        <c:lblOffset val="100"/>
        <c:noMultiLvlLbl val="0"/>
      </c:catAx>
      <c:valAx>
        <c:axId val="3235377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354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33" l="0.70000000000000062" r="0.70000000000000062" t="0.75000000000000233"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207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736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207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19F-4C29-A498-BDB1D51301FE}"/>
                </c:ext>
              </c:extLst>
            </c:dLbl>
            <c:dLbl>
              <c:idx val="5"/>
              <c:layout>
                <c:manualLayout>
                  <c:x val="-3.33333420822435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0.8482142857142857</c:v>
                </c:pt>
                <c:pt idx="2">
                  <c:v>0.74583333333333335</c:v>
                </c:pt>
                <c:pt idx="3">
                  <c:v>0.74791666666666656</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23545376"/>
        <c:axId val="323549728"/>
        <c:extLst/>
      </c:barChart>
      <c:catAx>
        <c:axId val="32354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549728"/>
        <c:crosses val="autoZero"/>
        <c:auto val="1"/>
        <c:lblAlgn val="ctr"/>
        <c:lblOffset val="100"/>
        <c:noMultiLvlLbl val="0"/>
      </c:catAx>
      <c:valAx>
        <c:axId val="32354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354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33" l="0.70000000000000062" r="0.70000000000000062" t="0.75000000000000233"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0.82352941176470584</c:v>
                </c:pt>
                <c:pt idx="1">
                  <c:v>0.90909090909090906</c:v>
                </c:pt>
                <c:pt idx="2">
                  <c:v>0.94444444444444442</c:v>
                </c:pt>
                <c:pt idx="3">
                  <c:v>0.96052631578947367</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21209888"/>
        <c:axId val="321203360"/>
      </c:barChart>
      <c:catAx>
        <c:axId val="32120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03360"/>
        <c:crosses val="autoZero"/>
        <c:auto val="1"/>
        <c:lblAlgn val="ctr"/>
        <c:lblOffset val="100"/>
        <c:noMultiLvlLbl val="0"/>
      </c:catAx>
      <c:valAx>
        <c:axId val="321203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0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0.83823529411764708</c:v>
                </c:pt>
                <c:pt idx="1">
                  <c:v>0.89393939393939392</c:v>
                </c:pt>
                <c:pt idx="2">
                  <c:v>0.96969696969696972</c:v>
                </c:pt>
                <c:pt idx="3">
                  <c:v>0.95714285714285718</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486475024"/>
        <c:axId val="486479376"/>
      </c:barChart>
      <c:catAx>
        <c:axId val="48647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79376"/>
        <c:crosses val="autoZero"/>
        <c:auto val="1"/>
        <c:lblAlgn val="ctr"/>
        <c:lblOffset val="100"/>
        <c:noMultiLvlLbl val="0"/>
      </c:catAx>
      <c:valAx>
        <c:axId val="486479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0.75806451612903225</c:v>
                </c:pt>
                <c:pt idx="1">
                  <c:v>0.93333333333333335</c:v>
                </c:pt>
                <c:pt idx="2">
                  <c:v>0.93548387096774188</c:v>
                </c:pt>
                <c:pt idx="3">
                  <c:v>0.95161290322580649</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486483728"/>
        <c:axId val="486485360"/>
      </c:barChart>
      <c:catAx>
        <c:axId val="48648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5360"/>
        <c:crosses val="autoZero"/>
        <c:auto val="1"/>
        <c:lblAlgn val="ctr"/>
        <c:lblOffset val="100"/>
        <c:noMultiLvlLbl val="0"/>
      </c:catAx>
      <c:valAx>
        <c:axId val="48648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0.84210526315789469</c:v>
                </c:pt>
                <c:pt idx="1">
                  <c:v>0.94871794871794868</c:v>
                </c:pt>
                <c:pt idx="2">
                  <c:v>0.97499999999999998</c:v>
                </c:pt>
                <c:pt idx="3">
                  <c:v>0.79761904761904767</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86482096"/>
        <c:axId val="486486448"/>
      </c:barChart>
      <c:catAx>
        <c:axId val="48648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6448"/>
        <c:crosses val="autoZero"/>
        <c:auto val="1"/>
        <c:lblAlgn val="ctr"/>
        <c:lblOffset val="100"/>
        <c:noMultiLvlLbl val="0"/>
      </c:catAx>
      <c:valAx>
        <c:axId val="486486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0.83333333333333337</c:v>
                </c:pt>
                <c:pt idx="1">
                  <c:v>0.97142857142857142</c:v>
                </c:pt>
                <c:pt idx="2">
                  <c:v>1</c:v>
                </c:pt>
                <c:pt idx="3">
                  <c:v>0.95714285714285718</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86475568"/>
        <c:axId val="486483184"/>
      </c:barChart>
      <c:catAx>
        <c:axId val="48647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3184"/>
        <c:crosses val="autoZero"/>
        <c:auto val="1"/>
        <c:lblAlgn val="ctr"/>
        <c:lblOffset val="100"/>
        <c:noMultiLvlLbl val="0"/>
      </c:catAx>
      <c:valAx>
        <c:axId val="486483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0.97727272727272729</c:v>
                </c:pt>
                <c:pt idx="1">
                  <c:v>0.97916666666666663</c:v>
                </c:pt>
                <c:pt idx="2">
                  <c:v>0.97826086956521741</c:v>
                </c:pt>
                <c:pt idx="3">
                  <c:v>0.95833333333333337</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86481008"/>
        <c:axId val="486489168"/>
      </c:barChart>
      <c:catAx>
        <c:axId val="486481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9168"/>
        <c:crosses val="autoZero"/>
        <c:auto val="1"/>
        <c:lblAlgn val="ctr"/>
        <c:lblOffset val="100"/>
        <c:noMultiLvlLbl val="0"/>
      </c:catAx>
      <c:valAx>
        <c:axId val="48648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1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0.97058823529411764</c:v>
                </c:pt>
                <c:pt idx="2">
                  <c:v>0.97058823529411764</c:v>
                </c:pt>
                <c:pt idx="3">
                  <c:v>1</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86476656"/>
        <c:axId val="486477200"/>
      </c:barChart>
      <c:catAx>
        <c:axId val="486476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77200"/>
        <c:crosses val="autoZero"/>
        <c:auto val="1"/>
        <c:lblAlgn val="ctr"/>
        <c:lblOffset val="100"/>
        <c:noMultiLvlLbl val="0"/>
      </c:catAx>
      <c:valAx>
        <c:axId val="48647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76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0.98148148148148151</c:v>
                </c:pt>
                <c:pt idx="1">
                  <c:v>0.96551724137931039</c:v>
                </c:pt>
                <c:pt idx="2">
                  <c:v>0.98275862068965514</c:v>
                </c:pt>
                <c:pt idx="3">
                  <c:v>0.98275862068965514</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86482640"/>
        <c:axId val="486481552"/>
      </c:barChart>
      <c:catAx>
        <c:axId val="486482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86481552"/>
        <c:crosses val="autoZero"/>
        <c:auto val="1"/>
        <c:lblAlgn val="ctr"/>
        <c:lblOffset val="100"/>
        <c:noMultiLvlLbl val="0"/>
      </c:catAx>
      <c:valAx>
        <c:axId val="48648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86482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89" l="0.70000000000000062" r="0.70000000000000062" t="0.7500000000000028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75" zoomScaleSheetLayoutView="100" workbookViewId="0">
      <selection activeCell="D175" sqref="D175"/>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9" t="s">
        <v>324</v>
      </c>
      <c r="B18" s="309"/>
      <c r="C18" s="309"/>
      <c r="D18" s="310" t="s">
        <v>429</v>
      </c>
      <c r="E18" s="310"/>
      <c r="F18" s="310"/>
      <c r="G18" s="310"/>
      <c r="H18" s="310"/>
      <c r="I18" s="310"/>
      <c r="J18" s="310"/>
      <c r="K18" s="310"/>
    </row>
    <row r="20" spans="1:11" ht="16.5" x14ac:dyDescent="0.3">
      <c r="A20" s="83"/>
      <c r="B20" s="78"/>
      <c r="C20" s="78"/>
      <c r="D20" s="78"/>
      <c r="E20" s="78"/>
      <c r="F20" s="78"/>
      <c r="G20" s="78"/>
      <c r="H20" s="78"/>
      <c r="I20" s="78"/>
    </row>
    <row r="21" spans="1:11" x14ac:dyDescent="0.25">
      <c r="A21" s="311" t="s">
        <v>325</v>
      </c>
      <c r="B21" s="311"/>
      <c r="C21" s="311"/>
      <c r="D21" s="311"/>
      <c r="E21" s="311"/>
      <c r="F21" s="311"/>
      <c r="G21" s="311"/>
      <c r="H21" s="311"/>
      <c r="I21" s="311"/>
      <c r="J21" s="311"/>
      <c r="K21" s="311"/>
    </row>
    <row r="22" spans="1:11" x14ac:dyDescent="0.25">
      <c r="A22" s="84"/>
      <c r="B22" s="79"/>
      <c r="C22" s="79"/>
      <c r="D22" s="78"/>
      <c r="E22" s="78"/>
      <c r="F22" s="78"/>
      <c r="G22" s="78"/>
      <c r="H22" s="78"/>
      <c r="I22" s="78"/>
    </row>
    <row r="23" spans="1:11" ht="42" customHeight="1" x14ac:dyDescent="0.25">
      <c r="A23" s="85" t="s">
        <v>326</v>
      </c>
      <c r="B23" s="305" t="s">
        <v>327</v>
      </c>
      <c r="C23" s="305"/>
      <c r="D23" s="78"/>
      <c r="E23" s="78"/>
      <c r="F23" s="78"/>
      <c r="G23" s="78"/>
      <c r="H23" s="78"/>
      <c r="I23" s="78"/>
      <c r="J23" s="77" t="str">
        <f>D18</f>
        <v>Jawhra Sousse</v>
      </c>
    </row>
    <row r="24" spans="1:11" ht="33" customHeight="1" x14ac:dyDescent="0.25">
      <c r="A24" s="86" t="s">
        <v>328</v>
      </c>
      <c r="B24" s="304">
        <f>AVERAGE('A1 Exploitation'!D549,'A1 Technique'!D199)</f>
        <v>0.90739187173750935</v>
      </c>
      <c r="C24" s="304"/>
      <c r="D24" s="78"/>
      <c r="E24" s="78"/>
      <c r="F24" s="78"/>
      <c r="G24" s="78"/>
      <c r="H24" s="78"/>
      <c r="I24" s="78"/>
    </row>
    <row r="25" spans="1:11" ht="33" customHeight="1" x14ac:dyDescent="0.25">
      <c r="A25" s="85" t="s">
        <v>329</v>
      </c>
      <c r="B25" s="304">
        <f>AVERAGE('A2 Exploitation'!D549,'A2 Technique'!D199)</f>
        <v>0.9191900931031366</v>
      </c>
      <c r="C25" s="304"/>
      <c r="D25" s="78"/>
      <c r="E25" s="78"/>
      <c r="F25" s="78"/>
      <c r="G25" s="78"/>
      <c r="H25" s="78"/>
      <c r="I25" s="78"/>
    </row>
    <row r="26" spans="1:11" ht="33" customHeight="1" x14ac:dyDescent="0.25">
      <c r="A26" s="86" t="s">
        <v>330</v>
      </c>
      <c r="B26" s="304">
        <f>AVERAGE('A3 Exploitation'!D549,'A3 Technique'!D199)</f>
        <v>0.9454763658184</v>
      </c>
      <c r="C26" s="304"/>
      <c r="D26" s="78"/>
      <c r="E26" s="78"/>
      <c r="F26" s="78"/>
      <c r="G26" s="78"/>
      <c r="H26" s="78"/>
      <c r="I26" s="78"/>
    </row>
    <row r="27" spans="1:11" ht="33" customHeight="1" x14ac:dyDescent="0.25">
      <c r="A27" s="86" t="s">
        <v>331</v>
      </c>
      <c r="B27" s="304">
        <f>AVERAGE('A4 Exploitation'!D549,'A4 Technique'!D199)</f>
        <v>0.94124190938511321</v>
      </c>
      <c r="C27" s="304"/>
      <c r="D27" s="78"/>
      <c r="E27" s="78"/>
      <c r="F27" s="78"/>
      <c r="G27" s="78"/>
      <c r="H27" s="78"/>
      <c r="I27" s="78"/>
    </row>
    <row r="28" spans="1:11" ht="33" customHeight="1" x14ac:dyDescent="0.25">
      <c r="A28" s="85" t="s">
        <v>332</v>
      </c>
      <c r="B28" s="304">
        <f>AVERAGE('A5 Exploitation'!D549,'A5 Technique'!D199)</f>
        <v>0</v>
      </c>
      <c r="C28" s="304"/>
      <c r="D28" s="78"/>
      <c r="E28" s="78"/>
      <c r="F28" s="78"/>
      <c r="G28" s="78"/>
      <c r="H28" s="78"/>
      <c r="I28" s="78"/>
    </row>
    <row r="29" spans="1:11" ht="33" customHeight="1" x14ac:dyDescent="0.25">
      <c r="A29" s="85" t="s">
        <v>333</v>
      </c>
      <c r="B29" s="304">
        <f>AVERAGE('A6 Exploitation'!D549,'A6 Technique'!D199)</f>
        <v>0</v>
      </c>
      <c r="C29" s="304"/>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5" t="s">
        <v>334</v>
      </c>
      <c r="C33" s="305"/>
      <c r="D33" s="78"/>
      <c r="E33" s="78"/>
      <c r="F33" s="78"/>
      <c r="G33" s="78"/>
      <c r="H33" s="78"/>
      <c r="I33" s="78"/>
      <c r="J33" s="77" t="str">
        <f>D18</f>
        <v>Jawhra Sousse</v>
      </c>
    </row>
    <row r="34" spans="1:10" ht="33" customHeight="1" x14ac:dyDescent="0.25">
      <c r="A34" s="86" t="s">
        <v>328</v>
      </c>
      <c r="B34" s="304">
        <f>'A1 Exploitation'!D549</f>
        <v>0.88422818791946312</v>
      </c>
      <c r="C34" s="304"/>
      <c r="D34" s="78"/>
      <c r="E34" s="78"/>
      <c r="F34" s="78"/>
      <c r="G34" s="78"/>
      <c r="H34" s="78"/>
      <c r="I34" s="78"/>
    </row>
    <row r="35" spans="1:10" ht="33" customHeight="1" x14ac:dyDescent="0.25">
      <c r="A35" s="85" t="s">
        <v>329</v>
      </c>
      <c r="B35" s="304">
        <f>'A2 Exploitation'!D549</f>
        <v>0.94648829431438131</v>
      </c>
      <c r="C35" s="304"/>
      <c r="D35" s="78"/>
      <c r="E35" s="78"/>
      <c r="F35" s="78"/>
      <c r="G35" s="78"/>
      <c r="H35" s="78"/>
      <c r="I35" s="78"/>
    </row>
    <row r="36" spans="1:10" ht="33" customHeight="1" x14ac:dyDescent="0.25">
      <c r="A36" s="86" t="s">
        <v>330</v>
      </c>
      <c r="B36" s="304">
        <f>'A3 Exploitation'!D549</f>
        <v>0.97359735973597361</v>
      </c>
      <c r="C36" s="304"/>
      <c r="D36" s="78"/>
      <c r="E36" s="78"/>
      <c r="F36" s="78"/>
      <c r="G36" s="78"/>
      <c r="H36" s="78"/>
      <c r="I36" s="78"/>
    </row>
    <row r="37" spans="1:10" ht="33" customHeight="1" x14ac:dyDescent="0.25">
      <c r="A37" s="86" t="s">
        <v>331</v>
      </c>
      <c r="B37" s="304">
        <f>'A4 Exploitation'!D549</f>
        <v>0.94498381877022652</v>
      </c>
      <c r="C37" s="304"/>
      <c r="D37" s="78"/>
      <c r="E37" s="78"/>
      <c r="F37" s="78"/>
      <c r="G37" s="78"/>
      <c r="H37" s="78"/>
      <c r="I37" s="78"/>
    </row>
    <row r="38" spans="1:10" ht="33" customHeight="1" x14ac:dyDescent="0.25">
      <c r="A38" s="85" t="s">
        <v>332</v>
      </c>
      <c r="B38" s="304">
        <f>'A5 Exploitation'!D549</f>
        <v>0</v>
      </c>
      <c r="C38" s="304"/>
      <c r="D38" s="78"/>
      <c r="E38" s="78"/>
      <c r="F38" s="78"/>
      <c r="G38" s="78"/>
      <c r="H38" s="78"/>
      <c r="I38" s="78"/>
    </row>
    <row r="39" spans="1:10" ht="33" customHeight="1" x14ac:dyDescent="0.25">
      <c r="A39" s="85" t="s">
        <v>333</v>
      </c>
      <c r="B39" s="304">
        <f>'A6 Exploitation'!D549</f>
        <v>0</v>
      </c>
      <c r="C39" s="304"/>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Jawhra Sousse</v>
      </c>
    </row>
    <row r="43" spans="1:10" ht="33" customHeight="1" x14ac:dyDescent="0.25">
      <c r="A43" s="86" t="s">
        <v>328</v>
      </c>
      <c r="B43" s="304">
        <f>AVERAGE('A1 Exploitation'!D547, 'A1 Technique'!D197)</f>
        <v>0.5</v>
      </c>
      <c r="C43" s="304"/>
      <c r="D43" s="78"/>
      <c r="E43" s="78"/>
      <c r="F43" s="78"/>
      <c r="G43" s="78"/>
      <c r="H43" s="78"/>
      <c r="I43" s="78"/>
    </row>
    <row r="44" spans="1:10" ht="33" customHeight="1" x14ac:dyDescent="0.25">
      <c r="A44" s="85" t="s">
        <v>329</v>
      </c>
      <c r="B44" s="304">
        <f>AVERAGE('A2 Exploitation'!D547, 'A2 Technique'!D197)</f>
        <v>0.8482142857142857</v>
      </c>
      <c r="C44" s="304"/>
      <c r="D44" s="78"/>
      <c r="E44" s="78"/>
      <c r="F44" s="78"/>
      <c r="G44" s="78"/>
      <c r="H44" s="78"/>
      <c r="I44" s="78"/>
    </row>
    <row r="45" spans="1:10" ht="33" customHeight="1" x14ac:dyDescent="0.25">
      <c r="A45" s="86" t="s">
        <v>330</v>
      </c>
      <c r="B45" s="304">
        <f>AVERAGE('A3 Exploitation'!D547, 'A3 Technique'!D197)</f>
        <v>0.74583333333333335</v>
      </c>
      <c r="C45" s="304"/>
      <c r="D45" s="78"/>
      <c r="E45" s="78"/>
      <c r="F45" s="78"/>
      <c r="G45" s="78"/>
      <c r="H45" s="78"/>
      <c r="I45" s="78"/>
    </row>
    <row r="46" spans="1:10" ht="33" customHeight="1" x14ac:dyDescent="0.25">
      <c r="A46" s="86" t="s">
        <v>331</v>
      </c>
      <c r="B46" s="304">
        <f>AVERAGE('A4 Exploitation'!D547, 'A4 Technique'!D197)</f>
        <v>0.74791666666666656</v>
      </c>
      <c r="C46" s="304"/>
      <c r="D46" s="78"/>
      <c r="E46" s="78"/>
      <c r="F46" s="78"/>
      <c r="G46" s="78"/>
      <c r="H46" s="78"/>
      <c r="I46" s="78"/>
    </row>
    <row r="47" spans="1:10" ht="33" customHeight="1" x14ac:dyDescent="0.25">
      <c r="A47" s="85" t="s">
        <v>332</v>
      </c>
      <c r="B47" s="304" t="e">
        <f>AVERAGE('A5 Exploitation'!D547, 'A5 Technique'!D197)</f>
        <v>#DIV/0!</v>
      </c>
      <c r="C47" s="304"/>
      <c r="D47" s="78"/>
      <c r="E47" s="78"/>
      <c r="F47" s="78"/>
      <c r="G47" s="78"/>
      <c r="H47" s="78"/>
      <c r="I47" s="78"/>
    </row>
    <row r="48" spans="1:10" ht="33" customHeight="1" x14ac:dyDescent="0.25">
      <c r="A48" s="85" t="s">
        <v>333</v>
      </c>
      <c r="B48" s="304" t="e">
        <f>AVERAGE('A6 Exploitation'!D547, 'A6 Technique'!D197)</f>
        <v>#DIV/0!</v>
      </c>
      <c r="C48" s="304"/>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5" t="s">
        <v>336</v>
      </c>
      <c r="C51" s="305"/>
      <c r="D51" s="78"/>
      <c r="E51" s="78"/>
      <c r="F51" s="78"/>
      <c r="G51" s="78"/>
      <c r="H51" s="78"/>
      <c r="I51" s="78"/>
      <c r="J51" s="77" t="str">
        <f>D18</f>
        <v>Jawhra Sousse</v>
      </c>
    </row>
    <row r="52" spans="1:10" ht="33" customHeight="1" x14ac:dyDescent="0.25">
      <c r="A52" s="86" t="s">
        <v>328</v>
      </c>
      <c r="B52" s="307">
        <f>'A1 Exploitation'!D46</f>
        <v>0.93333333333333335</v>
      </c>
      <c r="C52" s="307"/>
      <c r="D52" s="78"/>
      <c r="E52" s="78"/>
      <c r="F52" s="78"/>
      <c r="G52" s="78"/>
      <c r="H52" s="78"/>
      <c r="I52" s="78"/>
    </row>
    <row r="53" spans="1:10" ht="33" customHeight="1" x14ac:dyDescent="0.25">
      <c r="A53" s="85" t="s">
        <v>329</v>
      </c>
      <c r="B53" s="307">
        <f>'A2 Exploitation'!D46</f>
        <v>1</v>
      </c>
      <c r="C53" s="307"/>
      <c r="D53" s="78"/>
      <c r="E53" s="78"/>
      <c r="F53" s="78"/>
      <c r="G53" s="78"/>
      <c r="H53" s="78"/>
      <c r="I53" s="78"/>
    </row>
    <row r="54" spans="1:10" ht="33" customHeight="1" x14ac:dyDescent="0.25">
      <c r="A54" s="86" t="s">
        <v>330</v>
      </c>
      <c r="B54" s="307">
        <f>'A3 Exploitation'!D46</f>
        <v>1</v>
      </c>
      <c r="C54" s="307"/>
      <c r="D54" s="78"/>
      <c r="E54" s="78"/>
      <c r="F54" s="78"/>
      <c r="G54" s="78"/>
      <c r="H54" s="78"/>
      <c r="I54" s="78"/>
    </row>
    <row r="55" spans="1:10" ht="33" customHeight="1" x14ac:dyDescent="0.25">
      <c r="A55" s="86" t="s">
        <v>331</v>
      </c>
      <c r="B55" s="307">
        <f>'A4 Exploitation'!D46</f>
        <v>0.96666666666666667</v>
      </c>
      <c r="C55" s="307"/>
      <c r="D55" s="78"/>
      <c r="E55" s="78"/>
      <c r="F55" s="78"/>
      <c r="G55" s="78"/>
      <c r="H55" s="78"/>
      <c r="I55" s="78"/>
    </row>
    <row r="56" spans="1:10" ht="33" customHeight="1" x14ac:dyDescent="0.25">
      <c r="A56" s="85" t="s">
        <v>332</v>
      </c>
      <c r="B56" s="307">
        <f>'A5 Exploitation'!D46</f>
        <v>0</v>
      </c>
      <c r="C56" s="307"/>
      <c r="D56" s="78"/>
      <c r="E56" s="78"/>
      <c r="F56" s="78"/>
      <c r="G56" s="78"/>
      <c r="H56" s="78"/>
      <c r="I56" s="78"/>
    </row>
    <row r="57" spans="1:10" ht="33" customHeight="1" x14ac:dyDescent="0.25">
      <c r="A57" s="85" t="s">
        <v>333</v>
      </c>
      <c r="B57" s="307">
        <f>'A6 Exploitation'!D46</f>
        <v>0</v>
      </c>
      <c r="C57" s="307"/>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5" t="s">
        <v>337</v>
      </c>
      <c r="C60" s="305"/>
      <c r="D60" s="78"/>
      <c r="E60" s="78"/>
      <c r="F60" s="78"/>
      <c r="G60" s="78"/>
      <c r="H60" s="78"/>
      <c r="I60" s="78"/>
      <c r="J60" s="77" t="str">
        <f>D18</f>
        <v>Jawhra Sousse</v>
      </c>
    </row>
    <row r="61" spans="1:10" ht="33" customHeight="1" x14ac:dyDescent="0.25">
      <c r="A61" s="86" t="s">
        <v>328</v>
      </c>
      <c r="B61" s="304">
        <f>'A1 Exploitation'!D103</f>
        <v>0.82352941176470584</v>
      </c>
      <c r="C61" s="304"/>
      <c r="D61" s="78"/>
      <c r="E61" s="78"/>
      <c r="F61" s="78"/>
      <c r="G61" s="78"/>
      <c r="H61" s="78"/>
      <c r="I61" s="78"/>
    </row>
    <row r="62" spans="1:10" ht="33" customHeight="1" x14ac:dyDescent="0.25">
      <c r="A62" s="85" t="s">
        <v>329</v>
      </c>
      <c r="B62" s="304">
        <f>'A2 Exploitation'!D103</f>
        <v>0.90909090909090906</v>
      </c>
      <c r="C62" s="304"/>
      <c r="D62" s="78"/>
      <c r="E62" s="78"/>
      <c r="F62" s="78"/>
      <c r="G62" s="78"/>
      <c r="H62" s="78"/>
      <c r="I62" s="78"/>
    </row>
    <row r="63" spans="1:10" ht="33" customHeight="1" x14ac:dyDescent="0.25">
      <c r="A63" s="86" t="s">
        <v>330</v>
      </c>
      <c r="B63" s="304">
        <f>'A3 Exploitation'!D103</f>
        <v>0.94444444444444442</v>
      </c>
      <c r="C63" s="304"/>
      <c r="D63" s="78"/>
      <c r="E63" s="78"/>
      <c r="F63" s="78"/>
      <c r="G63" s="78"/>
      <c r="H63" s="78"/>
      <c r="I63" s="78"/>
    </row>
    <row r="64" spans="1:10" ht="33" customHeight="1" x14ac:dyDescent="0.25">
      <c r="A64" s="86" t="s">
        <v>331</v>
      </c>
      <c r="B64" s="304">
        <f>'A4 Exploitation'!D103</f>
        <v>0.96052631578947367</v>
      </c>
      <c r="C64" s="304"/>
      <c r="D64" s="78"/>
      <c r="E64" s="78"/>
      <c r="F64" s="78"/>
      <c r="G64" s="78"/>
      <c r="H64" s="78"/>
      <c r="I64" s="78"/>
    </row>
    <row r="65" spans="1:10" ht="33" customHeight="1" x14ac:dyDescent="0.25">
      <c r="A65" s="85" t="s">
        <v>332</v>
      </c>
      <c r="B65" s="304">
        <f>'A5 Exploitation'!D103</f>
        <v>0</v>
      </c>
      <c r="C65" s="304"/>
      <c r="D65" s="78"/>
      <c r="E65" s="78"/>
      <c r="F65" s="78"/>
      <c r="G65" s="78"/>
      <c r="H65" s="78"/>
      <c r="I65" s="78"/>
    </row>
    <row r="66" spans="1:10" ht="33" customHeight="1" x14ac:dyDescent="0.25">
      <c r="A66" s="85" t="s">
        <v>333</v>
      </c>
      <c r="B66" s="304">
        <f>'A6 Exploitation'!D103</f>
        <v>0</v>
      </c>
      <c r="C66" s="304"/>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5" t="s">
        <v>338</v>
      </c>
      <c r="C69" s="305"/>
      <c r="D69" s="78"/>
      <c r="E69" s="78"/>
      <c r="F69" s="78"/>
      <c r="G69" s="78"/>
      <c r="H69" s="78"/>
      <c r="I69" s="78"/>
      <c r="J69" s="77" t="str">
        <f>D18</f>
        <v>Jawhra Sousse</v>
      </c>
    </row>
    <row r="70" spans="1:10" ht="33" customHeight="1" x14ac:dyDescent="0.25">
      <c r="A70" s="86" t="s">
        <v>328</v>
      </c>
      <c r="B70" s="304">
        <f>'A1 Exploitation'!D158</f>
        <v>0.83823529411764708</v>
      </c>
      <c r="C70" s="304"/>
      <c r="D70" s="78"/>
      <c r="E70" s="78"/>
      <c r="F70" s="78"/>
      <c r="G70" s="78"/>
      <c r="H70" s="78"/>
      <c r="I70" s="78"/>
    </row>
    <row r="71" spans="1:10" ht="33" customHeight="1" x14ac:dyDescent="0.25">
      <c r="A71" s="85" t="s">
        <v>329</v>
      </c>
      <c r="B71" s="304">
        <f>'A2 Exploitation'!D158</f>
        <v>0.89393939393939392</v>
      </c>
      <c r="C71" s="304"/>
      <c r="D71" s="78"/>
      <c r="E71" s="78"/>
      <c r="F71" s="78"/>
      <c r="G71" s="78"/>
      <c r="H71" s="78"/>
      <c r="I71" s="78"/>
    </row>
    <row r="72" spans="1:10" ht="33" customHeight="1" x14ac:dyDescent="0.25">
      <c r="A72" s="86" t="s">
        <v>330</v>
      </c>
      <c r="B72" s="304">
        <f>'A3 Exploitation'!D158</f>
        <v>0.96969696969696972</v>
      </c>
      <c r="C72" s="304"/>
      <c r="D72" s="78"/>
      <c r="E72" s="78"/>
      <c r="F72" s="78"/>
      <c r="G72" s="78"/>
      <c r="H72" s="78"/>
      <c r="I72" s="78"/>
    </row>
    <row r="73" spans="1:10" ht="33" customHeight="1" x14ac:dyDescent="0.25">
      <c r="A73" s="86" t="s">
        <v>331</v>
      </c>
      <c r="B73" s="304">
        <f>'A4 Exploitation'!D158</f>
        <v>0.95714285714285718</v>
      </c>
      <c r="C73" s="304"/>
      <c r="D73" s="78"/>
      <c r="E73" s="78"/>
      <c r="F73" s="78"/>
      <c r="G73" s="78"/>
      <c r="H73" s="78"/>
      <c r="I73" s="78"/>
    </row>
    <row r="74" spans="1:10" ht="33" customHeight="1" x14ac:dyDescent="0.25">
      <c r="A74" s="85" t="s">
        <v>332</v>
      </c>
      <c r="B74" s="304">
        <f>'A5 Exploitation'!D158</f>
        <v>0</v>
      </c>
      <c r="C74" s="304"/>
      <c r="D74" s="78"/>
      <c r="E74" s="78"/>
      <c r="F74" s="78"/>
      <c r="G74" s="78"/>
      <c r="H74" s="78"/>
      <c r="I74" s="78"/>
    </row>
    <row r="75" spans="1:10" ht="33" customHeight="1" x14ac:dyDescent="0.25">
      <c r="A75" s="85" t="s">
        <v>333</v>
      </c>
      <c r="B75" s="304">
        <f>'A6 Exploitation'!D158</f>
        <v>0</v>
      </c>
      <c r="C75" s="304"/>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5" t="s">
        <v>339</v>
      </c>
      <c r="C78" s="305"/>
      <c r="D78" s="78"/>
      <c r="E78" s="78"/>
      <c r="F78" s="78"/>
      <c r="G78" s="78"/>
      <c r="H78" s="78"/>
      <c r="I78" s="78"/>
      <c r="J78" s="77" t="str">
        <f>D18</f>
        <v>Jawhra Sousse</v>
      </c>
    </row>
    <row r="79" spans="1:10" ht="33" customHeight="1" x14ac:dyDescent="0.25">
      <c r="A79" s="86" t="s">
        <v>328</v>
      </c>
      <c r="B79" s="304">
        <f>'A1 Exploitation'!D205</f>
        <v>0.75806451612903225</v>
      </c>
      <c r="C79" s="304"/>
      <c r="D79" s="78"/>
      <c r="E79" s="78"/>
      <c r="F79" s="78"/>
      <c r="G79" s="78"/>
      <c r="H79" s="78"/>
      <c r="I79" s="78"/>
    </row>
    <row r="80" spans="1:10" ht="33" customHeight="1" x14ac:dyDescent="0.25">
      <c r="A80" s="85" t="s">
        <v>329</v>
      </c>
      <c r="B80" s="304">
        <f>'A2 Exploitation'!D205</f>
        <v>0.93333333333333335</v>
      </c>
      <c r="C80" s="304"/>
      <c r="D80" s="78"/>
      <c r="E80" s="78"/>
      <c r="F80" s="78"/>
      <c r="G80" s="78"/>
      <c r="H80" s="78"/>
      <c r="I80" s="78"/>
    </row>
    <row r="81" spans="1:10" ht="33" customHeight="1" x14ac:dyDescent="0.25">
      <c r="A81" s="86" t="s">
        <v>330</v>
      </c>
      <c r="B81" s="304">
        <f>'A3 Exploitation'!D205</f>
        <v>0.93548387096774188</v>
      </c>
      <c r="C81" s="304"/>
      <c r="D81" s="78"/>
      <c r="E81" s="78"/>
      <c r="F81" s="78"/>
      <c r="G81" s="78"/>
      <c r="H81" s="78"/>
      <c r="I81" s="78"/>
    </row>
    <row r="82" spans="1:10" ht="33" customHeight="1" x14ac:dyDescent="0.25">
      <c r="A82" s="86" t="s">
        <v>331</v>
      </c>
      <c r="B82" s="304">
        <f>'A4 Exploitation'!D205</f>
        <v>0.95161290322580649</v>
      </c>
      <c r="C82" s="304"/>
      <c r="D82" s="78"/>
      <c r="E82" s="78"/>
      <c r="F82" s="78"/>
      <c r="G82" s="78"/>
      <c r="H82" s="78"/>
      <c r="I82" s="78"/>
    </row>
    <row r="83" spans="1:10" ht="33" customHeight="1" x14ac:dyDescent="0.25">
      <c r="A83" s="85" t="s">
        <v>332</v>
      </c>
      <c r="B83" s="304">
        <f>'A5 Exploitation'!D205</f>
        <v>0</v>
      </c>
      <c r="C83" s="304"/>
      <c r="D83" s="78"/>
      <c r="E83" s="78"/>
      <c r="F83" s="78"/>
      <c r="G83" s="78"/>
      <c r="H83" s="78"/>
      <c r="I83" s="78"/>
    </row>
    <row r="84" spans="1:10" ht="33" customHeight="1" x14ac:dyDescent="0.25">
      <c r="A84" s="85" t="s">
        <v>333</v>
      </c>
      <c r="B84" s="304">
        <f>'A6 Exploitation'!D205</f>
        <v>0</v>
      </c>
      <c r="C84" s="304"/>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5" t="s">
        <v>340</v>
      </c>
      <c r="C87" s="305"/>
      <c r="D87" s="78"/>
      <c r="E87" s="78"/>
      <c r="F87" s="78"/>
      <c r="G87" s="78"/>
      <c r="H87" s="78"/>
      <c r="I87" s="78"/>
      <c r="J87" s="77" t="str">
        <f>D18</f>
        <v>Jawhra Sousse</v>
      </c>
    </row>
    <row r="88" spans="1:10" ht="33" customHeight="1" x14ac:dyDescent="0.25">
      <c r="A88" s="86" t="s">
        <v>328</v>
      </c>
      <c r="B88" s="304">
        <f>'A1 Exploitation'!D266</f>
        <v>0.84210526315789469</v>
      </c>
      <c r="C88" s="304"/>
      <c r="D88" s="78"/>
      <c r="E88" s="78"/>
      <c r="F88" s="78"/>
      <c r="G88" s="78"/>
      <c r="H88" s="78"/>
      <c r="I88" s="78"/>
    </row>
    <row r="89" spans="1:10" ht="33" customHeight="1" x14ac:dyDescent="0.25">
      <c r="A89" s="85" t="s">
        <v>329</v>
      </c>
      <c r="B89" s="304">
        <f>'A2 Exploitation'!D266</f>
        <v>0.94871794871794868</v>
      </c>
      <c r="C89" s="304"/>
      <c r="D89" s="78"/>
      <c r="E89" s="78"/>
      <c r="F89" s="78"/>
      <c r="G89" s="78"/>
      <c r="H89" s="78"/>
      <c r="I89" s="78"/>
    </row>
    <row r="90" spans="1:10" ht="33" customHeight="1" x14ac:dyDescent="0.25">
      <c r="A90" s="86" t="s">
        <v>330</v>
      </c>
      <c r="B90" s="304">
        <f>'A3 Exploitation'!D266</f>
        <v>0.97499999999999998</v>
      </c>
      <c r="C90" s="304"/>
      <c r="D90" s="78"/>
      <c r="E90" s="78"/>
      <c r="F90" s="78"/>
      <c r="G90" s="78"/>
      <c r="H90" s="78"/>
      <c r="I90" s="78"/>
    </row>
    <row r="91" spans="1:10" ht="33" customHeight="1" x14ac:dyDescent="0.25">
      <c r="A91" s="86" t="s">
        <v>331</v>
      </c>
      <c r="B91" s="304">
        <f>'A4 Exploitation'!D266</f>
        <v>0.79761904761904767</v>
      </c>
      <c r="C91" s="304"/>
      <c r="D91" s="78"/>
      <c r="E91" s="78"/>
      <c r="F91" s="78"/>
      <c r="G91" s="78"/>
      <c r="H91" s="78"/>
      <c r="I91" s="78"/>
    </row>
    <row r="92" spans="1:10" ht="33" customHeight="1" x14ac:dyDescent="0.25">
      <c r="A92" s="85" t="s">
        <v>332</v>
      </c>
      <c r="B92" s="304">
        <f>'A5 Exploitation'!D266</f>
        <v>0</v>
      </c>
      <c r="C92" s="304"/>
      <c r="D92" s="78"/>
      <c r="E92" s="78"/>
      <c r="F92" s="78"/>
      <c r="G92" s="78"/>
      <c r="H92" s="78"/>
      <c r="I92" s="78"/>
    </row>
    <row r="93" spans="1:10" ht="33" customHeight="1" x14ac:dyDescent="0.25">
      <c r="A93" s="85" t="s">
        <v>333</v>
      </c>
      <c r="B93" s="304">
        <f>'A6 Exploitation'!D266</f>
        <v>0</v>
      </c>
      <c r="C93" s="304"/>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5" t="s">
        <v>341</v>
      </c>
      <c r="C96" s="305"/>
      <c r="D96" s="78"/>
      <c r="E96" s="78"/>
      <c r="F96" s="78"/>
      <c r="G96" s="78"/>
      <c r="H96" s="78"/>
      <c r="I96" s="78"/>
      <c r="J96" s="77" t="str">
        <f>D18</f>
        <v>Jawhra Sousse</v>
      </c>
    </row>
    <row r="97" spans="1:10" ht="33" customHeight="1" x14ac:dyDescent="0.25">
      <c r="A97" s="86" t="s">
        <v>328</v>
      </c>
      <c r="B97" s="304">
        <f>'A1 Exploitation'!D318</f>
        <v>0.83333333333333337</v>
      </c>
      <c r="C97" s="304"/>
      <c r="D97" s="78"/>
      <c r="E97" s="78"/>
      <c r="F97" s="78"/>
      <c r="G97" s="78"/>
      <c r="H97" s="78"/>
      <c r="I97" s="78"/>
    </row>
    <row r="98" spans="1:10" ht="33" customHeight="1" x14ac:dyDescent="0.25">
      <c r="A98" s="85" t="s">
        <v>329</v>
      </c>
      <c r="B98" s="304">
        <f>'A2 Exploitation'!D318</f>
        <v>0.97142857142857142</v>
      </c>
      <c r="C98" s="304"/>
      <c r="D98" s="78"/>
      <c r="E98" s="78"/>
      <c r="F98" s="78"/>
      <c r="G98" s="78"/>
      <c r="H98" s="78"/>
      <c r="I98" s="78"/>
    </row>
    <row r="99" spans="1:10" ht="33" customHeight="1" x14ac:dyDescent="0.25">
      <c r="A99" s="86" t="s">
        <v>330</v>
      </c>
      <c r="B99" s="304">
        <f>'A3 Exploitation'!D318</f>
        <v>1</v>
      </c>
      <c r="C99" s="304"/>
      <c r="D99" s="78"/>
      <c r="E99" s="78"/>
      <c r="F99" s="78"/>
      <c r="G99" s="78"/>
      <c r="H99" s="78"/>
      <c r="I99" s="78"/>
    </row>
    <row r="100" spans="1:10" ht="33" customHeight="1" x14ac:dyDescent="0.25">
      <c r="A100" s="86" t="s">
        <v>331</v>
      </c>
      <c r="B100" s="304">
        <f>'A4 Exploitation'!D318</f>
        <v>0.95714285714285718</v>
      </c>
      <c r="C100" s="304"/>
      <c r="D100" s="78"/>
      <c r="E100" s="78"/>
      <c r="F100" s="78"/>
      <c r="G100" s="78"/>
      <c r="H100" s="78"/>
      <c r="I100" s="78"/>
    </row>
    <row r="101" spans="1:10" ht="33" customHeight="1" x14ac:dyDescent="0.25">
      <c r="A101" s="85" t="s">
        <v>332</v>
      </c>
      <c r="B101" s="304">
        <f>'A5 Exploitation'!D318</f>
        <v>0</v>
      </c>
      <c r="C101" s="304"/>
      <c r="D101" s="78"/>
      <c r="E101" s="78"/>
      <c r="F101" s="78"/>
      <c r="G101" s="78"/>
      <c r="H101" s="78"/>
      <c r="I101" s="78"/>
    </row>
    <row r="102" spans="1:10" ht="33" customHeight="1" x14ac:dyDescent="0.25">
      <c r="A102" s="85" t="s">
        <v>333</v>
      </c>
      <c r="B102" s="304">
        <f>'A6 Exploitation'!D318</f>
        <v>0</v>
      </c>
      <c r="C102" s="304"/>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5" t="s">
        <v>342</v>
      </c>
      <c r="C105" s="305"/>
      <c r="D105" s="78"/>
      <c r="E105" s="78"/>
      <c r="F105" s="78"/>
      <c r="G105" s="78"/>
      <c r="H105" s="78"/>
      <c r="I105" s="78"/>
      <c r="J105" s="77" t="str">
        <f>D18</f>
        <v>Jawhra Sousse</v>
      </c>
    </row>
    <row r="106" spans="1:10" ht="33" customHeight="1" x14ac:dyDescent="0.25">
      <c r="A106" s="86" t="s">
        <v>328</v>
      </c>
      <c r="B106" s="304">
        <f>'A1 Exploitation'!D358</f>
        <v>0.97727272727272729</v>
      </c>
      <c r="C106" s="304"/>
      <c r="D106" s="78"/>
      <c r="E106" s="78"/>
      <c r="F106" s="78"/>
      <c r="G106" s="78"/>
      <c r="H106" s="78"/>
      <c r="I106" s="78"/>
    </row>
    <row r="107" spans="1:10" ht="33" customHeight="1" x14ac:dyDescent="0.25">
      <c r="A107" s="85" t="s">
        <v>329</v>
      </c>
      <c r="B107" s="304">
        <f>'A2 Exploitation'!D358</f>
        <v>0.97916666666666663</v>
      </c>
      <c r="C107" s="304"/>
      <c r="D107" s="78"/>
      <c r="E107" s="78"/>
      <c r="F107" s="78"/>
      <c r="G107" s="78"/>
      <c r="H107" s="78"/>
      <c r="I107" s="78"/>
    </row>
    <row r="108" spans="1:10" ht="33" customHeight="1" x14ac:dyDescent="0.25">
      <c r="A108" s="86" t="s">
        <v>330</v>
      </c>
      <c r="B108" s="304">
        <f>'A3 Exploitation'!D358</f>
        <v>0.97826086956521741</v>
      </c>
      <c r="C108" s="304"/>
      <c r="D108" s="78"/>
      <c r="E108" s="78"/>
      <c r="F108" s="78"/>
      <c r="G108" s="78"/>
      <c r="H108" s="78"/>
      <c r="I108" s="78"/>
    </row>
    <row r="109" spans="1:10" ht="33" customHeight="1" x14ac:dyDescent="0.25">
      <c r="A109" s="86" t="s">
        <v>331</v>
      </c>
      <c r="B109" s="304">
        <f>'A4 Exploitation'!D358</f>
        <v>0.95833333333333337</v>
      </c>
      <c r="C109" s="304"/>
      <c r="D109" s="78"/>
      <c r="E109" s="78"/>
      <c r="F109" s="78"/>
      <c r="G109" s="78"/>
      <c r="H109" s="78"/>
      <c r="I109" s="78"/>
    </row>
    <row r="110" spans="1:10" ht="33" customHeight="1" x14ac:dyDescent="0.25">
      <c r="A110" s="85" t="s">
        <v>332</v>
      </c>
      <c r="B110" s="304">
        <f>'A5 Exploitation'!D358</f>
        <v>0</v>
      </c>
      <c r="C110" s="304"/>
      <c r="D110" s="78"/>
      <c r="E110" s="78"/>
      <c r="F110" s="78"/>
      <c r="G110" s="78"/>
      <c r="H110" s="78"/>
      <c r="I110" s="78"/>
    </row>
    <row r="111" spans="1:10" ht="33" customHeight="1" x14ac:dyDescent="0.25">
      <c r="A111" s="85" t="s">
        <v>333</v>
      </c>
      <c r="B111" s="304">
        <f>'A6 Exploitation'!D358</f>
        <v>0</v>
      </c>
      <c r="C111" s="304"/>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5" t="s">
        <v>343</v>
      </c>
      <c r="C114" s="305"/>
      <c r="D114" s="78"/>
      <c r="E114" s="78"/>
      <c r="F114" s="78"/>
      <c r="G114" s="78"/>
      <c r="H114" s="78"/>
      <c r="I114" s="78"/>
      <c r="J114" s="77" t="str">
        <f>D18</f>
        <v>Jawhra Sousse</v>
      </c>
    </row>
    <row r="115" spans="1:10" ht="33" customHeight="1" x14ac:dyDescent="0.25">
      <c r="A115" s="86" t="s">
        <v>328</v>
      </c>
      <c r="B115" s="304">
        <f>'A1 Exploitation'!D391</f>
        <v>1</v>
      </c>
      <c r="C115" s="304"/>
      <c r="D115" s="78"/>
      <c r="E115" s="78"/>
      <c r="F115" s="78"/>
      <c r="G115" s="78"/>
      <c r="H115" s="78"/>
      <c r="I115" s="78"/>
    </row>
    <row r="116" spans="1:10" ht="33" customHeight="1" x14ac:dyDescent="0.25">
      <c r="A116" s="85" t="s">
        <v>329</v>
      </c>
      <c r="B116" s="304">
        <f>'A2 Exploitation'!D391</f>
        <v>0.97058823529411764</v>
      </c>
      <c r="C116" s="304"/>
      <c r="D116" s="78"/>
      <c r="E116" s="78"/>
      <c r="F116" s="78"/>
      <c r="G116" s="78"/>
      <c r="H116" s="78"/>
      <c r="I116" s="78"/>
    </row>
    <row r="117" spans="1:10" ht="33" customHeight="1" x14ac:dyDescent="0.25">
      <c r="A117" s="86" t="s">
        <v>330</v>
      </c>
      <c r="B117" s="304">
        <f>'A3 Exploitation'!D391</f>
        <v>0.97058823529411764</v>
      </c>
      <c r="C117" s="304"/>
      <c r="D117" s="78"/>
      <c r="E117" s="78"/>
      <c r="F117" s="78"/>
      <c r="G117" s="78"/>
      <c r="H117" s="78"/>
      <c r="I117" s="78"/>
    </row>
    <row r="118" spans="1:10" ht="33" customHeight="1" x14ac:dyDescent="0.25">
      <c r="A118" s="86" t="s">
        <v>331</v>
      </c>
      <c r="B118" s="304">
        <f>'A4 Exploitation'!D391</f>
        <v>1</v>
      </c>
      <c r="C118" s="304"/>
      <c r="D118" s="78"/>
      <c r="E118" s="78"/>
      <c r="F118" s="78"/>
      <c r="G118" s="78"/>
      <c r="H118" s="78"/>
      <c r="I118" s="78"/>
    </row>
    <row r="119" spans="1:10" ht="33" customHeight="1" x14ac:dyDescent="0.25">
      <c r="A119" s="85" t="s">
        <v>332</v>
      </c>
      <c r="B119" s="304">
        <f>'A5 Exploitation'!D391</f>
        <v>0</v>
      </c>
      <c r="C119" s="304"/>
      <c r="D119" s="78"/>
      <c r="E119" s="78"/>
      <c r="F119" s="78"/>
      <c r="G119" s="78"/>
      <c r="H119" s="78"/>
      <c r="I119" s="78"/>
    </row>
    <row r="120" spans="1:10" ht="33" customHeight="1" x14ac:dyDescent="0.25">
      <c r="A120" s="85" t="s">
        <v>333</v>
      </c>
      <c r="B120" s="304">
        <f>'A6 Exploitation'!D391</f>
        <v>0</v>
      </c>
      <c r="C120" s="304"/>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5" t="s">
        <v>344</v>
      </c>
      <c r="C123" s="305"/>
      <c r="D123" s="78"/>
      <c r="E123" s="78"/>
      <c r="F123" s="78"/>
      <c r="G123" s="78"/>
      <c r="H123" s="78"/>
      <c r="I123" s="78"/>
      <c r="J123" s="77" t="str">
        <f>D18</f>
        <v>Jawhra Sousse</v>
      </c>
    </row>
    <row r="124" spans="1:10" ht="33" customHeight="1" x14ac:dyDescent="0.25">
      <c r="A124" s="86" t="s">
        <v>328</v>
      </c>
      <c r="B124" s="304">
        <f>'A1 Exploitation'!D444</f>
        <v>0.98148148148148151</v>
      </c>
      <c r="C124" s="304"/>
      <c r="D124" s="78"/>
      <c r="E124" s="78"/>
      <c r="F124" s="78"/>
      <c r="G124" s="78"/>
      <c r="H124" s="78"/>
      <c r="I124" s="78"/>
    </row>
    <row r="125" spans="1:10" ht="33" customHeight="1" x14ac:dyDescent="0.25">
      <c r="A125" s="85" t="s">
        <v>329</v>
      </c>
      <c r="B125" s="304">
        <f>'A2 Exploitation'!D444</f>
        <v>0.96551724137931039</v>
      </c>
      <c r="C125" s="304"/>
      <c r="D125" s="78"/>
      <c r="E125" s="78"/>
      <c r="F125" s="78"/>
      <c r="G125" s="78"/>
      <c r="H125" s="78"/>
      <c r="I125" s="78"/>
    </row>
    <row r="126" spans="1:10" ht="33" customHeight="1" x14ac:dyDescent="0.25">
      <c r="A126" s="86" t="s">
        <v>330</v>
      </c>
      <c r="B126" s="304">
        <f>'A3 Exploitation'!D444</f>
        <v>0.98275862068965514</v>
      </c>
      <c r="C126" s="304"/>
      <c r="D126" s="78"/>
      <c r="E126" s="78"/>
      <c r="F126" s="78"/>
      <c r="G126" s="78"/>
      <c r="H126" s="78"/>
      <c r="I126" s="78"/>
    </row>
    <row r="127" spans="1:10" ht="33" customHeight="1" x14ac:dyDescent="0.25">
      <c r="A127" s="86" t="s">
        <v>331</v>
      </c>
      <c r="B127" s="304">
        <f>'A4 Exploitation'!D444</f>
        <v>0.98275862068965514</v>
      </c>
      <c r="C127" s="304"/>
      <c r="D127" s="78"/>
      <c r="E127" s="78"/>
      <c r="F127" s="78"/>
      <c r="G127" s="78"/>
      <c r="H127" s="78"/>
      <c r="I127" s="78"/>
    </row>
    <row r="128" spans="1:10" ht="33" customHeight="1" x14ac:dyDescent="0.25">
      <c r="A128" s="85" t="s">
        <v>332</v>
      </c>
      <c r="B128" s="304">
        <f>'A5 Exploitation'!D444</f>
        <v>0</v>
      </c>
      <c r="C128" s="304"/>
      <c r="D128" s="78"/>
      <c r="E128" s="78"/>
      <c r="F128" s="78"/>
      <c r="G128" s="78"/>
      <c r="H128" s="78"/>
      <c r="I128" s="78"/>
    </row>
    <row r="129" spans="1:10" ht="33" customHeight="1" x14ac:dyDescent="0.25">
      <c r="A129" s="85" t="s">
        <v>333</v>
      </c>
      <c r="B129" s="304">
        <f>'A6 Exploitation'!D444</f>
        <v>0</v>
      </c>
      <c r="C129" s="304"/>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5" t="s">
        <v>345</v>
      </c>
      <c r="C132" s="305"/>
      <c r="D132" s="78"/>
      <c r="E132" s="78"/>
      <c r="F132" s="78"/>
      <c r="G132" s="78"/>
      <c r="H132" s="78"/>
      <c r="I132" s="78"/>
      <c r="J132" s="77" t="str">
        <f>D18</f>
        <v>Jawhra Sousse</v>
      </c>
    </row>
    <row r="133" spans="1:10" ht="33" customHeight="1" x14ac:dyDescent="0.25">
      <c r="A133" s="86" t="s">
        <v>328</v>
      </c>
      <c r="B133" s="304">
        <f>'A1 Exploitation'!D481</f>
        <v>1</v>
      </c>
      <c r="C133" s="304"/>
      <c r="D133" s="78"/>
      <c r="E133" s="78"/>
      <c r="F133" s="78"/>
      <c r="G133" s="78"/>
      <c r="H133" s="78"/>
      <c r="I133" s="78"/>
    </row>
    <row r="134" spans="1:10" ht="33" customHeight="1" x14ac:dyDescent="0.25">
      <c r="A134" s="85" t="s">
        <v>329</v>
      </c>
      <c r="B134" s="304">
        <f>'A2 Exploitation'!D481</f>
        <v>0.97499999999999998</v>
      </c>
      <c r="C134" s="304"/>
      <c r="D134" s="78"/>
      <c r="E134" s="78"/>
      <c r="F134" s="78"/>
      <c r="G134" s="78"/>
      <c r="H134" s="78"/>
      <c r="I134" s="78"/>
    </row>
    <row r="135" spans="1:10" ht="33" customHeight="1" x14ac:dyDescent="0.25">
      <c r="A135" s="86" t="s">
        <v>330</v>
      </c>
      <c r="B135" s="304">
        <f>'A3 Exploitation'!D481</f>
        <v>1</v>
      </c>
      <c r="C135" s="304"/>
      <c r="D135" s="78"/>
      <c r="E135" s="78"/>
      <c r="F135" s="78"/>
      <c r="G135" s="78"/>
      <c r="H135" s="78"/>
      <c r="I135" s="78"/>
    </row>
    <row r="136" spans="1:10" ht="33" customHeight="1" x14ac:dyDescent="0.25">
      <c r="A136" s="86" t="s">
        <v>331</v>
      </c>
      <c r="B136" s="304">
        <f>'A4 Exploitation'!D481</f>
        <v>0.97499999999999998</v>
      </c>
      <c r="C136" s="304"/>
      <c r="D136" s="78"/>
      <c r="E136" s="78"/>
      <c r="F136" s="78"/>
      <c r="G136" s="78"/>
      <c r="H136" s="78"/>
      <c r="I136" s="78"/>
    </row>
    <row r="137" spans="1:10" ht="33" customHeight="1" x14ac:dyDescent="0.25">
      <c r="A137" s="85" t="s">
        <v>332</v>
      </c>
      <c r="B137" s="304">
        <f>'A5 Exploitation'!D481</f>
        <v>0</v>
      </c>
      <c r="C137" s="304"/>
      <c r="D137" s="78"/>
      <c r="E137" s="78"/>
      <c r="F137" s="78"/>
      <c r="G137" s="78"/>
      <c r="H137" s="78"/>
      <c r="I137" s="78"/>
    </row>
    <row r="138" spans="1:10" ht="33" customHeight="1" x14ac:dyDescent="0.25">
      <c r="A138" s="85" t="s">
        <v>333</v>
      </c>
      <c r="B138" s="304">
        <f>'A6 Exploitation'!D481</f>
        <v>0</v>
      </c>
      <c r="C138" s="304"/>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5" t="s">
        <v>346</v>
      </c>
      <c r="C141" s="305"/>
      <c r="D141" s="78"/>
      <c r="E141" s="78"/>
      <c r="F141" s="78"/>
      <c r="G141" s="78"/>
      <c r="H141" s="78"/>
      <c r="I141" s="78"/>
      <c r="J141" s="77" t="str">
        <f>D18</f>
        <v>Jawhra Sousse</v>
      </c>
    </row>
    <row r="142" spans="1:10" ht="33" customHeight="1" x14ac:dyDescent="0.25">
      <c r="A142" s="86" t="s">
        <v>328</v>
      </c>
      <c r="B142" s="304">
        <f>'A1 Exploitation'!D503</f>
        <v>0.9375</v>
      </c>
      <c r="C142" s="304"/>
      <c r="D142" s="78"/>
      <c r="E142" s="78"/>
      <c r="F142" s="78"/>
      <c r="G142" s="78"/>
      <c r="H142" s="78"/>
      <c r="I142" s="78"/>
    </row>
    <row r="143" spans="1:10" ht="33" customHeight="1" x14ac:dyDescent="0.25">
      <c r="A143" s="85" t="s">
        <v>329</v>
      </c>
      <c r="B143" s="304">
        <f>'A2 Exploitation'!D503</f>
        <v>0.8571428571428571</v>
      </c>
      <c r="C143" s="304"/>
      <c r="D143" s="78"/>
      <c r="E143" s="78"/>
      <c r="F143" s="78"/>
      <c r="G143" s="78"/>
      <c r="H143" s="78"/>
      <c r="I143" s="78"/>
    </row>
    <row r="144" spans="1:10" ht="33" customHeight="1" x14ac:dyDescent="0.25">
      <c r="A144" s="86" t="s">
        <v>330</v>
      </c>
      <c r="B144" s="304">
        <f>'A3 Exploitation'!D503</f>
        <v>0.9375</v>
      </c>
      <c r="C144" s="304"/>
      <c r="D144" s="78"/>
      <c r="E144" s="78"/>
      <c r="F144" s="78"/>
      <c r="G144" s="78"/>
      <c r="H144" s="78"/>
      <c r="I144" s="78"/>
    </row>
    <row r="145" spans="1:10" ht="33" customHeight="1" x14ac:dyDescent="0.25">
      <c r="A145" s="86" t="s">
        <v>331</v>
      </c>
      <c r="B145" s="304">
        <f>'A4 Exploitation'!D503</f>
        <v>1</v>
      </c>
      <c r="C145" s="304"/>
      <c r="D145" s="78"/>
      <c r="E145" s="78"/>
      <c r="F145" s="78"/>
      <c r="G145" s="78"/>
      <c r="H145" s="78"/>
      <c r="I145" s="78"/>
    </row>
    <row r="146" spans="1:10" ht="33" customHeight="1" x14ac:dyDescent="0.25">
      <c r="A146" s="85" t="s">
        <v>332</v>
      </c>
      <c r="B146" s="304">
        <f>'A5 Exploitation'!D503</f>
        <v>0</v>
      </c>
      <c r="C146" s="304"/>
      <c r="D146" s="78"/>
      <c r="E146" s="78"/>
      <c r="F146" s="78"/>
      <c r="G146" s="78"/>
      <c r="H146" s="78"/>
      <c r="I146" s="78"/>
    </row>
    <row r="147" spans="1:10" ht="33" customHeight="1" x14ac:dyDescent="0.25">
      <c r="A147" s="85" t="s">
        <v>333</v>
      </c>
      <c r="B147" s="304">
        <f>'A6 Exploitation'!D503</f>
        <v>0</v>
      </c>
      <c r="C147" s="304"/>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5" t="s">
        <v>347</v>
      </c>
      <c r="C150" s="305"/>
      <c r="D150" s="78"/>
      <c r="E150" s="78"/>
      <c r="F150" s="78"/>
      <c r="G150" s="78"/>
      <c r="H150" s="78"/>
      <c r="I150" s="78"/>
      <c r="J150" s="77" t="str">
        <f>D18</f>
        <v>Jawhra Sousse</v>
      </c>
    </row>
    <row r="151" spans="1:10" ht="33" customHeight="1" x14ac:dyDescent="0.25">
      <c r="A151" s="86" t="s">
        <v>328</v>
      </c>
      <c r="B151" s="304">
        <f>'A1 Exploitation'!D514</f>
        <v>1</v>
      </c>
      <c r="C151" s="304"/>
      <c r="D151" s="78"/>
      <c r="E151" s="78"/>
      <c r="F151" s="78"/>
      <c r="G151" s="78"/>
      <c r="H151" s="78"/>
      <c r="I151" s="78"/>
    </row>
    <row r="152" spans="1:10" ht="33" customHeight="1" x14ac:dyDescent="0.25">
      <c r="A152" s="85" t="s">
        <v>329</v>
      </c>
      <c r="B152" s="304">
        <f>'A2 Exploitation'!D514</f>
        <v>0.875</v>
      </c>
      <c r="C152" s="304"/>
      <c r="D152" s="78"/>
      <c r="E152" s="78"/>
      <c r="F152" s="78"/>
      <c r="G152" s="78"/>
      <c r="H152" s="78"/>
      <c r="I152" s="78"/>
    </row>
    <row r="153" spans="1:10" ht="33" customHeight="1" x14ac:dyDescent="0.25">
      <c r="A153" s="86" t="s">
        <v>330</v>
      </c>
      <c r="B153" s="304">
        <f>'A3 Exploitation'!D514</f>
        <v>1</v>
      </c>
      <c r="C153" s="304"/>
      <c r="D153" s="78"/>
      <c r="E153" s="78"/>
      <c r="F153" s="78"/>
      <c r="G153" s="78"/>
      <c r="H153" s="78"/>
      <c r="I153" s="78"/>
    </row>
    <row r="154" spans="1:10" ht="33" customHeight="1" x14ac:dyDescent="0.25">
      <c r="A154" s="86" t="s">
        <v>331</v>
      </c>
      <c r="B154" s="304">
        <f>'A4 Exploitation'!D514</f>
        <v>1</v>
      </c>
      <c r="C154" s="304"/>
      <c r="D154" s="78"/>
      <c r="E154" s="78"/>
      <c r="F154" s="78"/>
      <c r="G154" s="78"/>
      <c r="H154" s="78"/>
      <c r="I154" s="78"/>
    </row>
    <row r="155" spans="1:10" ht="33" customHeight="1" x14ac:dyDescent="0.25">
      <c r="A155" s="85" t="s">
        <v>332</v>
      </c>
      <c r="B155" s="304">
        <f>'A5 Exploitation'!D514</f>
        <v>0</v>
      </c>
      <c r="C155" s="304"/>
      <c r="D155" s="78"/>
      <c r="E155" s="78"/>
      <c r="F155" s="78"/>
      <c r="G155" s="78"/>
      <c r="H155" s="78"/>
      <c r="I155" s="78"/>
    </row>
    <row r="156" spans="1:10" ht="33" customHeight="1" x14ac:dyDescent="0.25">
      <c r="A156" s="85" t="s">
        <v>333</v>
      </c>
      <c r="B156" s="304">
        <f>'A6 Exploitation'!D514</f>
        <v>0</v>
      </c>
      <c r="C156" s="304"/>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6"/>
      <c r="C159" s="306"/>
      <c r="D159" s="78"/>
      <c r="E159" s="78"/>
      <c r="F159" s="78"/>
      <c r="G159" s="78"/>
      <c r="H159" s="78"/>
      <c r="I159" s="78"/>
    </row>
    <row r="160" spans="1:10" ht="33" customHeight="1" x14ac:dyDescent="0.25">
      <c r="A160" s="85" t="s">
        <v>326</v>
      </c>
      <c r="B160" s="305" t="s">
        <v>348</v>
      </c>
      <c r="C160" s="305"/>
      <c r="D160" s="78"/>
      <c r="E160" s="78"/>
      <c r="F160" s="78"/>
      <c r="G160" s="78"/>
      <c r="H160" s="78"/>
      <c r="I160" s="78"/>
      <c r="J160" s="77" t="str">
        <f>D18</f>
        <v>Jawhra Sousse</v>
      </c>
    </row>
    <row r="161" spans="1:10" ht="33" customHeight="1" x14ac:dyDescent="0.25">
      <c r="A161" s="86" t="s">
        <v>328</v>
      </c>
      <c r="B161" s="304">
        <f>'A1 Exploitation'!D534</f>
        <v>0.88888888888888884</v>
      </c>
      <c r="C161" s="304"/>
      <c r="D161" s="78"/>
      <c r="E161" s="78"/>
      <c r="F161" s="78"/>
      <c r="G161" s="78"/>
      <c r="H161" s="78"/>
      <c r="I161" s="78"/>
    </row>
    <row r="162" spans="1:10" ht="33" customHeight="1" x14ac:dyDescent="0.25">
      <c r="A162" s="85" t="s">
        <v>329</v>
      </c>
      <c r="B162" s="304">
        <f>'A2 Exploitation'!D534</f>
        <v>0.9375</v>
      </c>
      <c r="C162" s="304"/>
      <c r="D162" s="78"/>
      <c r="E162" s="78"/>
      <c r="F162" s="78"/>
      <c r="G162" s="78"/>
      <c r="H162" s="78"/>
      <c r="I162" s="78"/>
    </row>
    <row r="163" spans="1:10" ht="33" customHeight="1" x14ac:dyDescent="0.25">
      <c r="A163" s="86" t="s">
        <v>330</v>
      </c>
      <c r="B163" s="304">
        <f>'A3 Exploitation'!D534</f>
        <v>1</v>
      </c>
      <c r="C163" s="304"/>
      <c r="D163" s="78"/>
      <c r="E163" s="78"/>
      <c r="F163" s="78"/>
      <c r="G163" s="78"/>
      <c r="H163" s="78"/>
      <c r="I163" s="78"/>
    </row>
    <row r="164" spans="1:10" ht="33" customHeight="1" x14ac:dyDescent="0.25">
      <c r="A164" s="86" t="s">
        <v>331</v>
      </c>
      <c r="B164" s="304">
        <f>'A4 Exploitation'!D534</f>
        <v>1</v>
      </c>
      <c r="C164" s="304"/>
    </row>
    <row r="165" spans="1:10" ht="33" customHeight="1" x14ac:dyDescent="0.25">
      <c r="A165" s="85" t="s">
        <v>332</v>
      </c>
      <c r="B165" s="304">
        <f>'A5 Exploitation'!D534</f>
        <v>0</v>
      </c>
      <c r="C165" s="304"/>
    </row>
    <row r="166" spans="1:10" ht="18" x14ac:dyDescent="0.25">
      <c r="A166" s="85" t="s">
        <v>333</v>
      </c>
      <c r="B166" s="304">
        <f>'A6 Exploitation'!D534</f>
        <v>0</v>
      </c>
      <c r="C166" s="304"/>
    </row>
    <row r="167" spans="1:10" ht="18.75" x14ac:dyDescent="0.25">
      <c r="A167" s="89"/>
      <c r="B167" s="82"/>
      <c r="C167" s="82"/>
    </row>
    <row r="168" spans="1:10" ht="33" customHeight="1" x14ac:dyDescent="0.25">
      <c r="A168" s="89"/>
      <c r="B168" s="82"/>
      <c r="C168" s="82"/>
    </row>
    <row r="169" spans="1:10" ht="33" customHeight="1" x14ac:dyDescent="0.25">
      <c r="A169" s="85" t="s">
        <v>326</v>
      </c>
      <c r="B169" s="305" t="s">
        <v>349</v>
      </c>
      <c r="C169" s="305"/>
      <c r="J169" s="77" t="str">
        <f>D18</f>
        <v>Jawhra Sousse</v>
      </c>
    </row>
    <row r="170" spans="1:10" ht="33" customHeight="1" x14ac:dyDescent="0.25">
      <c r="A170" s="86" t="s">
        <v>328</v>
      </c>
      <c r="B170" s="304">
        <f>'A1 Exploitation'!D545</f>
        <v>1</v>
      </c>
      <c r="C170" s="304"/>
    </row>
    <row r="171" spans="1:10" ht="33" customHeight="1" x14ac:dyDescent="0.25">
      <c r="A171" s="85" t="s">
        <v>329</v>
      </c>
      <c r="B171" s="304">
        <f>'A2 Exploitation'!D545</f>
        <v>1</v>
      </c>
      <c r="C171" s="304"/>
    </row>
    <row r="172" spans="1:10" ht="33" customHeight="1" x14ac:dyDescent="0.25">
      <c r="A172" s="86" t="s">
        <v>330</v>
      </c>
      <c r="B172" s="304">
        <f>'A3 Exploitation'!D545</f>
        <v>1</v>
      </c>
      <c r="C172" s="304"/>
    </row>
    <row r="173" spans="1:10" ht="33" customHeight="1" x14ac:dyDescent="0.25">
      <c r="A173" s="86" t="s">
        <v>331</v>
      </c>
      <c r="B173" s="304">
        <f>'A4 Exploitation'!D545</f>
        <v>1</v>
      </c>
      <c r="C173" s="304"/>
    </row>
    <row r="174" spans="1:10" ht="33" customHeight="1" x14ac:dyDescent="0.25">
      <c r="A174" s="85" t="s">
        <v>332</v>
      </c>
      <c r="B174" s="304">
        <f>'A5 Exploitation'!D545</f>
        <v>0</v>
      </c>
      <c r="C174" s="304"/>
    </row>
    <row r="175" spans="1:10" ht="18" x14ac:dyDescent="0.25">
      <c r="A175" s="85" t="s">
        <v>333</v>
      </c>
      <c r="B175" s="304">
        <f>'A6 Exploitation'!D545</f>
        <v>0</v>
      </c>
      <c r="C175" s="304"/>
    </row>
    <row r="176" spans="1:10" ht="18.75" x14ac:dyDescent="0.25">
      <c r="A176" s="89"/>
      <c r="B176" s="82"/>
      <c r="C176" s="82"/>
    </row>
    <row r="177" spans="1:10" ht="33" customHeight="1" x14ac:dyDescent="0.25">
      <c r="A177" s="89"/>
      <c r="B177" s="82"/>
      <c r="C177" s="82"/>
    </row>
    <row r="178" spans="1:10" ht="33" customHeight="1" x14ac:dyDescent="0.25">
      <c r="A178" s="85" t="s">
        <v>326</v>
      </c>
      <c r="B178" s="305" t="s">
        <v>350</v>
      </c>
      <c r="C178" s="305"/>
      <c r="J178" s="77" t="str">
        <f>D18</f>
        <v>Jawhra Sousse</v>
      </c>
    </row>
    <row r="179" spans="1:10" ht="33" customHeight="1" x14ac:dyDescent="0.25">
      <c r="A179" s="86" t="s">
        <v>328</v>
      </c>
      <c r="B179" s="304">
        <f>'A1 Technique'!D199</f>
        <v>0.93055555555555558</v>
      </c>
      <c r="C179" s="304"/>
    </row>
    <row r="180" spans="1:10" ht="33" customHeight="1" x14ac:dyDescent="0.25">
      <c r="A180" s="85" t="s">
        <v>329</v>
      </c>
      <c r="B180" s="304">
        <f>'A2 Technique'!D199</f>
        <v>0.89189189189189189</v>
      </c>
      <c r="C180" s="304"/>
    </row>
    <row r="181" spans="1:10" ht="33" customHeight="1" x14ac:dyDescent="0.25">
      <c r="A181" s="86" t="s">
        <v>330</v>
      </c>
      <c r="B181" s="304">
        <f>'A3 Technique'!D199</f>
        <v>0.9173553719008265</v>
      </c>
      <c r="C181" s="304"/>
    </row>
    <row r="182" spans="1:10" ht="33" customHeight="1" x14ac:dyDescent="0.25">
      <c r="A182" s="86" t="s">
        <v>331</v>
      </c>
      <c r="B182" s="304">
        <f>'A4 Technique'!D199</f>
        <v>0.9375</v>
      </c>
      <c r="C182" s="304"/>
    </row>
    <row r="183" spans="1:10" ht="33" customHeight="1" x14ac:dyDescent="0.25">
      <c r="A183" s="85" t="s">
        <v>332</v>
      </c>
      <c r="B183" s="304">
        <f>'A5 Technique'!D199</f>
        <v>0</v>
      </c>
      <c r="C183" s="304"/>
    </row>
    <row r="184" spans="1:10" ht="18" x14ac:dyDescent="0.25">
      <c r="A184" s="85" t="s">
        <v>333</v>
      </c>
      <c r="B184" s="304">
        <f>'A6 Technique'!D199</f>
        <v>0</v>
      </c>
      <c r="C184" s="30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E4" sqref="E4"/>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TCsbSLsguMg//fNPFV0gXVRsMjwnc/3N3hHxyH6eJr+7JQnUvKVdhzHE1uZiRJToJ276mmBY5HN9ekv7psa/UA==" saltValue="ZJ5NhuBTQYz5jJ4lQ7ugh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3" t="str">
        <f>'A5 Exploitation'!A8:F8</f>
        <v>Jawhra Sousse</v>
      </c>
      <c r="B7" s="333"/>
      <c r="C7" s="333"/>
      <c r="D7" s="333"/>
      <c r="E7" s="333"/>
      <c r="F7" s="333"/>
      <c r="G7" s="125"/>
    </row>
    <row r="8" spans="1:7" s="12" customFormat="1" ht="24" x14ac:dyDescent="0.45">
      <c r="A8" s="14" t="s">
        <v>42</v>
      </c>
      <c r="B8" s="353">
        <f>'A5 Exploitation'!B9:F9</f>
        <v>0</v>
      </c>
      <c r="C8" s="353"/>
      <c r="D8" s="353"/>
      <c r="E8" s="353"/>
      <c r="F8" s="353"/>
      <c r="G8" s="125"/>
    </row>
    <row r="9" spans="1:7" s="12" customFormat="1" ht="24" x14ac:dyDescent="0.45">
      <c r="A9" s="15" t="s">
        <v>44</v>
      </c>
      <c r="B9" s="354">
        <f>'A5 Exploitation'!B10:F10</f>
        <v>0</v>
      </c>
      <c r="C9" s="354"/>
      <c r="D9" s="354"/>
      <c r="E9" s="354"/>
      <c r="F9" s="354"/>
      <c r="G9" s="125"/>
    </row>
    <row r="10" spans="1:7" s="12" customFormat="1" ht="24" x14ac:dyDescent="0.45">
      <c r="A10" s="14" t="s">
        <v>43</v>
      </c>
      <c r="B10" s="351">
        <f>'A5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86" t="e">
        <f>E197/F197</f>
        <v>#DIV/0!</v>
      </c>
      <c r="E197" s="298">
        <f>COUNTIF('A4 Technique'!F17:F193,"ok")</f>
        <v>0</v>
      </c>
      <c r="F197" s="29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E3" sqref="E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c r="C9" s="334"/>
      <c r="D9" s="334"/>
      <c r="E9" s="334"/>
      <c r="F9" s="334"/>
      <c r="G9" s="125"/>
    </row>
    <row r="10" spans="1:7" ht="24" x14ac:dyDescent="0.45">
      <c r="A10" s="15" t="s">
        <v>44</v>
      </c>
      <c r="B10" s="335"/>
      <c r="C10" s="335"/>
      <c r="D10" s="335"/>
      <c r="E10" s="335"/>
      <c r="F10" s="335"/>
      <c r="G10" s="125"/>
    </row>
    <row r="11" spans="1:7" ht="24" x14ac:dyDescent="0.45">
      <c r="A11" s="14" t="s">
        <v>43</v>
      </c>
      <c r="B11" s="330"/>
      <c r="C11" s="330"/>
      <c r="D11" s="330"/>
      <c r="E11" s="330"/>
      <c r="F11" s="330"/>
      <c r="G11" s="125"/>
    </row>
    <row r="12" spans="1:7" ht="24" x14ac:dyDescent="0.45">
      <c r="A12" s="14" t="s">
        <v>239</v>
      </c>
      <c r="B12" s="328">
        <f>D549</f>
        <v>0</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8" t="s">
        <v>379</v>
      </c>
      <c r="B256" s="318"/>
      <c r="C256" s="318"/>
      <c r="D256" s="318"/>
      <c r="E256" s="318"/>
      <c r="F256" s="31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0</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UO9lUTh3+Rps6Hc8CZOvk2Kzz+qlbIOE7fqebPzTWgQz+0CCkt27JS25zZsHGOZD61U890RyVRg7VX/zd53bg==" saltValue="emk3VfZttUqwaVbfCVU4K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2" t="s">
        <v>50</v>
      </c>
      <c r="B6" s="352"/>
      <c r="C6" s="352"/>
      <c r="D6" s="352"/>
      <c r="E6" s="352"/>
      <c r="F6" s="352"/>
      <c r="G6" s="125"/>
    </row>
    <row r="7" spans="1:7" s="12" customFormat="1" ht="21.75" customHeight="1" x14ac:dyDescent="0.45">
      <c r="A7" s="333" t="str">
        <f>'A6 Exploitation'!A8:F8</f>
        <v>Jawhra Sousse</v>
      </c>
      <c r="B7" s="333"/>
      <c r="C7" s="333"/>
      <c r="D7" s="333"/>
      <c r="E7" s="333"/>
      <c r="F7" s="333"/>
      <c r="G7" s="125"/>
    </row>
    <row r="8" spans="1:7" s="12" customFormat="1" ht="24" x14ac:dyDescent="0.45">
      <c r="A8" s="14" t="s">
        <v>42</v>
      </c>
      <c r="B8" s="353">
        <f>'A6 Exploitation'!B9:F9</f>
        <v>0</v>
      </c>
      <c r="C8" s="353"/>
      <c r="D8" s="353"/>
      <c r="E8" s="353"/>
      <c r="F8" s="353"/>
      <c r="G8" s="125"/>
    </row>
    <row r="9" spans="1:7" s="12" customFormat="1" ht="24" x14ac:dyDescent="0.45">
      <c r="A9" s="15" t="s">
        <v>44</v>
      </c>
      <c r="B9" s="354">
        <f>'A6 Exploitation'!B10:F10</f>
        <v>0</v>
      </c>
      <c r="C9" s="354"/>
      <c r="D9" s="354"/>
      <c r="E9" s="354"/>
      <c r="F9" s="354"/>
      <c r="G9" s="125"/>
    </row>
    <row r="10" spans="1:7" s="12" customFormat="1" ht="24" x14ac:dyDescent="0.45">
      <c r="A10" s="14" t="s">
        <v>43</v>
      </c>
      <c r="B10" s="351">
        <f>'A6 Exploitation'!B11:F11</f>
        <v>0</v>
      </c>
      <c r="C10" s="351"/>
      <c r="D10" s="351"/>
      <c r="E10" s="351"/>
      <c r="F10" s="351"/>
      <c r="G10" s="125"/>
    </row>
    <row r="11" spans="1:7" s="12" customFormat="1" ht="24" x14ac:dyDescent="0.45">
      <c r="A11" s="14" t="s">
        <v>294</v>
      </c>
      <c r="B11" s="350">
        <f>D199</f>
        <v>0</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7" t="s">
        <v>36</v>
      </c>
      <c r="B22" s="343"/>
      <c r="C22" s="344"/>
      <c r="D22" s="258">
        <f>SUM(B17:C21)</f>
        <v>0</v>
      </c>
    </row>
    <row r="23" spans="1:7" x14ac:dyDescent="0.3">
      <c r="A23" s="338" t="s">
        <v>295</v>
      </c>
      <c r="B23" s="339"/>
      <c r="C23" s="340"/>
      <c r="D23" s="33">
        <f>D22/(COUNT(B17:C21)*2)</f>
        <v>0</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8" t="s">
        <v>36</v>
      </c>
      <c r="B33" s="339"/>
      <c r="C33" s="340"/>
      <c r="D33" s="257">
        <f>SUM(B26:C32)</f>
        <v>0</v>
      </c>
    </row>
    <row r="34" spans="1:7" x14ac:dyDescent="0.3">
      <c r="A34" s="338" t="s">
        <v>295</v>
      </c>
      <c r="B34" s="339"/>
      <c r="C34" s="340"/>
      <c r="D34" s="33">
        <f>D33/(COUNT(B26:C32)*2)</f>
        <v>0</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8" t="s">
        <v>36</v>
      </c>
      <c r="B42" s="339"/>
      <c r="C42" s="340"/>
      <c r="D42" s="257">
        <f>SUM(B37:C41)</f>
        <v>0</v>
      </c>
      <c r="E42" s="13"/>
      <c r="F42" s="13"/>
      <c r="G42" s="126"/>
    </row>
    <row r="43" spans="1:7" s="22" customFormat="1" x14ac:dyDescent="0.3">
      <c r="A43" s="338" t="s">
        <v>295</v>
      </c>
      <c r="B43" s="339"/>
      <c r="C43" s="340"/>
      <c r="D43" s="33">
        <f>D42/(COUNT(B37:C41)*2)</f>
        <v>0</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8" t="s">
        <v>36</v>
      </c>
      <c r="B52" s="339"/>
      <c r="C52" s="340"/>
      <c r="D52" s="257">
        <f>SUM(B46:C51)</f>
        <v>0</v>
      </c>
    </row>
    <row r="53" spans="1:7" x14ac:dyDescent="0.3">
      <c r="A53" s="338" t="s">
        <v>295</v>
      </c>
      <c r="B53" s="339"/>
      <c r="C53" s="340"/>
      <c r="D53" s="33">
        <f>D52/(COUNT(B46:C51)*2)</f>
        <v>0</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8" t="s">
        <v>36</v>
      </c>
      <c r="B63" s="339"/>
      <c r="C63" s="340"/>
      <c r="D63" s="257">
        <f>SUM(B56:C62)</f>
        <v>0</v>
      </c>
    </row>
    <row r="64" spans="1:7" x14ac:dyDescent="0.3">
      <c r="A64" s="338" t="s">
        <v>295</v>
      </c>
      <c r="B64" s="339"/>
      <c r="C64" s="340"/>
      <c r="D64" s="33">
        <f>D63/(COUNT(B56:C62)*2)</f>
        <v>0</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8" t="s">
        <v>36</v>
      </c>
      <c r="B84" s="339"/>
      <c r="C84" s="340"/>
      <c r="D84" s="257">
        <f>SUM(B67:C83)</f>
        <v>0</v>
      </c>
    </row>
    <row r="85" spans="1:7" x14ac:dyDescent="0.3">
      <c r="A85" s="338" t="s">
        <v>295</v>
      </c>
      <c r="B85" s="339"/>
      <c r="C85" s="340"/>
      <c r="D85" s="33">
        <f>D84/(COUNT(B67:C83)*2)</f>
        <v>0</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8" t="s">
        <v>36</v>
      </c>
      <c r="B102" s="339"/>
      <c r="C102" s="340"/>
      <c r="D102" s="257">
        <f>SUM(B88:C101)</f>
        <v>0</v>
      </c>
    </row>
    <row r="103" spans="1:7" x14ac:dyDescent="0.3">
      <c r="A103" s="338" t="s">
        <v>295</v>
      </c>
      <c r="B103" s="339"/>
      <c r="C103" s="340"/>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8" t="s">
        <v>36</v>
      </c>
      <c r="B118" s="339"/>
      <c r="C118" s="340"/>
      <c r="D118" s="257">
        <f>SUM(B107:C117)</f>
        <v>0</v>
      </c>
      <c r="E118" s="13"/>
      <c r="F118" s="13"/>
      <c r="G118" s="126"/>
    </row>
    <row r="119" spans="1:7" s="22" customFormat="1" x14ac:dyDescent="0.3">
      <c r="A119" s="338" t="s">
        <v>295</v>
      </c>
      <c r="B119" s="339"/>
      <c r="C119" s="340"/>
      <c r="D119" s="33">
        <f>D118/(COUNT(B107:C117)*2)</f>
        <v>0</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8" t="s">
        <v>36</v>
      </c>
      <c r="B133" s="339"/>
      <c r="C133" s="340"/>
      <c r="D133" s="257">
        <f>SUM(B122:C132)</f>
        <v>0</v>
      </c>
    </row>
    <row r="134" spans="1:7" x14ac:dyDescent="0.3">
      <c r="A134" s="338" t="s">
        <v>295</v>
      </c>
      <c r="B134" s="339"/>
      <c r="C134" s="340"/>
      <c r="D134" s="32">
        <f>D133/(COUNT(B122:C132)*2)</f>
        <v>0</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8" t="s">
        <v>36</v>
      </c>
      <c r="B149" s="339"/>
      <c r="C149" s="340"/>
      <c r="D149" s="257">
        <f>SUM(B137:C148)</f>
        <v>0</v>
      </c>
    </row>
    <row r="150" spans="1:7" x14ac:dyDescent="0.3">
      <c r="A150" s="338" t="s">
        <v>295</v>
      </c>
      <c r="B150" s="339"/>
      <c r="C150" s="340"/>
      <c r="D150" s="33">
        <f>D149/(COUNT(B137:C148)*2)</f>
        <v>0</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8" t="s">
        <v>36</v>
      </c>
      <c r="B161" s="343"/>
      <c r="C161" s="344"/>
      <c r="D161" s="258">
        <f>SUM(B153:C160)</f>
        <v>0</v>
      </c>
    </row>
    <row r="162" spans="1:7" x14ac:dyDescent="0.3">
      <c r="A162" s="338" t="s">
        <v>295</v>
      </c>
      <c r="B162" s="339"/>
      <c r="C162" s="340"/>
      <c r="D162" s="33">
        <f>D161/(COUNT(B153:C160)*2)</f>
        <v>0</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8" t="s">
        <v>36</v>
      </c>
      <c r="B169" s="339"/>
      <c r="C169" s="340"/>
      <c r="D169" s="257">
        <f>SUM(B165:C168)</f>
        <v>0</v>
      </c>
    </row>
    <row r="170" spans="1:7" x14ac:dyDescent="0.3">
      <c r="A170" s="338" t="s">
        <v>295</v>
      </c>
      <c r="B170" s="339"/>
      <c r="C170" s="340"/>
      <c r="D170" s="33">
        <f>D169/(COUNT(B165:C168)*2)</f>
        <v>0</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8" t="s">
        <v>36</v>
      </c>
      <c r="B177" s="339"/>
      <c r="C177" s="340"/>
      <c r="D177" s="257">
        <f>SUM(B173:C176)</f>
        <v>0</v>
      </c>
    </row>
    <row r="178" spans="1:7" x14ac:dyDescent="0.3">
      <c r="A178" s="338" t="s">
        <v>295</v>
      </c>
      <c r="B178" s="339"/>
      <c r="C178" s="340"/>
      <c r="D178" s="33">
        <f>D177/(COUNT(B173:C176)*2)</f>
        <v>0</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8" t="s">
        <v>36</v>
      </c>
      <c r="B186" s="339"/>
      <c r="C186" s="340"/>
      <c r="D186" s="257">
        <f>SUM(B181:C185)</f>
        <v>0</v>
      </c>
    </row>
    <row r="187" spans="1:7" x14ac:dyDescent="0.3">
      <c r="A187" s="338" t="s">
        <v>295</v>
      </c>
      <c r="B187" s="339"/>
      <c r="C187" s="340"/>
      <c r="D187" s="33">
        <f>D186/(COUNT(B181:C185)*2)</f>
        <v>0</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8" t="s">
        <v>36</v>
      </c>
      <c r="B194" s="339"/>
      <c r="C194" s="340"/>
      <c r="D194" s="54">
        <f>SUM(B190:C193)</f>
        <v>0</v>
      </c>
    </row>
    <row r="195" spans="1:6" x14ac:dyDescent="0.3">
      <c r="A195" s="338" t="s">
        <v>295</v>
      </c>
      <c r="B195" s="339"/>
      <c r="C195" s="340"/>
      <c r="D195" s="33">
        <f>D194/(COUNT(B190:C193)*2)</f>
        <v>0</v>
      </c>
    </row>
    <row r="197" spans="1:6" ht="18" x14ac:dyDescent="0.35">
      <c r="A197" s="64" t="s">
        <v>246</v>
      </c>
      <c r="B197" s="63"/>
      <c r="C197" s="63"/>
      <c r="D197" s="299" t="e">
        <f>E197/F197</f>
        <v>#DIV/0!</v>
      </c>
      <c r="E197" s="298">
        <f>COUNTIF('A5 Technique'!F17:F193,"ok")</f>
        <v>0</v>
      </c>
      <c r="F197" s="29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540" sqref="F54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t="s">
        <v>408</v>
      </c>
      <c r="C9" s="334"/>
      <c r="D9" s="334"/>
      <c r="E9" s="334"/>
      <c r="F9" s="334"/>
      <c r="G9" s="125"/>
    </row>
    <row r="10" spans="1:7" ht="24" x14ac:dyDescent="0.45">
      <c r="A10" s="15" t="s">
        <v>44</v>
      </c>
      <c r="B10" s="335" t="s">
        <v>409</v>
      </c>
      <c r="C10" s="335"/>
      <c r="D10" s="335"/>
      <c r="E10" s="335"/>
      <c r="F10" s="335"/>
      <c r="G10" s="125"/>
    </row>
    <row r="11" spans="1:7" ht="24" x14ac:dyDescent="0.45">
      <c r="A11" s="14" t="s">
        <v>43</v>
      </c>
      <c r="B11" s="330">
        <v>43158</v>
      </c>
      <c r="C11" s="330"/>
      <c r="D11" s="330"/>
      <c r="E11" s="330"/>
      <c r="F11" s="330"/>
      <c r="G11" s="125"/>
    </row>
    <row r="12" spans="1:7" ht="24" x14ac:dyDescent="0.45">
      <c r="A12" s="14" t="s">
        <v>239</v>
      </c>
      <c r="B12" s="328">
        <f>D549</f>
        <v>0.88422818791946312</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43158</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0.25" customHeight="1"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54.75" customHeight="1" x14ac:dyDescent="0.3">
      <c r="A40" s="70" t="s">
        <v>381</v>
      </c>
      <c r="B40" s="130">
        <v>0</v>
      </c>
      <c r="C40" s="130"/>
      <c r="D40" s="95" t="s">
        <v>410</v>
      </c>
      <c r="E40" s="95" t="s">
        <v>422</v>
      </c>
      <c r="F40" s="204" t="s">
        <v>356</v>
      </c>
    </row>
    <row r="41" spans="1:7" ht="45" x14ac:dyDescent="0.3">
      <c r="A41" s="4" t="s">
        <v>249</v>
      </c>
      <c r="B41" s="280">
        <v>2</v>
      </c>
      <c r="C41" s="130"/>
      <c r="D41" s="293">
        <v>1</v>
      </c>
      <c r="E41" s="252"/>
      <c r="F41" s="253"/>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0.93333333333333335</v>
      </c>
    </row>
    <row r="47" spans="1:7" x14ac:dyDescent="0.3">
      <c r="A47" s="145"/>
      <c r="B47" s="124"/>
      <c r="C47" s="135"/>
      <c r="D47" s="124"/>
    </row>
    <row r="48" spans="1:7" ht="18" x14ac:dyDescent="0.35">
      <c r="A48" s="185" t="s">
        <v>124</v>
      </c>
      <c r="B48" s="185"/>
      <c r="C48" s="185"/>
      <c r="D48" s="185"/>
      <c r="E48" s="185"/>
      <c r="F48" s="201"/>
    </row>
    <row r="49" spans="1:7" x14ac:dyDescent="0.3">
      <c r="A49" s="146">
        <f>B11</f>
        <v>43158</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t="s">
        <v>444</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52.5" customHeight="1" x14ac:dyDescent="0.3">
      <c r="A58" s="18" t="s">
        <v>128</v>
      </c>
      <c r="B58" s="130">
        <v>1</v>
      </c>
      <c r="C58" s="130"/>
      <c r="D58" s="138" t="s">
        <v>450</v>
      </c>
      <c r="E58" s="94"/>
      <c r="F58" s="204" t="s">
        <v>357</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ht="99" x14ac:dyDescent="0.3">
      <c r="A65" s="247" t="s">
        <v>376</v>
      </c>
      <c r="B65" s="130">
        <v>0</v>
      </c>
      <c r="C65" s="290">
        <f>IF(B65=0, -5, "0")</f>
        <v>-5</v>
      </c>
      <c r="D65" s="149" t="s">
        <v>464</v>
      </c>
      <c r="E65" s="116" t="s">
        <v>423</v>
      </c>
      <c r="F65" s="204" t="s">
        <v>356</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75" x14ac:dyDescent="0.35">
      <c r="A68" s="262" t="s">
        <v>402</v>
      </c>
      <c r="B68" s="130">
        <v>2</v>
      </c>
      <c r="C68" s="136" t="str">
        <f>IF(B68=0, -10, "0")</f>
        <v>0</v>
      </c>
      <c r="D68" s="116" t="s">
        <v>425</v>
      </c>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72.75" customHeight="1" x14ac:dyDescent="0.3">
      <c r="A75" s="70" t="s">
        <v>251</v>
      </c>
      <c r="B75" s="130">
        <v>1</v>
      </c>
      <c r="C75" s="131"/>
      <c r="D75" s="151" t="s">
        <v>445</v>
      </c>
      <c r="E75" s="106"/>
      <c r="F75" s="204" t="s">
        <v>356</v>
      </c>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465</v>
      </c>
      <c r="E92" s="106"/>
      <c r="F92" s="204" t="s">
        <v>356</v>
      </c>
    </row>
    <row r="93" spans="1:7"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451</v>
      </c>
      <c r="B96" s="130">
        <v>2</v>
      </c>
      <c r="C96" s="213"/>
      <c r="D96" s="223"/>
      <c r="E96" s="106"/>
      <c r="F96" s="204"/>
      <c r="G96" s="127"/>
    </row>
    <row r="97" spans="1:7" s="112" customFormat="1" ht="31.5" customHeight="1" x14ac:dyDescent="0.3">
      <c r="A97" s="219" t="s">
        <v>452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0.82352941176470584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43158</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3" x14ac:dyDescent="0.3">
      <c r="A124" s="4" t="s">
        <v>59</v>
      </c>
      <c r="B124" s="130">
        <v>2</v>
      </c>
      <c r="C124" s="130"/>
      <c r="D124" s="157" t="s">
        <v>443</v>
      </c>
      <c r="E124" s="95"/>
      <c r="F124" s="204"/>
    </row>
    <row r="125" spans="1:6" ht="108" customHeight="1" x14ac:dyDescent="0.3">
      <c r="A125" s="209" t="s">
        <v>159</v>
      </c>
      <c r="B125" s="130">
        <v>0</v>
      </c>
      <c r="C125" s="280">
        <f>IF(B125=0, -5, "0")</f>
        <v>-5</v>
      </c>
      <c r="D125" s="226" t="s">
        <v>453</v>
      </c>
      <c r="E125" s="95" t="s">
        <v>423</v>
      </c>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454</v>
      </c>
      <c r="B129" s="130">
        <v>2</v>
      </c>
      <c r="C129" s="292" t="str">
        <f>IF(B129=0, -5, "0")</f>
        <v>0</v>
      </c>
      <c r="D129" s="116"/>
      <c r="E129" s="116"/>
      <c r="F129" s="204"/>
      <c r="G129" s="127"/>
    </row>
    <row r="130" spans="1:7" ht="18" x14ac:dyDescent="0.3">
      <c r="A130" s="70" t="s">
        <v>240</v>
      </c>
      <c r="B130" s="130" t="s">
        <v>32</v>
      </c>
      <c r="C130" s="131"/>
      <c r="D130" s="154"/>
      <c r="E130" s="106"/>
      <c r="F130" s="204"/>
    </row>
    <row r="131" spans="1:7" ht="57.75" customHeight="1" x14ac:dyDescent="0.3">
      <c r="A131" s="209" t="s">
        <v>380</v>
      </c>
      <c r="B131" s="130">
        <v>1</v>
      </c>
      <c r="C131" s="292" t="str">
        <f>IF(B131=0, -5, "0")</f>
        <v>0</v>
      </c>
      <c r="D131" s="113" t="s">
        <v>455</v>
      </c>
      <c r="E131" s="95"/>
      <c r="F131" s="204" t="s">
        <v>356</v>
      </c>
      <c r="G131" s="127"/>
    </row>
    <row r="132" spans="1:7" ht="82.5" x14ac:dyDescent="0.3">
      <c r="A132" s="210" t="s">
        <v>157</v>
      </c>
      <c r="B132" s="130">
        <v>1</v>
      </c>
      <c r="C132" s="150" t="str">
        <f>IF(B132=0, -5, "0")</f>
        <v>0</v>
      </c>
      <c r="D132" s="295" t="s">
        <v>434</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0.69444444444444442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x14ac:dyDescent="0.3">
      <c r="A149" s="58" t="s">
        <v>361</v>
      </c>
      <c r="B149" s="130">
        <v>2</v>
      </c>
      <c r="C149" s="225"/>
      <c r="D149" s="116"/>
      <c r="E149" s="116"/>
      <c r="F149" s="204"/>
      <c r="G149" s="127"/>
    </row>
    <row r="150" spans="1:7" s="112" customFormat="1" x14ac:dyDescent="0.3">
      <c r="A150" s="55" t="s">
        <v>451</v>
      </c>
      <c r="B150" s="130">
        <v>2</v>
      </c>
      <c r="C150" s="225"/>
      <c r="D150" s="116"/>
      <c r="E150" s="116"/>
      <c r="F150" s="204"/>
      <c r="G150" s="127"/>
    </row>
    <row r="151" spans="1:7" s="112" customFormat="1" x14ac:dyDescent="0.3">
      <c r="A151" s="219" t="s">
        <v>452</v>
      </c>
      <c r="B151" s="130">
        <v>2</v>
      </c>
      <c r="C151" s="225"/>
      <c r="D151" s="116"/>
      <c r="E151" s="116"/>
      <c r="F151" s="204"/>
      <c r="G151" s="127"/>
    </row>
    <row r="152" spans="1:7" s="112" customFormat="1" x14ac:dyDescent="0.3">
      <c r="A152" s="219" t="s">
        <v>392</v>
      </c>
      <c r="B152" s="130" t="s">
        <v>32</v>
      </c>
      <c r="C152" s="150"/>
      <c r="D152" s="116" t="s">
        <v>426</v>
      </c>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57</v>
      </c>
    </row>
    <row r="158" spans="1:7" ht="18" x14ac:dyDescent="0.35">
      <c r="A158" s="42" t="s">
        <v>200</v>
      </c>
      <c r="B158" s="152"/>
      <c r="C158" s="153"/>
      <c r="D158" s="144">
        <f>D157/(COUNT(B143:C147,B110:C116,B121:C138,B149:C153)*2)</f>
        <v>0.83823529411764708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43158</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t="s">
        <v>32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25.25" customHeight="1" x14ac:dyDescent="0.35">
      <c r="A181" s="260" t="s">
        <v>375</v>
      </c>
      <c r="B181" s="130">
        <v>0</v>
      </c>
      <c r="C181" s="136">
        <f>IF(B181=0, -10, "0")</f>
        <v>-10</v>
      </c>
      <c r="D181" s="220" t="s">
        <v>446</v>
      </c>
      <c r="E181" s="116" t="s">
        <v>414</v>
      </c>
      <c r="F181" s="204" t="s">
        <v>356</v>
      </c>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7" customHeight="1" x14ac:dyDescent="0.35">
      <c r="A186" s="266" t="s">
        <v>186</v>
      </c>
      <c r="B186" s="130">
        <v>1</v>
      </c>
      <c r="C186" s="136" t="str">
        <f>IF(B186=0, -10, "0")</f>
        <v>0</v>
      </c>
      <c r="D186" s="294" t="s">
        <v>415</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451</v>
      </c>
      <c r="B197" s="130">
        <v>2</v>
      </c>
      <c r="C197" s="131"/>
      <c r="D197" s="116"/>
      <c r="E197" s="106"/>
      <c r="F197" s="204"/>
      <c r="G197" s="127"/>
    </row>
    <row r="198" spans="1:7" s="112" customFormat="1" ht="33" customHeight="1" x14ac:dyDescent="0.3">
      <c r="A198" s="10" t="s">
        <v>452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33</v>
      </c>
    </row>
    <row r="202" spans="1:7" x14ac:dyDescent="0.3">
      <c r="A202" s="5" t="s">
        <v>35</v>
      </c>
      <c r="B202" s="132"/>
      <c r="C202" s="133"/>
      <c r="D202" s="134">
        <f>D201/(COUNT(B176:C194,B196:C200)*2)</f>
        <v>0.6875</v>
      </c>
    </row>
    <row r="203" spans="1:7" x14ac:dyDescent="0.3">
      <c r="A203" s="145"/>
      <c r="B203" s="124"/>
      <c r="C203" s="135"/>
      <c r="D203" s="124"/>
    </row>
    <row r="204" spans="1:7" ht="18" x14ac:dyDescent="0.35">
      <c r="A204" s="42" t="s">
        <v>126</v>
      </c>
      <c r="B204" s="152"/>
      <c r="C204" s="153"/>
      <c r="D204" s="143">
        <f>SUM(D172,D201)</f>
        <v>47</v>
      </c>
    </row>
    <row r="205" spans="1:7" ht="18" x14ac:dyDescent="0.35">
      <c r="A205" s="42" t="s">
        <v>201</v>
      </c>
      <c r="B205" s="152"/>
      <c r="C205" s="153"/>
      <c r="D205" s="144">
        <f>D204/(COUNT(B165:C171,B176:C194,B196:C200)*2)</f>
        <v>0.75806451612903225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43158</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v>2</v>
      </c>
      <c r="C218" s="130"/>
      <c r="D218" s="297"/>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54.75" customHeight="1" x14ac:dyDescent="0.3">
      <c r="A229" s="70" t="s">
        <v>160</v>
      </c>
      <c r="B229" s="130">
        <v>1</v>
      </c>
      <c r="C229" s="136"/>
      <c r="D229" s="113" t="s">
        <v>433</v>
      </c>
      <c r="E229" s="95"/>
      <c r="F229" s="204" t="s">
        <v>356</v>
      </c>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23.25" customHeight="1" x14ac:dyDescent="0.3">
      <c r="A234" s="4" t="s">
        <v>170</v>
      </c>
      <c r="B234" s="130">
        <v>1</v>
      </c>
      <c r="C234" s="130"/>
      <c r="D234" s="113" t="s">
        <v>442</v>
      </c>
      <c r="E234" s="94"/>
      <c r="F234" s="204" t="s">
        <v>356</v>
      </c>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40.25" customHeight="1" x14ac:dyDescent="0.3">
      <c r="A238" s="209" t="s">
        <v>66</v>
      </c>
      <c r="B238" s="130">
        <v>0</v>
      </c>
      <c r="C238" s="150">
        <f>IF(B238=0, -5, "0")</f>
        <v>-5</v>
      </c>
      <c r="D238" s="294" t="s">
        <v>456</v>
      </c>
      <c r="E238" s="95" t="s">
        <v>430</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23</v>
      </c>
    </row>
    <row r="245" spans="1:7" x14ac:dyDescent="0.3">
      <c r="A245" s="5" t="s">
        <v>35</v>
      </c>
      <c r="B245" s="132"/>
      <c r="C245" s="133"/>
      <c r="D245" s="134">
        <f>D244/(COUNT(B226:C243)*2)</f>
        <v>0.67647058823529416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457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2</v>
      </c>
      <c r="C257" s="227"/>
      <c r="D257" s="227"/>
      <c r="E257" s="227"/>
      <c r="F257" s="204"/>
      <c r="G257" s="127"/>
    </row>
    <row r="258" spans="1:7" x14ac:dyDescent="0.3">
      <c r="A258" s="55" t="s">
        <v>451</v>
      </c>
      <c r="B258" s="130">
        <v>2</v>
      </c>
      <c r="C258" s="131"/>
      <c r="D258" s="147"/>
      <c r="E258" s="106"/>
      <c r="F258" s="204"/>
      <c r="G258" s="127"/>
    </row>
    <row r="259" spans="1:7" x14ac:dyDescent="0.3">
      <c r="A259" s="219" t="s">
        <v>452</v>
      </c>
      <c r="B259" s="130">
        <v>1</v>
      </c>
      <c r="C259" s="131"/>
      <c r="D259" s="147" t="s">
        <v>421</v>
      </c>
      <c r="E259" s="106"/>
      <c r="F259" s="204" t="s">
        <v>356</v>
      </c>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64</v>
      </c>
    </row>
    <row r="266" spans="1:7" ht="18" x14ac:dyDescent="0.35">
      <c r="A266" s="57" t="s">
        <v>202</v>
      </c>
      <c r="B266" s="160"/>
      <c r="C266" s="161"/>
      <c r="D266" s="162">
        <f>D265/(COUNT(B226:C243,B248:C255,B212:C221,B257:C261)*2)</f>
        <v>0.84210526315789469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43158</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4.7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ht="33" x14ac:dyDescent="0.3">
      <c r="A299" s="70" t="s">
        <v>170</v>
      </c>
      <c r="B299" s="130">
        <v>0</v>
      </c>
      <c r="C299" s="130"/>
      <c r="D299" s="156" t="s">
        <v>419</v>
      </c>
      <c r="E299" s="116" t="s">
        <v>447</v>
      </c>
      <c r="F299" s="204" t="s">
        <v>356</v>
      </c>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99" x14ac:dyDescent="0.3">
      <c r="A302" s="209" t="s">
        <v>157</v>
      </c>
      <c r="B302" s="130">
        <v>0</v>
      </c>
      <c r="C302" s="150">
        <f>IF(B302=0, -5, "0")</f>
        <v>-5</v>
      </c>
      <c r="D302" s="165" t="s">
        <v>458</v>
      </c>
      <c r="E302" s="116" t="s">
        <v>435</v>
      </c>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451</v>
      </c>
      <c r="B310" s="130">
        <v>2</v>
      </c>
      <c r="C310" s="213"/>
      <c r="D310" s="165"/>
      <c r="E310" s="106"/>
      <c r="F310" s="204"/>
      <c r="G310" s="214"/>
    </row>
    <row r="311" spans="1:7" s="16" customFormat="1" x14ac:dyDescent="0.3">
      <c r="A311" s="219" t="s">
        <v>452</v>
      </c>
      <c r="B311" s="130">
        <v>2</v>
      </c>
      <c r="C311" s="213"/>
      <c r="D311" s="165"/>
      <c r="E311" s="106"/>
      <c r="F311" s="204"/>
      <c r="G311" s="214"/>
    </row>
    <row r="312" spans="1:7" s="16" customFormat="1" ht="33" x14ac:dyDescent="0.3">
      <c r="A312" s="219" t="s">
        <v>392</v>
      </c>
      <c r="B312" s="130">
        <v>1</v>
      </c>
      <c r="C312" s="213"/>
      <c r="D312" s="165" t="s">
        <v>459</v>
      </c>
      <c r="E312" s="106"/>
      <c r="F312" s="204" t="s">
        <v>356</v>
      </c>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36</v>
      </c>
      <c r="F314" s="206"/>
      <c r="G314" s="214"/>
    </row>
    <row r="315" spans="1:7" s="16" customFormat="1" x14ac:dyDescent="0.3">
      <c r="A315" s="5" t="s">
        <v>35</v>
      </c>
      <c r="B315" s="132"/>
      <c r="C315" s="133"/>
      <c r="D315" s="134">
        <f>D314/(COUNT(B289:C307,B309:C313)*2)</f>
        <v>0.75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60</v>
      </c>
      <c r="F317" s="206"/>
      <c r="G317" s="214"/>
    </row>
    <row r="318" spans="1:7" s="16" customFormat="1" ht="18" x14ac:dyDescent="0.35">
      <c r="A318" s="42" t="s">
        <v>203</v>
      </c>
      <c r="B318" s="152"/>
      <c r="C318" s="153"/>
      <c r="D318" s="144">
        <f>D317/(COUNT(B273:C284,B289:C307,B309:C313)*2)</f>
        <v>0.83333333333333337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43158</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66" x14ac:dyDescent="0.3">
      <c r="A341" s="70" t="s">
        <v>98</v>
      </c>
      <c r="B341" s="130">
        <v>1</v>
      </c>
      <c r="C341" s="131"/>
      <c r="D341" s="138" t="s">
        <v>448</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89"/>
      <c r="E350" s="289"/>
      <c r="F350" s="204"/>
      <c r="G350" s="127"/>
    </row>
    <row r="351" spans="1:7" s="112" customFormat="1" x14ac:dyDescent="0.3">
      <c r="A351" s="219" t="s">
        <v>452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43158</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43158</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49.5" x14ac:dyDescent="0.3">
      <c r="A410" s="4" t="s">
        <v>96</v>
      </c>
      <c r="B410" s="130">
        <v>1</v>
      </c>
      <c r="C410" s="130"/>
      <c r="D410" s="113" t="s">
        <v>438</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21"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8" t="s">
        <v>379</v>
      </c>
      <c r="B435" s="318"/>
      <c r="C435" s="318"/>
      <c r="D435" s="318"/>
      <c r="E435" s="318"/>
      <c r="F435" s="318"/>
      <c r="G435" s="12"/>
    </row>
    <row r="436" spans="1:7"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43158</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t="s">
        <v>439</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t="s">
        <v>439</v>
      </c>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t="s">
        <v>356</v>
      </c>
      <c r="G472" s="127"/>
    </row>
    <row r="473" spans="1:7" s="112" customFormat="1" x14ac:dyDescent="0.3">
      <c r="A473" s="55" t="s">
        <v>460</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43158</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1</v>
      </c>
      <c r="C492" s="131"/>
      <c r="D492" s="116" t="s">
        <v>440</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43158</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2</v>
      </c>
      <c r="C509" s="130"/>
      <c r="D509" s="95" t="s">
        <v>441</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43158</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v>2</v>
      </c>
      <c r="C520" s="130"/>
      <c r="D520" s="95"/>
      <c r="E520" s="94"/>
      <c r="F520" s="204"/>
    </row>
    <row r="521" spans="1:7" ht="19.5" customHeight="1" x14ac:dyDescent="0.3">
      <c r="A521" s="70" t="s">
        <v>390</v>
      </c>
      <c r="B521" s="130">
        <v>2</v>
      </c>
      <c r="C521" s="130"/>
      <c r="D521" s="95" t="s">
        <v>416</v>
      </c>
      <c r="E521" s="94"/>
      <c r="F521" s="204"/>
    </row>
    <row r="522" spans="1:7" ht="66" x14ac:dyDescent="0.3">
      <c r="A522" s="4" t="s">
        <v>47</v>
      </c>
      <c r="B522" s="130">
        <v>1</v>
      </c>
      <c r="C522" s="130"/>
      <c r="D522" s="95" t="s">
        <v>461</v>
      </c>
      <c r="E522" s="94"/>
      <c r="F522" s="204" t="s">
        <v>356</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1</v>
      </c>
      <c r="C528" s="290" t="str">
        <f>IF(B528=0, -5, "0")</f>
        <v>0</v>
      </c>
      <c r="D528" s="174" t="s">
        <v>449</v>
      </c>
      <c r="E528" s="106"/>
      <c r="F528" s="204" t="s">
        <v>356</v>
      </c>
      <c r="G528" s="127"/>
    </row>
    <row r="529" spans="1:7" ht="45" x14ac:dyDescent="0.3">
      <c r="A529" s="55" t="s">
        <v>354</v>
      </c>
      <c r="B529" s="130" t="s">
        <v>32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43158</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527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0.88422818791946312</v>
      </c>
    </row>
  </sheetData>
  <sheetProtection algorithmName="SHA-512" hashValue="ceQC7bL82GG0fYNWVmU30wt+SE7pdAK4p129rXuBz5BqIf3yndbp1GAZ6wbS6Td3zJPTSMr8lJxf2/LNvnYcMA==" saltValue="f5jT6HAsYjaNCH481jAx+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3" manualBreakCount="3">
    <brk id="85" max="6" man="1"/>
    <brk id="267" max="6" man="1"/>
    <brk id="44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91" zoomScaleNormal="90" zoomScaleSheetLayoutView="91" workbookViewId="0">
      <selection activeCell="F190" sqref="F19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3" t="str">
        <f>'A1 Exploitation'!A8:F8</f>
        <v>Jawhra Sousse</v>
      </c>
      <c r="B7" s="333"/>
      <c r="C7" s="333"/>
      <c r="D7" s="333"/>
      <c r="E7" s="333"/>
      <c r="F7" s="333"/>
      <c r="G7" s="125"/>
    </row>
    <row r="8" spans="1:7" s="12" customFormat="1" ht="24" x14ac:dyDescent="0.45">
      <c r="A8" s="14" t="s">
        <v>42</v>
      </c>
      <c r="B8" s="353" t="str">
        <f>'A1 Exploitation'!B9:F9</f>
        <v>Meriam CHOUCHENE</v>
      </c>
      <c r="C8" s="353"/>
      <c r="D8" s="353"/>
      <c r="E8" s="353"/>
      <c r="F8" s="353"/>
      <c r="G8" s="125"/>
    </row>
    <row r="9" spans="1:7" s="12" customFormat="1" ht="24" x14ac:dyDescent="0.45">
      <c r="A9" s="15" t="s">
        <v>44</v>
      </c>
      <c r="B9" s="354" t="str">
        <f>'A1 Exploitation'!B10:F10</f>
        <v>Directeur magasin &amp; chefs rayons</v>
      </c>
      <c r="C9" s="354"/>
      <c r="D9" s="354"/>
      <c r="E9" s="354"/>
      <c r="F9" s="354"/>
      <c r="G9" s="125"/>
    </row>
    <row r="10" spans="1:7" s="12" customFormat="1" ht="24" x14ac:dyDescent="0.45">
      <c r="A10" s="14" t="s">
        <v>43</v>
      </c>
      <c r="B10" s="351">
        <f>'A1 Exploitation'!B11:F11</f>
        <v>43158</v>
      </c>
      <c r="C10" s="351"/>
      <c r="D10" s="351"/>
      <c r="E10" s="351"/>
      <c r="F10" s="351"/>
      <c r="G10" s="125"/>
    </row>
    <row r="11" spans="1:7" s="12" customFormat="1" ht="24" x14ac:dyDescent="0.45">
      <c r="A11" s="14" t="s">
        <v>294</v>
      </c>
      <c r="B11" s="350">
        <f>D199</f>
        <v>0.93055555555555558</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50">
        <f>SUM(B17:C21)</f>
        <v>10</v>
      </c>
    </row>
    <row r="23" spans="1:7" x14ac:dyDescent="0.3">
      <c r="A23" s="338" t="s">
        <v>295</v>
      </c>
      <c r="B23" s="339"/>
      <c r="C23" s="340"/>
      <c r="D23" s="33">
        <f>D22/(COUNT(B17:C21)*2)</f>
        <v>1</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t="s">
        <v>436</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420</v>
      </c>
      <c r="E50" s="94"/>
      <c r="F50" s="94"/>
    </row>
    <row r="51" spans="1:7" ht="18" x14ac:dyDescent="0.35">
      <c r="A51" s="40" t="s">
        <v>296</v>
      </c>
      <c r="B51" s="94" t="s">
        <v>32</v>
      </c>
      <c r="C51" s="120" t="str">
        <f>IF(B51=0, -5, "0")</f>
        <v>0</v>
      </c>
      <c r="D51" s="98"/>
      <c r="E51" s="94"/>
      <c r="F51" s="94"/>
    </row>
    <row r="52" spans="1:7" x14ac:dyDescent="0.3">
      <c r="A52" s="338" t="s">
        <v>36</v>
      </c>
      <c r="B52" s="339"/>
      <c r="C52" s="340"/>
      <c r="D52" s="248">
        <f>SUM(B46:C51)</f>
        <v>10</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3.25" customHeight="1" x14ac:dyDescent="0.35">
      <c r="A60" s="43" t="s">
        <v>221</v>
      </c>
      <c r="B60" s="94">
        <v>1</v>
      </c>
      <c r="C60" s="120" t="str">
        <f>IF(B60=0, -5, "0")</f>
        <v>0</v>
      </c>
      <c r="D60" s="95" t="s">
        <v>437</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51" x14ac:dyDescent="0.4">
      <c r="A69" s="17" t="s">
        <v>293</v>
      </c>
      <c r="B69" s="100">
        <v>1</v>
      </c>
      <c r="C69" s="101"/>
      <c r="D69" s="95" t="s">
        <v>411</v>
      </c>
      <c r="E69" s="103"/>
      <c r="F69" s="94" t="s">
        <v>357</v>
      </c>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t="s">
        <v>412</v>
      </c>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21</v>
      </c>
    </row>
    <row r="85" spans="1:7" x14ac:dyDescent="0.3">
      <c r="A85" s="338" t="s">
        <v>295</v>
      </c>
      <c r="B85" s="339"/>
      <c r="C85" s="340"/>
      <c r="D85" s="33">
        <f>D84/(COUNT(B67:C83)*2)</f>
        <v>0.95454545454545459</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0.25" customHeight="1" x14ac:dyDescent="0.4">
      <c r="A91" s="23" t="s">
        <v>301</v>
      </c>
      <c r="B91" s="110" t="s">
        <v>32</v>
      </c>
      <c r="C91" s="101"/>
      <c r="D91" s="295" t="s">
        <v>424</v>
      </c>
      <c r="E91" s="94"/>
      <c r="F91" s="94"/>
    </row>
    <row r="92" spans="1:7" ht="19.5" x14ac:dyDescent="0.4">
      <c r="A92" s="20" t="s">
        <v>248</v>
      </c>
      <c r="B92" s="110" t="s">
        <v>32</v>
      </c>
      <c r="C92" s="101"/>
      <c r="D92" s="107"/>
      <c r="E92" s="94"/>
      <c r="F92" s="94"/>
    </row>
    <row r="93" spans="1:7" ht="18" customHeight="1"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1</v>
      </c>
      <c r="C95" s="94"/>
      <c r="D95" s="95" t="s">
        <v>413</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18" customHeight="1" x14ac:dyDescent="0.35">
      <c r="A99" s="46" t="s">
        <v>193</v>
      </c>
      <c r="B99" s="110" t="s">
        <v>32</v>
      </c>
      <c r="C99" s="120" t="str">
        <f>IF(B99=0, -5, "0")</f>
        <v>0</v>
      </c>
      <c r="D99" s="95" t="s">
        <v>427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17</v>
      </c>
    </row>
    <row r="103" spans="1:7" x14ac:dyDescent="0.3">
      <c r="A103" s="338" t="s">
        <v>295</v>
      </c>
      <c r="B103" s="339"/>
      <c r="C103" s="340"/>
      <c r="D103" s="33">
        <f>D102/(COUNT(B88:C101)*2)</f>
        <v>0.94444444444444442</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0.2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22</v>
      </c>
      <c r="E118" s="13"/>
      <c r="F118" s="13"/>
      <c r="G118" s="126"/>
    </row>
    <row r="119" spans="1:7" s="22" customFormat="1" x14ac:dyDescent="0.3">
      <c r="A119" s="338" t="s">
        <v>295</v>
      </c>
      <c r="B119" s="339"/>
      <c r="C119" s="340"/>
      <c r="D119" s="33">
        <f>D118/(COUNT(B107:C117)*2)</f>
        <v>1</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51" x14ac:dyDescent="0.4">
      <c r="A125" s="20" t="s">
        <v>247</v>
      </c>
      <c r="B125" s="111">
        <v>0</v>
      </c>
      <c r="C125" s="101"/>
      <c r="D125" s="95" t="s">
        <v>432</v>
      </c>
      <c r="E125" s="95" t="s">
        <v>462</v>
      </c>
      <c r="F125" s="94" t="s">
        <v>356</v>
      </c>
    </row>
    <row r="126" spans="1:7" ht="19.5" x14ac:dyDescent="0.4">
      <c r="A126" s="17" t="s">
        <v>292</v>
      </c>
      <c r="B126" s="111">
        <v>2</v>
      </c>
      <c r="C126" s="101"/>
      <c r="D126" s="107"/>
      <c r="E126" s="102"/>
      <c r="F126" s="94"/>
    </row>
    <row r="127" spans="1:7" ht="21" customHeight="1" x14ac:dyDescent="0.35">
      <c r="A127" s="43" t="s">
        <v>213</v>
      </c>
      <c r="B127" s="111">
        <v>2</v>
      </c>
      <c r="C127" s="120" t="str">
        <f>IF(B127=0, -5, "0")</f>
        <v>0</v>
      </c>
      <c r="D127" s="107"/>
      <c r="E127" s="102"/>
      <c r="F127" s="94"/>
    </row>
    <row r="128" spans="1:7" ht="18" x14ac:dyDescent="0.35">
      <c r="A128" s="40" t="s">
        <v>236</v>
      </c>
      <c r="B128" s="111">
        <v>2</v>
      </c>
      <c r="C128" s="120" t="str">
        <f>IF(B128=0, -5, "0")</f>
        <v>0</v>
      </c>
      <c r="D128" s="95" t="s">
        <v>431</v>
      </c>
      <c r="E128" s="95"/>
      <c r="F128" s="94"/>
    </row>
    <row r="129" spans="1:7" x14ac:dyDescent="0.3">
      <c r="A129" s="20" t="s">
        <v>166</v>
      </c>
      <c r="B129" s="111">
        <v>2</v>
      </c>
      <c r="C129" s="121"/>
      <c r="D129" s="95"/>
      <c r="E129" s="95"/>
      <c r="F129" s="94"/>
    </row>
    <row r="130" spans="1:7" ht="21" customHeight="1"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8" t="s">
        <v>36</v>
      </c>
      <c r="B133" s="339"/>
      <c r="C133" s="340"/>
      <c r="D133" s="248">
        <f>SUM(B122:C132)</f>
        <v>20</v>
      </c>
    </row>
    <row r="134" spans="1:7" x14ac:dyDescent="0.3">
      <c r="A134" s="338" t="s">
        <v>295</v>
      </c>
      <c r="B134" s="339"/>
      <c r="C134" s="340"/>
      <c r="D134" s="32">
        <f>D133/(COUNT(B122:C132)*2)</f>
        <v>0.90909090909090906</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1</v>
      </c>
      <c r="C153" s="94"/>
      <c r="D153" s="95" t="s">
        <v>428</v>
      </c>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50.25" x14ac:dyDescent="0.35">
      <c r="A156" s="40" t="s">
        <v>307</v>
      </c>
      <c r="B156" s="94">
        <v>0</v>
      </c>
      <c r="C156" s="120">
        <f>IF(B156=0, -5, "0")</f>
        <v>-5</v>
      </c>
      <c r="D156" s="95" t="s">
        <v>417</v>
      </c>
      <c r="E156" s="95" t="s">
        <v>418</v>
      </c>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50">
        <f>SUM(B153:C160)</f>
        <v>8</v>
      </c>
    </row>
    <row r="162" spans="1:7" x14ac:dyDescent="0.3">
      <c r="A162" s="338" t="s">
        <v>295</v>
      </c>
      <c r="B162" s="339"/>
      <c r="C162" s="340"/>
      <c r="D162" s="33">
        <f>D161/(COUNT(B153:C160)*2)</f>
        <v>0.44444444444444442</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248">
        <f>SUM(B165:C168)</f>
        <v>8</v>
      </c>
    </row>
    <row r="170" spans="1:7" x14ac:dyDescent="0.3">
      <c r="A170" s="338" t="s">
        <v>295</v>
      </c>
      <c r="B170" s="339"/>
      <c r="C170" s="340"/>
      <c r="D170" s="33">
        <f>D169/(COUNT(B165:C168)*2)</f>
        <v>1</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2</v>
      </c>
      <c r="C181" s="94"/>
      <c r="D181" s="95"/>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10</v>
      </c>
    </row>
    <row r="187" spans="1:7" x14ac:dyDescent="0.3">
      <c r="A187" s="338" t="s">
        <v>295</v>
      </c>
      <c r="B187" s="339"/>
      <c r="C187" s="340"/>
      <c r="D187" s="33">
        <f>D186/(COUNT(B181:C185)*2)</f>
        <v>1</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8" t="s">
        <v>36</v>
      </c>
      <c r="B194" s="339"/>
      <c r="C194" s="340"/>
      <c r="D194" s="54">
        <f>SUM(B190:C193)</f>
        <v>6</v>
      </c>
    </row>
    <row r="195" spans="1:6" x14ac:dyDescent="0.3">
      <c r="A195" s="338" t="s">
        <v>295</v>
      </c>
      <c r="B195" s="339"/>
      <c r="C195" s="340"/>
      <c r="D195" s="33">
        <f>D194/(COUNT(B190:C193)*2)</f>
        <v>1</v>
      </c>
    </row>
    <row r="197" spans="1:6" ht="18" x14ac:dyDescent="0.35">
      <c r="A197" s="64" t="s">
        <v>463</v>
      </c>
      <c r="B197" s="63"/>
      <c r="C197" s="63"/>
      <c r="D197" s="296">
        <v>0</v>
      </c>
      <c r="E197" s="287"/>
      <c r="F197" s="288"/>
    </row>
    <row r="198" spans="1:6" ht="22.5" x14ac:dyDescent="0.3">
      <c r="A198" s="35" t="s">
        <v>45</v>
      </c>
      <c r="B198" s="36"/>
      <c r="C198" s="37"/>
      <c r="D198" s="38">
        <f>SUM(D194,D186,D177,D169,D161,D63,D52,D33,D22,D118,D149,D133,D102,D84,D42)</f>
        <v>201</v>
      </c>
    </row>
    <row r="199" spans="1:6" ht="22.5" x14ac:dyDescent="0.3">
      <c r="A199" s="35" t="s">
        <v>323</v>
      </c>
      <c r="B199" s="36"/>
      <c r="C199" s="37"/>
      <c r="D199" s="39">
        <f>D198/(COUNT(B190:C193,B181:C185,B173:C176,B165:C168,B153:C160,B56:C62,B46:C51,B26:C32,B17:C21,B107:C117,B137:C148,B122:C132,B88:C101,B67:C83,B37:C41)*2)</f>
        <v>0.93055555555555558</v>
      </c>
    </row>
  </sheetData>
  <sheetProtection algorithmName="SHA-512" hashValue="MFilsofXyK0Yp1sQs7Tqa2nFLxRcwwEYmQSX3x5rTJVAynwyijFhfjyMf0OOP1nWGZUdT/gEe/GuR5lhRzhxeA==" saltValue="kjD0hQQBhl7bYr8Nufthi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56" zoomScale="70" zoomScaleSheetLayoutView="70" workbookViewId="0">
      <selection activeCell="D176" sqref="D176"/>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t="s">
        <v>466</v>
      </c>
      <c r="C9" s="334"/>
      <c r="D9" s="334"/>
      <c r="E9" s="334"/>
      <c r="F9" s="334"/>
      <c r="G9" s="125"/>
    </row>
    <row r="10" spans="1:7" ht="24" x14ac:dyDescent="0.45">
      <c r="A10" s="15" t="s">
        <v>44</v>
      </c>
      <c r="B10" s="335" t="s">
        <v>467</v>
      </c>
      <c r="C10" s="335"/>
      <c r="D10" s="335"/>
      <c r="E10" s="335"/>
      <c r="F10" s="335"/>
      <c r="G10" s="125"/>
    </row>
    <row r="11" spans="1:7" ht="24" x14ac:dyDescent="0.45">
      <c r="A11" s="14" t="s">
        <v>43</v>
      </c>
      <c r="B11" s="330">
        <v>43257</v>
      </c>
      <c r="C11" s="330"/>
      <c r="D11" s="330"/>
      <c r="E11" s="330"/>
      <c r="F11" s="330"/>
      <c r="G11" s="125"/>
    </row>
    <row r="12" spans="1:7" ht="24" x14ac:dyDescent="0.45">
      <c r="A12" s="14" t="s">
        <v>239</v>
      </c>
      <c r="B12" s="328">
        <f>D549</f>
        <v>0.94648829431438131</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43257</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t="s">
        <v>356</v>
      </c>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43257</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66" x14ac:dyDescent="0.3">
      <c r="A58" s="18" t="s">
        <v>128</v>
      </c>
      <c r="B58" s="130">
        <v>0</v>
      </c>
      <c r="C58" s="130"/>
      <c r="D58" s="138" t="s">
        <v>503</v>
      </c>
      <c r="E58" s="113" t="s">
        <v>514</v>
      </c>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0.875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5" t="s">
        <v>504</v>
      </c>
      <c r="E74" s="116"/>
      <c r="F74" s="204"/>
      <c r="G74" s="214"/>
    </row>
    <row r="75" spans="1:7" s="112" customFormat="1" x14ac:dyDescent="0.3">
      <c r="A75" s="70" t="s">
        <v>251</v>
      </c>
      <c r="B75" s="130">
        <v>2</v>
      </c>
      <c r="C75" s="131"/>
      <c r="D75" s="151"/>
      <c r="E75" s="106"/>
      <c r="F75" s="204"/>
      <c r="G75" s="214"/>
    </row>
    <row r="76" spans="1:7" s="112" customFormat="1" ht="84" x14ac:dyDescent="0.3">
      <c r="A76" s="70" t="s">
        <v>156</v>
      </c>
      <c r="B76" s="130">
        <v>1</v>
      </c>
      <c r="C76" s="131"/>
      <c r="D76" s="138" t="s">
        <v>468</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0</v>
      </c>
      <c r="C92" s="218"/>
      <c r="D92" s="147" t="s">
        <v>469</v>
      </c>
      <c r="E92" s="149" t="s">
        <v>505</v>
      </c>
      <c r="F92" s="204" t="s">
        <v>356</v>
      </c>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451</v>
      </c>
      <c r="B96" s="130" t="s">
        <v>32</v>
      </c>
      <c r="C96" s="213"/>
      <c r="D96" s="223"/>
      <c r="E96" s="106"/>
      <c r="F96" s="204"/>
      <c r="G96" s="127"/>
    </row>
    <row r="97" spans="1:7" s="112" customFormat="1" ht="31.5" customHeight="1" x14ac:dyDescent="0.3">
      <c r="A97" s="219" t="s">
        <v>452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1</v>
      </c>
      <c r="C99" s="213"/>
      <c r="D99" s="281">
        <f>IFERROR(E99/F99,"N.A")</f>
        <v>0.75</v>
      </c>
      <c r="E99" s="282">
        <f>COUNTIF('A1 Exploitation'!F53:F98,"ok")</f>
        <v>3</v>
      </c>
      <c r="F99" s="283">
        <f>COUNTA('A1 Exploitation'!F53:F98)</f>
        <v>4</v>
      </c>
      <c r="G99" s="127"/>
    </row>
    <row r="100" spans="1:7" x14ac:dyDescent="0.3">
      <c r="A100" s="5" t="s">
        <v>36</v>
      </c>
      <c r="B100" s="5"/>
      <c r="C100" s="5"/>
      <c r="D100" s="5">
        <f>SUM(B88:C93,B95:C99)</f>
        <v>17</v>
      </c>
    </row>
    <row r="101" spans="1:7" x14ac:dyDescent="0.3">
      <c r="A101" s="5" t="s">
        <v>35</v>
      </c>
      <c r="B101" s="132"/>
      <c r="C101" s="133"/>
      <c r="D101" s="134">
        <f>D100/(COUNT(B88:C93,B95:C99)*2)</f>
        <v>0.85</v>
      </c>
    </row>
    <row r="102" spans="1:7" ht="18" x14ac:dyDescent="0.35">
      <c r="A102" s="42" t="s">
        <v>61</v>
      </c>
      <c r="B102" s="152"/>
      <c r="C102" s="153"/>
      <c r="D102" s="143">
        <f>SUM(D84,D100,D61)</f>
        <v>60</v>
      </c>
    </row>
    <row r="103" spans="1:7" ht="18" x14ac:dyDescent="0.35">
      <c r="A103" s="42" t="s">
        <v>199</v>
      </c>
      <c r="B103" s="152"/>
      <c r="C103" s="153"/>
      <c r="D103" s="144">
        <f>D102/(COUNT(B88:C93,B53:C60,B65:C83,B95:C99)*2)</f>
        <v>0.90909090909090906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43257</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7.5" customHeight="1" x14ac:dyDescent="0.3">
      <c r="A124" s="4" t="s">
        <v>59</v>
      </c>
      <c r="B124" s="130">
        <v>2</v>
      </c>
      <c r="C124" s="130"/>
      <c r="D124" s="301"/>
      <c r="E124" s="95"/>
      <c r="F124" s="204"/>
    </row>
    <row r="125" spans="1:6" ht="30" x14ac:dyDescent="0.3">
      <c r="A125" s="209" t="s">
        <v>159</v>
      </c>
      <c r="B125" s="130">
        <v>2</v>
      </c>
      <c r="C125" s="130" t="str">
        <f>IF(B125=0, -5, "0")</f>
        <v>0</v>
      </c>
      <c r="D125" s="226"/>
      <c r="E125" s="94"/>
      <c r="F125" s="204"/>
    </row>
    <row r="126" spans="1:6" ht="82.5" x14ac:dyDescent="0.3">
      <c r="A126" s="70" t="s">
        <v>251</v>
      </c>
      <c r="B126" s="130">
        <v>1</v>
      </c>
      <c r="C126" s="130"/>
      <c r="D126" s="301" t="s">
        <v>521</v>
      </c>
      <c r="E126" s="94"/>
      <c r="F126" s="204" t="s">
        <v>356</v>
      </c>
    </row>
    <row r="127" spans="1:6" ht="82.5" x14ac:dyDescent="0.3">
      <c r="A127" s="191" t="s">
        <v>68</v>
      </c>
      <c r="B127" s="130">
        <v>1</v>
      </c>
      <c r="C127" s="213"/>
      <c r="D127" s="235" t="s">
        <v>522</v>
      </c>
      <c r="E127" s="94"/>
      <c r="F127" s="204" t="s">
        <v>357</v>
      </c>
    </row>
    <row r="128" spans="1:6" x14ac:dyDescent="0.3">
      <c r="A128" s="4" t="s">
        <v>170</v>
      </c>
      <c r="B128" s="130">
        <v>2</v>
      </c>
      <c r="C128" s="131"/>
      <c r="D128" s="95"/>
      <c r="E128" s="94"/>
      <c r="F128" s="204"/>
    </row>
    <row r="129" spans="1:7" s="112" customFormat="1" ht="29.25" customHeight="1" x14ac:dyDescent="0.3">
      <c r="A129" s="238" t="s">
        <v>454</v>
      </c>
      <c r="B129" s="130">
        <v>2</v>
      </c>
      <c r="C129" s="213" t="str">
        <f>IF(B129=0, -5, "0")</f>
        <v>0</v>
      </c>
      <c r="D129" s="116"/>
      <c r="E129" s="116"/>
      <c r="F129" s="204"/>
      <c r="G129" s="127"/>
    </row>
    <row r="130" spans="1:7" ht="82.5" x14ac:dyDescent="0.3">
      <c r="A130" s="70" t="s">
        <v>240</v>
      </c>
      <c r="B130" s="130">
        <v>0</v>
      </c>
      <c r="C130" s="131"/>
      <c r="D130" s="138" t="s">
        <v>470</v>
      </c>
      <c r="E130" s="116" t="s">
        <v>515</v>
      </c>
      <c r="F130" s="204" t="s">
        <v>356</v>
      </c>
    </row>
    <row r="131" spans="1:7" ht="82.5" x14ac:dyDescent="0.3">
      <c r="A131" s="209" t="s">
        <v>380</v>
      </c>
      <c r="B131" s="130">
        <v>1</v>
      </c>
      <c r="C131" s="213" t="str">
        <f>IF(B131=0, -5, "0")</f>
        <v>0</v>
      </c>
      <c r="D131" s="95" t="s">
        <v>516</v>
      </c>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0.80555555555555558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3</v>
      </c>
      <c r="F153" s="283">
        <f>COUNTA('A1 Exploitation'!F110:F152)</f>
        <v>3</v>
      </c>
    </row>
    <row r="154" spans="1:7" x14ac:dyDescent="0.3">
      <c r="A154" s="5" t="s">
        <v>36</v>
      </c>
      <c r="B154" s="5"/>
      <c r="C154" s="5"/>
      <c r="D154" s="5">
        <f>SUM(B143:C147,B149:C153)</f>
        <v>16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59</v>
      </c>
    </row>
    <row r="158" spans="1:7" ht="18" x14ac:dyDescent="0.35">
      <c r="A158" s="42" t="s">
        <v>200</v>
      </c>
      <c r="B158" s="152"/>
      <c r="C158" s="153"/>
      <c r="D158" s="144">
        <f>D157/(COUNT(B143:C147,B110:C116,B121:C138,B149:C153)*2)</f>
        <v>0.89393939393939392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43257</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517</v>
      </c>
      <c r="E176" s="94"/>
      <c r="F176" s="204" t="s">
        <v>357</v>
      </c>
    </row>
    <row r="177" spans="1:7" ht="49.5" x14ac:dyDescent="0.3">
      <c r="A177" s="4" t="s">
        <v>122</v>
      </c>
      <c r="B177" s="130">
        <v>1</v>
      </c>
      <c r="C177" s="130"/>
      <c r="D177" s="113" t="s">
        <v>472</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0</v>
      </c>
      <c r="C185" s="130"/>
      <c r="D185" s="147" t="s">
        <v>471</v>
      </c>
      <c r="E185" s="95" t="s">
        <v>518</v>
      </c>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42</v>
      </c>
    </row>
    <row r="202" spans="1:7" x14ac:dyDescent="0.3">
      <c r="A202" s="5" t="s">
        <v>35</v>
      </c>
      <c r="B202" s="132"/>
      <c r="C202" s="133"/>
      <c r="D202" s="134">
        <f>D201/(COUNT(B176:C194,B196:C200)*2)</f>
        <v>0.91304347826086951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43257</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53.25" customHeight="1" x14ac:dyDescent="0.3">
      <c r="A228" s="4" t="s">
        <v>173</v>
      </c>
      <c r="B228" s="130">
        <v>1</v>
      </c>
      <c r="C228" s="136"/>
      <c r="D228" s="113" t="s">
        <v>519</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66" x14ac:dyDescent="0.3">
      <c r="A231" s="70" t="s">
        <v>59</v>
      </c>
      <c r="B231" s="130">
        <v>2</v>
      </c>
      <c r="C231" s="130"/>
      <c r="D231" s="302" t="s">
        <v>506</v>
      </c>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49.5" x14ac:dyDescent="0.3">
      <c r="A234" s="4" t="s">
        <v>170</v>
      </c>
      <c r="B234" s="130">
        <v>1</v>
      </c>
      <c r="C234" s="130"/>
      <c r="D234" s="95" t="s">
        <v>507</v>
      </c>
      <c r="E234" s="94"/>
      <c r="F234" s="204" t="s">
        <v>357</v>
      </c>
    </row>
    <row r="235" spans="1:7" ht="30" x14ac:dyDescent="0.3">
      <c r="A235" s="238" t="s">
        <v>162</v>
      </c>
      <c r="B235" s="130" t="s">
        <v>32</v>
      </c>
      <c r="C235" s="150" t="str">
        <f>IF(B235=0, -5, "0")</f>
        <v>0</v>
      </c>
      <c r="D235" s="242"/>
      <c r="E235" s="95"/>
      <c r="F235" s="204"/>
      <c r="G235" s="127"/>
    </row>
    <row r="236" spans="1:7" ht="18" x14ac:dyDescent="0.3">
      <c r="A236" s="70" t="s">
        <v>144</v>
      </c>
      <c r="B236" s="130">
        <v>1</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0.90625</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ht="49.5" x14ac:dyDescent="0.3">
      <c r="A254" s="70" t="s">
        <v>257</v>
      </c>
      <c r="B254" s="130">
        <v>1</v>
      </c>
      <c r="C254" s="131"/>
      <c r="D254" s="159" t="s">
        <v>508</v>
      </c>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4</v>
      </c>
      <c r="F261" s="283">
        <f>COUNTA('A1 Exploitation'!F212:F260)</f>
        <v>4</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0.94871794871794868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43257</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ht="33" x14ac:dyDescent="0.3">
      <c r="A280" s="10" t="s">
        <v>147</v>
      </c>
      <c r="B280" s="130">
        <v>1</v>
      </c>
      <c r="C280" s="150"/>
      <c r="D280" s="116" t="s">
        <v>473</v>
      </c>
      <c r="E280" s="106"/>
      <c r="F280" s="204" t="s">
        <v>356</v>
      </c>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474</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36" customHeight="1" x14ac:dyDescent="0.3">
      <c r="A297" s="270" t="s">
        <v>388</v>
      </c>
      <c r="B297" s="130">
        <v>2</v>
      </c>
      <c r="C297" s="136" t="str">
        <f>IF(B297=0, -10, "0")</f>
        <v>0</v>
      </c>
      <c r="D297" s="156" t="s">
        <v>475</v>
      </c>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3</v>
      </c>
      <c r="F313" s="283">
        <f>COUNTA('A1 Exploitation'!F273:F312)</f>
        <v>3</v>
      </c>
      <c r="G313" s="214"/>
    </row>
    <row r="314" spans="1:7" s="16" customFormat="1" x14ac:dyDescent="0.3">
      <c r="A314" s="5" t="s">
        <v>36</v>
      </c>
      <c r="B314" s="5"/>
      <c r="C314" s="5"/>
      <c r="D314" s="5">
        <f>SUM(B289:C307,B309:C313)</f>
        <v>45</v>
      </c>
      <c r="F314" s="206"/>
      <c r="G314" s="214"/>
    </row>
    <row r="315" spans="1:7" s="16" customFormat="1" x14ac:dyDescent="0.3">
      <c r="A315" s="5" t="s">
        <v>35</v>
      </c>
      <c r="B315" s="132"/>
      <c r="C315" s="133"/>
      <c r="D315" s="134">
        <f>D314/(COUNT(B289:C307,B309:C313)*2)</f>
        <v>0.97826086956521741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68</v>
      </c>
      <c r="F317" s="206"/>
      <c r="G317" s="214"/>
    </row>
    <row r="318" spans="1:7" s="16" customFormat="1" ht="18" x14ac:dyDescent="0.35">
      <c r="A318" s="42" t="s">
        <v>203</v>
      </c>
      <c r="B318" s="152"/>
      <c r="C318" s="153"/>
      <c r="D318" s="144">
        <f>D317/(COUNT(B273:C284,B289:C307,B309:C313)*2)</f>
        <v>0.97142857142857142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43257</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E339" s="94"/>
      <c r="F339" s="204"/>
    </row>
    <row r="340" spans="1:7" ht="18" x14ac:dyDescent="0.35">
      <c r="A340" s="210" t="s">
        <v>318</v>
      </c>
      <c r="B340" s="130">
        <v>2</v>
      </c>
      <c r="C340" s="150" t="str">
        <f>IF(B340=0, -5, "0")</f>
        <v>0</v>
      </c>
      <c r="D340" s="167"/>
      <c r="E340" s="94"/>
      <c r="F340" s="204"/>
    </row>
    <row r="341" spans="1:7" ht="33" x14ac:dyDescent="0.3">
      <c r="A341" s="70" t="s">
        <v>98</v>
      </c>
      <c r="B341" s="130">
        <v>1</v>
      </c>
      <c r="C341" s="131"/>
      <c r="D341" s="129" t="s">
        <v>479</v>
      </c>
      <c r="E341" s="95"/>
      <c r="F341" s="204" t="s">
        <v>357</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43257</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476</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43257</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477</v>
      </c>
      <c r="E431" s="94"/>
      <c r="F431" s="204" t="s">
        <v>356</v>
      </c>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ht="33" x14ac:dyDescent="0.3">
      <c r="A437" s="10" t="s">
        <v>452</v>
      </c>
      <c r="B437" s="130">
        <v>1</v>
      </c>
      <c r="C437" s="130"/>
      <c r="D437" s="129" t="s">
        <v>478</v>
      </c>
      <c r="E437" s="94"/>
      <c r="F437" s="204" t="s">
        <v>356</v>
      </c>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43257</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520</v>
      </c>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43257</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49.5" x14ac:dyDescent="0.3">
      <c r="A492" s="66" t="s">
        <v>400</v>
      </c>
      <c r="B492" s="130">
        <v>0</v>
      </c>
      <c r="C492" s="131"/>
      <c r="D492" s="149" t="s">
        <v>480</v>
      </c>
      <c r="E492" s="149" t="s">
        <v>481</v>
      </c>
      <c r="F492" s="204" t="s">
        <v>356</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"0"))</f>
        <v>0</v>
      </c>
      <c r="C498" s="213"/>
      <c r="D498" s="281">
        <f>IFERROR(E498/F498,"N.A")</f>
        <v>0</v>
      </c>
      <c r="E498" s="282">
        <f>COUNTIF('A1 Exploitation'!F488:F497,"ok")</f>
        <v>0</v>
      </c>
      <c r="F498" s="283">
        <f>COUNTA('A1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0.8571428571428571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43257</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55"/>
      <c r="E508" s="314"/>
      <c r="F508" s="314"/>
    </row>
    <row r="509" spans="1:7" ht="33" x14ac:dyDescent="0.3">
      <c r="A509" s="6" t="s">
        <v>15</v>
      </c>
      <c r="B509" s="130">
        <v>2</v>
      </c>
      <c r="C509" s="130"/>
      <c r="D509" s="95" t="s">
        <v>482</v>
      </c>
      <c r="E509" s="94"/>
      <c r="F509" s="204"/>
    </row>
    <row r="510" spans="1:7" ht="33" x14ac:dyDescent="0.3">
      <c r="A510" s="9" t="s">
        <v>218</v>
      </c>
      <c r="B510" s="130">
        <v>1</v>
      </c>
      <c r="C510" s="130"/>
      <c r="D510" s="95" t="s">
        <v>502</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43257</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55"/>
      <c r="E519" s="314"/>
      <c r="F519" s="314"/>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483</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2</v>
      </c>
      <c r="F532" s="283">
        <f>COUNTA('A1 Exploitation'!F520:F531)</f>
        <v>2</v>
      </c>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43257</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55"/>
      <c r="E539" s="314"/>
      <c r="F539" s="314"/>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0.9107142857142857</v>
      </c>
    </row>
    <row r="548" spans="1:4" ht="22.5" x14ac:dyDescent="0.45">
      <c r="A548" s="35" t="s">
        <v>45</v>
      </c>
      <c r="B548" s="181"/>
      <c r="C548" s="182"/>
      <c r="D548" s="183">
        <f>SUM(D544,D533,D513,D502,D443,D390,D357,D45,D317,D265,D157,D480,D204,D102)</f>
        <v>566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0.94648829431438131</v>
      </c>
    </row>
  </sheetData>
  <sheetProtection algorithmName="SHA-512" hashValue="6cUHQACQgEybFnQWBAO59yTOGB9TTpMs3OEgy0UFB6FASAspLjeXu7IlKrMsE4pS4C8jbfNOTbCSwTf2hUBPtg==" saltValue="a7rZ2ZSeVeQrXkuQLAoeZ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5" manualBreakCount="5">
    <brk id="85" max="6" man="1"/>
    <brk id="159" max="6" man="1"/>
    <brk id="267" max="6" man="1"/>
    <brk id="388" max="6" man="1"/>
    <brk id="51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80" zoomScaleNormal="90" zoomScaleSheetLayoutView="8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2" t="s">
        <v>50</v>
      </c>
      <c r="B6" s="352"/>
      <c r="C6" s="352"/>
      <c r="D6" s="352"/>
      <c r="E6" s="352"/>
      <c r="F6" s="352"/>
      <c r="G6" s="125"/>
    </row>
    <row r="7" spans="1:7" s="12" customFormat="1" ht="21.75" customHeight="1" x14ac:dyDescent="0.45">
      <c r="A7" s="333" t="str">
        <f>'A2 Exploitation'!A8:F8</f>
        <v>Jawhra Sousse</v>
      </c>
      <c r="B7" s="333"/>
      <c r="C7" s="333"/>
      <c r="D7" s="333"/>
      <c r="E7" s="333"/>
      <c r="F7" s="333"/>
      <c r="G7" s="125"/>
    </row>
    <row r="8" spans="1:7" s="12" customFormat="1" ht="24" x14ac:dyDescent="0.45">
      <c r="A8" s="14" t="s">
        <v>42</v>
      </c>
      <c r="B8" s="353" t="str">
        <f>'A2 Exploitation'!B9:F9</f>
        <v>Dr Raja Bouhalfaya</v>
      </c>
      <c r="C8" s="353"/>
      <c r="D8" s="353"/>
      <c r="E8" s="353"/>
      <c r="F8" s="353"/>
      <c r="G8" s="125"/>
    </row>
    <row r="9" spans="1:7" s="12" customFormat="1" ht="24" x14ac:dyDescent="0.45">
      <c r="A9" s="15" t="s">
        <v>44</v>
      </c>
      <c r="B9" s="354" t="str">
        <f>'A2 Exploitation'!B10:F10</f>
        <v>Directeur du magasin et chefs rayons</v>
      </c>
      <c r="C9" s="354"/>
      <c r="D9" s="354"/>
      <c r="E9" s="354"/>
      <c r="F9" s="354"/>
      <c r="G9" s="125"/>
    </row>
    <row r="10" spans="1:7" s="12" customFormat="1" ht="24" x14ac:dyDescent="0.45">
      <c r="A10" s="14" t="s">
        <v>43</v>
      </c>
      <c r="B10" s="351">
        <f>'A2 Exploitation'!B11:F11</f>
        <v>43257</v>
      </c>
      <c r="C10" s="351"/>
      <c r="D10" s="351"/>
      <c r="E10" s="351"/>
      <c r="F10" s="351"/>
      <c r="G10" s="125"/>
    </row>
    <row r="11" spans="1:7" s="12" customFormat="1" ht="24" x14ac:dyDescent="0.45">
      <c r="A11" s="14" t="s">
        <v>294</v>
      </c>
      <c r="B11" s="350">
        <f>D199</f>
        <v>0.89189189189189189</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ht="49.5" x14ac:dyDescent="0.3">
      <c r="A17" s="17" t="s">
        <v>269</v>
      </c>
      <c r="B17" s="94">
        <v>0</v>
      </c>
      <c r="C17" s="94"/>
      <c r="D17" s="95" t="s">
        <v>509</v>
      </c>
      <c r="E17" s="95" t="s">
        <v>484</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50">
        <f>SUM(B17:C21)</f>
        <v>8</v>
      </c>
    </row>
    <row r="23" spans="1:7" x14ac:dyDescent="0.3">
      <c r="A23" s="338" t="s">
        <v>295</v>
      </c>
      <c r="B23" s="339"/>
      <c r="C23" s="340"/>
      <c r="D23" s="33">
        <f>D22/(COUNT(B17:C21)*2)</f>
        <v>0.8</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ht="49.5" x14ac:dyDescent="0.3">
      <c r="A28" s="44" t="s">
        <v>370</v>
      </c>
      <c r="B28" s="94">
        <v>2</v>
      </c>
      <c r="C28" s="94"/>
      <c r="D28" s="95" t="s">
        <v>485</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8">
        <f>SUM(B26:C32)</f>
        <v>14</v>
      </c>
    </row>
    <row r="34" spans="1:7" x14ac:dyDescent="0.3">
      <c r="A34" s="338" t="s">
        <v>295</v>
      </c>
      <c r="B34" s="339"/>
      <c r="C34" s="340"/>
      <c r="D34" s="33">
        <f>D33/(COUNT(B26:C32)*2)</f>
        <v>1</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8">
        <f>SUM(B37:C41)</f>
        <v>10</v>
      </c>
      <c r="E42" s="13"/>
      <c r="F42" s="13"/>
      <c r="G42" s="126"/>
    </row>
    <row r="43" spans="1:7" s="22" customFormat="1" x14ac:dyDescent="0.3">
      <c r="A43" s="338" t="s">
        <v>295</v>
      </c>
      <c r="B43" s="339"/>
      <c r="C43" s="340"/>
      <c r="D43" s="33">
        <f>D42/(COUNT(B37:C41)*2)</f>
        <v>1</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486</v>
      </c>
      <c r="E50" s="94"/>
      <c r="F50" s="94"/>
    </row>
    <row r="51" spans="1:7" ht="50.25" x14ac:dyDescent="0.35">
      <c r="A51" s="40" t="s">
        <v>296</v>
      </c>
      <c r="B51" s="94">
        <v>1</v>
      </c>
      <c r="C51" s="120" t="str">
        <f>IF(B51=0, -5, "0")</f>
        <v>0</v>
      </c>
      <c r="D51" s="95" t="s">
        <v>487</v>
      </c>
      <c r="E51" s="94"/>
      <c r="F51" s="94"/>
    </row>
    <row r="52" spans="1:7" x14ac:dyDescent="0.3">
      <c r="A52" s="338" t="s">
        <v>36</v>
      </c>
      <c r="B52" s="339"/>
      <c r="C52" s="340"/>
      <c r="D52" s="248">
        <f>SUM(B46:C51)</f>
        <v>11</v>
      </c>
    </row>
    <row r="53" spans="1:7" x14ac:dyDescent="0.3">
      <c r="A53" s="338" t="s">
        <v>295</v>
      </c>
      <c r="B53" s="339"/>
      <c r="C53" s="340"/>
      <c r="D53" s="33">
        <f>D52/(COUNT(B46:C51)*2)</f>
        <v>0.91666666666666663</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510</v>
      </c>
      <c r="E58" s="95"/>
      <c r="F58" s="94" t="s">
        <v>356</v>
      </c>
    </row>
    <row r="59" spans="1:7" x14ac:dyDescent="0.3">
      <c r="A59" s="23" t="s">
        <v>92</v>
      </c>
      <c r="B59" s="94">
        <v>2</v>
      </c>
      <c r="C59" s="94"/>
      <c r="D59" s="98"/>
      <c r="E59" s="94"/>
      <c r="F59" s="94"/>
    </row>
    <row r="60" spans="1:7" ht="50.25" x14ac:dyDescent="0.35">
      <c r="A60" s="43" t="s">
        <v>221</v>
      </c>
      <c r="B60" s="94">
        <v>2</v>
      </c>
      <c r="C60" s="120" t="str">
        <f>IF(B60=0, -5, "0")</f>
        <v>0</v>
      </c>
      <c r="D60" s="95" t="s">
        <v>511</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8">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51" x14ac:dyDescent="0.4">
      <c r="A69" s="17" t="s">
        <v>293</v>
      </c>
      <c r="B69" s="100">
        <v>1</v>
      </c>
      <c r="C69" s="101"/>
      <c r="D69" s="95" t="s">
        <v>488</v>
      </c>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8">
        <f>SUM(B67:C83)</f>
        <v>23</v>
      </c>
    </row>
    <row r="85" spans="1:7" x14ac:dyDescent="0.3">
      <c r="A85" s="338" t="s">
        <v>295</v>
      </c>
      <c r="B85" s="339"/>
      <c r="C85" s="340"/>
      <c r="D85" s="33">
        <f>D84/(COUNT(B67:C83)*2)</f>
        <v>0.95833333333333337</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0</v>
      </c>
      <c r="C90" s="101"/>
      <c r="D90" s="107"/>
      <c r="E90" s="94"/>
      <c r="F90" s="94"/>
    </row>
    <row r="91" spans="1:7" ht="34.5" x14ac:dyDescent="0.4">
      <c r="A91" s="23" t="s">
        <v>301</v>
      </c>
      <c r="B91" s="110">
        <v>2</v>
      </c>
      <c r="C91" s="101"/>
      <c r="D91" s="123" t="s">
        <v>489</v>
      </c>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49.5" x14ac:dyDescent="0.3">
      <c r="A95" s="20" t="s">
        <v>165</v>
      </c>
      <c r="B95" s="110">
        <v>1</v>
      </c>
      <c r="C95" s="94"/>
      <c r="D95" s="95" t="s">
        <v>490</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t="s">
        <v>427</v>
      </c>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248">
        <f>SUM(B88:C101)</f>
        <v>17</v>
      </c>
    </row>
    <row r="103" spans="1:7" x14ac:dyDescent="0.3">
      <c r="A103" s="338" t="s">
        <v>295</v>
      </c>
      <c r="B103" s="339"/>
      <c r="C103" s="340"/>
      <c r="D103" s="33">
        <f>D102/(COUNT(B88:C101)*2)</f>
        <v>0.85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512</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491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248">
        <f>SUM(B107:C117)</f>
        <v>21</v>
      </c>
      <c r="E118" s="13"/>
      <c r="F118" s="13"/>
      <c r="G118" s="126"/>
    </row>
    <row r="119" spans="1:7" s="22" customFormat="1" x14ac:dyDescent="0.3">
      <c r="A119" s="338" t="s">
        <v>295</v>
      </c>
      <c r="B119" s="339"/>
      <c r="C119" s="340"/>
      <c r="D119" s="33">
        <f>D118/(COUNT(B107:C117)*2)</f>
        <v>0.95454545454545459</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2</v>
      </c>
      <c r="C122" s="94"/>
      <c r="D122" s="113"/>
      <c r="E122" s="113"/>
      <c r="F122" s="94"/>
    </row>
    <row r="123" spans="1:7" ht="49.5" x14ac:dyDescent="0.3">
      <c r="A123" s="44" t="s">
        <v>272</v>
      </c>
      <c r="B123" s="111">
        <v>1</v>
      </c>
      <c r="C123" s="94"/>
      <c r="D123" s="95" t="s">
        <v>492</v>
      </c>
      <c r="E123" s="95"/>
      <c r="F123" s="94" t="s">
        <v>356</v>
      </c>
    </row>
    <row r="124" spans="1:7" ht="19.5" x14ac:dyDescent="0.4">
      <c r="A124" s="17" t="s">
        <v>293</v>
      </c>
      <c r="B124" s="111">
        <v>2</v>
      </c>
      <c r="C124" s="101"/>
      <c r="D124" s="95"/>
      <c r="E124" s="95"/>
      <c r="F124" s="94"/>
    </row>
    <row r="125" spans="1:7" ht="51" x14ac:dyDescent="0.4">
      <c r="A125" s="20" t="s">
        <v>247</v>
      </c>
      <c r="B125" s="111">
        <v>1</v>
      </c>
      <c r="C125" s="101"/>
      <c r="D125" s="95" t="s">
        <v>513</v>
      </c>
      <c r="E125" s="95"/>
      <c r="F125" s="94" t="s">
        <v>356</v>
      </c>
    </row>
    <row r="126" spans="1:7" ht="19.5" x14ac:dyDescent="0.4">
      <c r="A126" s="17" t="s">
        <v>292</v>
      </c>
      <c r="B126" s="111">
        <v>2</v>
      </c>
      <c r="C126" s="101"/>
      <c r="D126" s="107"/>
      <c r="E126" s="102"/>
      <c r="F126" s="94"/>
    </row>
    <row r="127" spans="1:7" ht="36" x14ac:dyDescent="0.35">
      <c r="A127" s="43" t="s">
        <v>213</v>
      </c>
      <c r="B127" s="111">
        <v>2</v>
      </c>
      <c r="C127" s="120" t="str">
        <f>IF(B127=0, -5, "0")</f>
        <v>0</v>
      </c>
      <c r="D127" s="12"/>
      <c r="E127" s="102"/>
      <c r="F127" s="94"/>
    </row>
    <row r="128" spans="1:7" ht="18" x14ac:dyDescent="0.35">
      <c r="A128" s="40" t="s">
        <v>236</v>
      </c>
      <c r="B128" s="111">
        <v>2</v>
      </c>
      <c r="C128" s="120" t="str">
        <f>IF(B128=0, -5, "0")</f>
        <v>0</v>
      </c>
      <c r="D128" s="95" t="s">
        <v>494</v>
      </c>
      <c r="E128" s="95"/>
      <c r="F128" s="94"/>
    </row>
    <row r="129" spans="1:7" x14ac:dyDescent="0.3">
      <c r="A129" s="20" t="s">
        <v>166</v>
      </c>
      <c r="B129" s="111">
        <v>2</v>
      </c>
      <c r="C129" s="121"/>
      <c r="D129" s="95"/>
      <c r="E129" s="95"/>
      <c r="F129" s="94"/>
    </row>
    <row r="130" spans="1:7" ht="50.25" x14ac:dyDescent="0.35">
      <c r="A130" s="43" t="s">
        <v>194</v>
      </c>
      <c r="B130" s="111">
        <v>2</v>
      </c>
      <c r="C130" s="120" t="str">
        <f>IF(B130=0, -5, "0")</f>
        <v>0</v>
      </c>
      <c r="D130" s="95" t="s">
        <v>493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2"/>
      <c r="E132" s="102"/>
      <c r="F132" s="94"/>
    </row>
    <row r="133" spans="1:7" x14ac:dyDescent="0.3">
      <c r="A133" s="338" t="s">
        <v>36</v>
      </c>
      <c r="B133" s="339"/>
      <c r="C133" s="340"/>
      <c r="D133" s="248">
        <f>SUM(B122:C132)</f>
        <v>20</v>
      </c>
    </row>
    <row r="134" spans="1:7" x14ac:dyDescent="0.3">
      <c r="A134" s="338" t="s">
        <v>295</v>
      </c>
      <c r="B134" s="339"/>
      <c r="C134" s="340"/>
      <c r="D134" s="32">
        <f>D133/(COUNT(B122:C132)*2)</f>
        <v>0.90909090909090906</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95" t="s">
        <v>495</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8">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0</v>
      </c>
      <c r="C156" s="120">
        <f>IF(B156=0, -5, "0")</f>
        <v>-5</v>
      </c>
      <c r="D156" s="123" t="s">
        <v>496</v>
      </c>
      <c r="E156" s="95" t="s">
        <v>497</v>
      </c>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50">
        <f>SUM(B153:C160)</f>
        <v>9</v>
      </c>
    </row>
    <row r="162" spans="1:7" x14ac:dyDescent="0.3">
      <c r="A162" s="338" t="s">
        <v>295</v>
      </c>
      <c r="B162" s="339"/>
      <c r="C162" s="340"/>
      <c r="D162" s="33">
        <f>D161/(COUNT(B153:C160)*2)</f>
        <v>0.5</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ht="66" x14ac:dyDescent="0.3">
      <c r="A166" s="17" t="s">
        <v>287</v>
      </c>
      <c r="B166" s="94">
        <v>1</v>
      </c>
      <c r="C166" s="94"/>
      <c r="D166" s="95" t="s">
        <v>498</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248">
        <f>SUM(B165:C168)</f>
        <v>7</v>
      </c>
    </row>
    <row r="170" spans="1:7" x14ac:dyDescent="0.3">
      <c r="A170" s="338" t="s">
        <v>295</v>
      </c>
      <c r="B170" s="339"/>
      <c r="C170" s="340"/>
      <c r="D170" s="33">
        <f>D169/(COUNT(B165:C168)*2)</f>
        <v>0.875</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8">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2</v>
      </c>
      <c r="C181" s="94"/>
      <c r="D181" s="95"/>
      <c r="E181" s="95"/>
      <c r="F181" s="94"/>
    </row>
    <row r="182" spans="1:7" x14ac:dyDescent="0.3">
      <c r="A182" s="52" t="s">
        <v>220</v>
      </c>
      <c r="B182" s="94">
        <v>2</v>
      </c>
      <c r="C182" s="94"/>
      <c r="D182" s="95"/>
      <c r="E182" s="69"/>
      <c r="F182" s="94"/>
    </row>
    <row r="183" spans="1:7" ht="33" x14ac:dyDescent="0.3">
      <c r="A183" s="17" t="s">
        <v>88</v>
      </c>
      <c r="B183" s="94">
        <v>1</v>
      </c>
      <c r="C183" s="94"/>
      <c r="D183" s="95" t="s">
        <v>499</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8">
        <f>SUM(B181:C185)</f>
        <v>9</v>
      </c>
    </row>
    <row r="187" spans="1:7" x14ac:dyDescent="0.3">
      <c r="A187" s="338" t="s">
        <v>295</v>
      </c>
      <c r="B187" s="339"/>
      <c r="C187" s="340"/>
      <c r="D187" s="33">
        <f>D186/(COUNT(B181:C185)*2)</f>
        <v>0.9</v>
      </c>
    </row>
    <row r="188" spans="1:7" s="22" customFormat="1" x14ac:dyDescent="0.3">
      <c r="A188" s="26"/>
      <c r="B188" s="27"/>
      <c r="C188" s="27"/>
      <c r="D188" s="28"/>
      <c r="G188" s="126"/>
    </row>
    <row r="189" spans="1:7" ht="19.5" x14ac:dyDescent="0.4">
      <c r="A189" s="336" t="s">
        <v>216</v>
      </c>
      <c r="B189" s="337"/>
      <c r="C189" s="337"/>
      <c r="D189" s="337"/>
      <c r="E189" s="337"/>
      <c r="F189" s="337"/>
    </row>
    <row r="190" spans="1:7" ht="33" x14ac:dyDescent="0.3">
      <c r="A190" s="44" t="s">
        <v>371</v>
      </c>
      <c r="B190" s="94">
        <v>1</v>
      </c>
      <c r="C190" s="94"/>
      <c r="D190" s="95" t="s">
        <v>500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501</v>
      </c>
      <c r="E192" s="94"/>
      <c r="F192" s="94" t="s">
        <v>357</v>
      </c>
    </row>
    <row r="193" spans="1:6" x14ac:dyDescent="0.3">
      <c r="A193" s="53" t="s">
        <v>189</v>
      </c>
      <c r="B193" s="94">
        <v>2</v>
      </c>
      <c r="C193" s="94"/>
      <c r="D193" s="94"/>
      <c r="E193" s="94"/>
      <c r="F193" s="94"/>
    </row>
    <row r="194" spans="1:6" x14ac:dyDescent="0.3">
      <c r="A194" s="338" t="s">
        <v>36</v>
      </c>
      <c r="B194" s="339"/>
      <c r="C194" s="340"/>
      <c r="D194" s="54">
        <f>SUM(B190:C193)</f>
        <v>4</v>
      </c>
    </row>
    <row r="195" spans="1:6" x14ac:dyDescent="0.3">
      <c r="A195" s="338" t="s">
        <v>295</v>
      </c>
      <c r="B195" s="339"/>
      <c r="C195" s="340"/>
      <c r="D195" s="33">
        <f>D194/(COUNT(B190:C193)*2)</f>
        <v>0.66666666666666663</v>
      </c>
    </row>
    <row r="197" spans="1:6" ht="18" x14ac:dyDescent="0.35">
      <c r="A197" s="64" t="s">
        <v>246</v>
      </c>
      <c r="B197" s="63"/>
      <c r="C197" s="63"/>
      <c r="D197" s="299">
        <f>E197/F197</f>
        <v>0.7857142857142857</v>
      </c>
      <c r="E197" s="298">
        <f>COUNTIF('A1 Technique'!F17:F193,"ok")</f>
        <v>11</v>
      </c>
      <c r="F197" s="298">
        <f>COUNTA('A1 Technique'!F17:F193)</f>
        <v>14</v>
      </c>
    </row>
    <row r="198" spans="1:6" ht="22.5" x14ac:dyDescent="0.3">
      <c r="A198" s="35" t="s">
        <v>322</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0.89189189189189189</v>
      </c>
    </row>
  </sheetData>
  <sheetProtection algorithmName="SHA-512" hashValue="AAda8Rm3pF7A01s1EoESOH7Rm4spH6PZF0IPYK77vfrpwm0/LLRPMDm0R/ZfHE9k4RDbS6U7/jX0LCQNyGCacA==" saltValue="x5rQdyxMciZqSda6Z3iAG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0" orientation="portrait" r:id="rId1"/>
  <rowBreaks count="2" manualBreakCount="2">
    <brk id="85" max="5" man="1"/>
    <brk id="170"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0" zoomScaleSheetLayoutView="100" workbookViewId="0">
      <selection activeCell="E520" sqref="E52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t="s">
        <v>523</v>
      </c>
      <c r="C9" s="334"/>
      <c r="D9" s="334"/>
      <c r="E9" s="334"/>
      <c r="F9" s="334"/>
      <c r="G9" s="125"/>
    </row>
    <row r="10" spans="1:7" ht="24" x14ac:dyDescent="0.45">
      <c r="A10" s="15" t="s">
        <v>44</v>
      </c>
      <c r="B10" s="335" t="s">
        <v>467</v>
      </c>
      <c r="C10" s="335"/>
      <c r="D10" s="335"/>
      <c r="E10" s="335"/>
      <c r="F10" s="335"/>
      <c r="G10" s="125"/>
    </row>
    <row r="11" spans="1:7" ht="24" x14ac:dyDescent="0.45">
      <c r="A11" s="14" t="s">
        <v>43</v>
      </c>
      <c r="B11" s="330">
        <v>43312</v>
      </c>
      <c r="C11" s="330"/>
      <c r="D11" s="330"/>
      <c r="E11" s="330"/>
      <c r="F11" s="330"/>
      <c r="G11" s="125"/>
    </row>
    <row r="12" spans="1:7" ht="24" x14ac:dyDescent="0.45">
      <c r="A12" s="14" t="s">
        <v>239</v>
      </c>
      <c r="B12" s="328">
        <f>D549</f>
        <v>0.97359735973597361</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43312</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43312</v>
      </c>
      <c r="B49" s="124"/>
      <c r="C49" s="135"/>
      <c r="D49" s="124"/>
    </row>
    <row r="50" spans="1:7" x14ac:dyDescent="0.3">
      <c r="A50" s="312" t="s">
        <v>30</v>
      </c>
      <c r="B50" s="313" t="s">
        <v>31</v>
      </c>
      <c r="C50" s="313"/>
      <c r="D50" s="313" t="s">
        <v>46</v>
      </c>
      <c r="E50" s="314" t="s">
        <v>310</v>
      </c>
      <c r="F50" s="314" t="s">
        <v>360</v>
      </c>
      <c r="G50" s="127"/>
    </row>
    <row r="51" spans="1:7"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ht="49.5" x14ac:dyDescent="0.3">
      <c r="A67" s="8" t="s">
        <v>110</v>
      </c>
      <c r="B67" s="130">
        <v>1</v>
      </c>
      <c r="C67" s="130"/>
      <c r="D67" s="113" t="s">
        <v>542</v>
      </c>
      <c r="E67" s="94"/>
      <c r="F67" s="204" t="s">
        <v>356</v>
      </c>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1</v>
      </c>
      <c r="C74" s="150" t="str">
        <f>IF(B74=0, -5, "0")</f>
        <v>0</v>
      </c>
      <c r="D74" s="295" t="s">
        <v>543</v>
      </c>
      <c r="E74" s="116"/>
      <c r="F74" s="204" t="s">
        <v>356</v>
      </c>
      <c r="G74" s="214"/>
    </row>
    <row r="75" spans="1:7" s="112" customFormat="1" x14ac:dyDescent="0.3">
      <c r="A75" s="70" t="s">
        <v>251</v>
      </c>
      <c r="B75" s="130">
        <v>2</v>
      </c>
      <c r="C75" s="131"/>
      <c r="D75" s="151"/>
      <c r="E75" s="106"/>
      <c r="F75" s="204"/>
      <c r="G75" s="214"/>
    </row>
    <row r="76" spans="1:7" s="112" customFormat="1" ht="51" x14ac:dyDescent="0.3">
      <c r="A76" s="70" t="s">
        <v>156</v>
      </c>
      <c r="B76" s="130">
        <v>1</v>
      </c>
      <c r="C76" s="131"/>
      <c r="D76" s="138" t="s">
        <v>544</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31</v>
      </c>
    </row>
    <row r="85" spans="1:7" x14ac:dyDescent="0.3">
      <c r="A85" s="5" t="s">
        <v>35</v>
      </c>
      <c r="B85" s="132"/>
      <c r="C85" s="133"/>
      <c r="D85" s="134">
        <f>D84/(COUNT(B65:C83)*2)</f>
        <v>0.91176470588235292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0.66666666666666663</v>
      </c>
      <c r="E99" s="282">
        <f>COUNTIF('A2 Exploitation'!F53:F98,"ok")</f>
        <v>2</v>
      </c>
      <c r="F99" s="283">
        <f>COUNTA('A2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68</v>
      </c>
    </row>
    <row r="103" spans="1:7" ht="18" x14ac:dyDescent="0.35">
      <c r="A103" s="42" t="s">
        <v>199</v>
      </c>
      <c r="B103" s="152"/>
      <c r="C103" s="153"/>
      <c r="D103" s="144">
        <f>D102/(COUNT(B88:C93,B53:C60,B65:C83,B95:C99)*2)</f>
        <v>0.94444444444444442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43312</v>
      </c>
      <c r="B106" s="124"/>
      <c r="C106" s="135"/>
      <c r="D106" s="124"/>
    </row>
    <row r="107" spans="1:7" x14ac:dyDescent="0.3">
      <c r="A107" s="312" t="s">
        <v>30</v>
      </c>
      <c r="B107" s="313" t="s">
        <v>31</v>
      </c>
      <c r="C107" s="313"/>
      <c r="D107" s="313" t="s">
        <v>46</v>
      </c>
      <c r="E107" s="314" t="s">
        <v>310</v>
      </c>
      <c r="F107" s="314" t="s">
        <v>360</v>
      </c>
    </row>
    <row r="108" spans="1:7"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t="s">
        <v>32</v>
      </c>
      <c r="C127" s="213"/>
      <c r="D127" s="116"/>
      <c r="E127" s="94"/>
      <c r="F127" s="204"/>
    </row>
    <row r="128" spans="1:6" x14ac:dyDescent="0.3">
      <c r="A128" s="4" t="s">
        <v>170</v>
      </c>
      <c r="B128" s="130">
        <v>2</v>
      </c>
      <c r="C128" s="131"/>
      <c r="D128" s="95"/>
      <c r="E128" s="94"/>
      <c r="F128" s="204"/>
    </row>
    <row r="129" spans="1:7" s="112" customFormat="1" ht="49.5" customHeight="1" x14ac:dyDescent="0.3">
      <c r="A129" s="238" t="s">
        <v>387</v>
      </c>
      <c r="B129" s="130">
        <v>1</v>
      </c>
      <c r="C129" s="213" t="str">
        <f>IF(B129=0, -5, "0")</f>
        <v>0</v>
      </c>
      <c r="D129" s="116" t="s">
        <v>525</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0.96875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0.66666666666666663</v>
      </c>
      <c r="E153" s="282">
        <f>COUNTIF('A2 Exploitation'!F110:F152,"ok")</f>
        <v>2</v>
      </c>
      <c r="F153" s="283">
        <f>COUNTA('A2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64</v>
      </c>
    </row>
    <row r="158" spans="1:7" ht="18" x14ac:dyDescent="0.35">
      <c r="A158" s="42" t="s">
        <v>200</v>
      </c>
      <c r="B158" s="152"/>
      <c r="C158" s="153"/>
      <c r="D158" s="144">
        <f>D157/(COUNT(B143:C147,B110:C116,B121:C138,B149:C153)*2)</f>
        <v>0.96969696969696972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43312</v>
      </c>
      <c r="B161" s="124"/>
      <c r="C161" s="135"/>
      <c r="D161" s="127"/>
    </row>
    <row r="162" spans="1:7" x14ac:dyDescent="0.3">
      <c r="A162" s="312" t="s">
        <v>30</v>
      </c>
      <c r="B162" s="313" t="s">
        <v>31</v>
      </c>
      <c r="C162" s="313"/>
      <c r="D162" s="313" t="s">
        <v>46</v>
      </c>
      <c r="E162" s="314" t="s">
        <v>310</v>
      </c>
      <c r="F162" s="314" t="s">
        <v>360</v>
      </c>
      <c r="G162" s="127"/>
    </row>
    <row r="163" spans="1:7"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545</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49.5" x14ac:dyDescent="0.3">
      <c r="A183" s="70" t="s">
        <v>376</v>
      </c>
      <c r="B183" s="130">
        <v>0</v>
      </c>
      <c r="C183" s="150"/>
      <c r="D183" s="226" t="s">
        <v>529</v>
      </c>
      <c r="E183" s="116" t="s">
        <v>546</v>
      </c>
      <c r="F183" s="204" t="s">
        <v>357</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6.25" customHeight="1" x14ac:dyDescent="0.35">
      <c r="A186" s="276" t="s">
        <v>186</v>
      </c>
      <c r="B186" s="130">
        <v>2</v>
      </c>
      <c r="C186" s="136" t="str">
        <f>IF(B186=0, -10, "0")</f>
        <v>0</v>
      </c>
      <c r="D186" s="294"/>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COUNTIF('A2 Exploitation'!F165:F199,"ok")</f>
        <v>2</v>
      </c>
      <c r="F200" s="283">
        <f>COUNTA('A2 Exploitation'!F165:F199)</f>
        <v>3</v>
      </c>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43312</v>
      </c>
      <c r="B208" s="124"/>
      <c r="C208" s="135"/>
      <c r="D208" s="124"/>
    </row>
    <row r="209" spans="1:7" x14ac:dyDescent="0.3">
      <c r="A209" s="312" t="s">
        <v>30</v>
      </c>
      <c r="B209" s="313" t="s">
        <v>31</v>
      </c>
      <c r="C209" s="313"/>
      <c r="D209" s="313" t="s">
        <v>46</v>
      </c>
      <c r="E209" s="314" t="s">
        <v>310</v>
      </c>
      <c r="F209" s="314" t="s">
        <v>360</v>
      </c>
      <c r="G209" s="127"/>
    </row>
    <row r="210" spans="1:7"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63" customHeight="1" x14ac:dyDescent="0.3">
      <c r="A228" s="4" t="s">
        <v>173</v>
      </c>
      <c r="B228" s="130">
        <v>1</v>
      </c>
      <c r="C228" s="136"/>
      <c r="D228" s="113" t="s">
        <v>527</v>
      </c>
      <c r="E228" s="94"/>
      <c r="F228" s="204" t="s">
        <v>356</v>
      </c>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x14ac:dyDescent="0.3">
      <c r="A231" s="70" t="s">
        <v>59</v>
      </c>
      <c r="B231" s="130">
        <v>2</v>
      </c>
      <c r="C231" s="130"/>
      <c r="D231" s="157"/>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2</v>
      </c>
      <c r="C234" s="130"/>
      <c r="D234" s="95" t="s">
        <v>528</v>
      </c>
      <c r="E234" s="94"/>
      <c r="F234" s="204" t="s">
        <v>356</v>
      </c>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0.97058823529411764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0.5</v>
      </c>
      <c r="E261" s="282">
        <f>COUNTIF('A2 Exploitation'!F212:F260,"ok")</f>
        <v>1</v>
      </c>
      <c r="F261" s="283">
        <f>COUNTA('A2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43312</v>
      </c>
      <c r="B269" s="124"/>
      <c r="C269" s="135"/>
      <c r="D269" s="124"/>
      <c r="F269" s="206"/>
      <c r="G269" s="214"/>
    </row>
    <row r="270" spans="1:7" s="16" customFormat="1" x14ac:dyDescent="0.3">
      <c r="A270" s="312" t="s">
        <v>30</v>
      </c>
      <c r="B270" s="313" t="s">
        <v>31</v>
      </c>
      <c r="C270" s="313"/>
      <c r="D270" s="313" t="s">
        <v>46</v>
      </c>
      <c r="E270" s="314" t="s">
        <v>310</v>
      </c>
      <c r="F270" s="314" t="s">
        <v>360</v>
      </c>
      <c r="G270" s="214"/>
    </row>
    <row r="271" spans="1:7" s="16" customForma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2</v>
      </c>
      <c r="F313" s="283">
        <f>COUNTA('A2 Exploitation'!F273:F312)</f>
        <v>2</v>
      </c>
      <c r="G313" s="214"/>
    </row>
    <row r="314" spans="1:7" s="16" customFormat="1" x14ac:dyDescent="0.3">
      <c r="A314" s="5" t="s">
        <v>36</v>
      </c>
      <c r="B314" s="5"/>
      <c r="C314" s="5"/>
      <c r="D314" s="5">
        <f>SUM(B289:C307,B309:C313)</f>
        <v>48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43312</v>
      </c>
      <c r="B321" s="124"/>
      <c r="C321" s="135"/>
      <c r="D321" s="127"/>
    </row>
    <row r="322" spans="1:7" x14ac:dyDescent="0.3">
      <c r="A322" s="312" t="s">
        <v>30</v>
      </c>
      <c r="B322" s="313" t="s">
        <v>31</v>
      </c>
      <c r="C322" s="313"/>
      <c r="D322" s="313" t="s">
        <v>46</v>
      </c>
      <c r="E322" s="314" t="s">
        <v>310</v>
      </c>
      <c r="F322" s="314" t="s">
        <v>360</v>
      </c>
      <c r="G322" s="127"/>
    </row>
    <row r="323" spans="1:7"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x14ac:dyDescent="0.3">
      <c r="A340" s="210" t="s">
        <v>318</v>
      </c>
      <c r="B340" s="130">
        <v>1</v>
      </c>
      <c r="C340" s="150" t="str">
        <f>IF(B340=0, -5, "0")</f>
        <v>0</v>
      </c>
      <c r="D340" s="129" t="s">
        <v>531</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tr">
        <f>IF(D353=1, 2, IF(AND(D353&lt;1,D353&gt;0), 1, IF(D353=0,"0","NA")))</f>
        <v>0</v>
      </c>
      <c r="C353" s="130"/>
      <c r="D353" s="281">
        <f>IFERROR(E353/F353,"N.A")</f>
        <v>0</v>
      </c>
      <c r="E353" s="282">
        <f>COUNTIF('A2 Exploitation'!F325:F352,"ok")</f>
        <v>0</v>
      </c>
      <c r="F353" s="283">
        <f>COUNTA('A2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0.96666666666666667</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43312</v>
      </c>
      <c r="B361" s="124"/>
      <c r="C361" s="135"/>
      <c r="D361" s="124"/>
    </row>
    <row r="362" spans="1:7" x14ac:dyDescent="0.3">
      <c r="A362" s="312" t="s">
        <v>30</v>
      </c>
      <c r="B362" s="313" t="s">
        <v>31</v>
      </c>
      <c r="C362" s="313"/>
      <c r="D362" s="313" t="s">
        <v>46</v>
      </c>
      <c r="E362" s="314" t="s">
        <v>310</v>
      </c>
      <c r="F362" s="314" t="s">
        <v>360</v>
      </c>
      <c r="G362" s="127"/>
    </row>
    <row r="363" spans="1:7"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547</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43312</v>
      </c>
      <c r="B394" s="124"/>
      <c r="C394" s="135"/>
      <c r="D394" s="127"/>
      <c r="G394" s="127"/>
    </row>
    <row r="395" spans="1:7" x14ac:dyDescent="0.3">
      <c r="A395" s="312" t="s">
        <v>30</v>
      </c>
      <c r="B395" s="313" t="s">
        <v>31</v>
      </c>
      <c r="C395" s="313"/>
      <c r="D395" s="313" t="s">
        <v>46</v>
      </c>
      <c r="E395" s="314" t="s">
        <v>310</v>
      </c>
      <c r="F395" s="314" t="s">
        <v>360</v>
      </c>
      <c r="G395" s="127"/>
    </row>
    <row r="396" spans="1:7"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51" customHeight="1" x14ac:dyDescent="0.3">
      <c r="A425" s="210" t="s">
        <v>105</v>
      </c>
      <c r="B425" s="130">
        <v>1</v>
      </c>
      <c r="C425" s="150" t="str">
        <f>IF(B425=0, -5, "0")</f>
        <v>0</v>
      </c>
      <c r="D425" s="235" t="s">
        <v>524</v>
      </c>
      <c r="E425" s="94"/>
      <c r="F425" s="204" t="s">
        <v>356</v>
      </c>
    </row>
    <row r="426" spans="1:16382" s="16" customFormat="1" ht="13.5" customHeight="1" x14ac:dyDescent="0.3">
      <c r="A426" s="61" t="s">
        <v>36</v>
      </c>
      <c r="B426" s="61"/>
      <c r="C426" s="61"/>
      <c r="D426" s="61">
        <f>SUM(B421:C425)</f>
        <v>9</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0.9</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43312</v>
      </c>
      <c r="B447" s="124"/>
      <c r="C447" s="135"/>
      <c r="D447" s="124"/>
    </row>
    <row r="448" spans="1:7" x14ac:dyDescent="0.3">
      <c r="A448" s="312" t="s">
        <v>30</v>
      </c>
      <c r="B448" s="313" t="s">
        <v>31</v>
      </c>
      <c r="C448" s="313"/>
      <c r="D448" s="313" t="s">
        <v>46</v>
      </c>
      <c r="E448" s="314" t="s">
        <v>310</v>
      </c>
      <c r="F448" s="314" t="s">
        <v>360</v>
      </c>
      <c r="G448" s="127"/>
    </row>
    <row r="449" spans="1:6"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0"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43312</v>
      </c>
      <c r="B484" s="124"/>
      <c r="C484" s="135"/>
      <c r="D484" s="124"/>
    </row>
    <row r="485" spans="1:7" x14ac:dyDescent="0.3">
      <c r="A485" s="312" t="s">
        <v>30</v>
      </c>
      <c r="B485" s="313" t="s">
        <v>31</v>
      </c>
      <c r="C485" s="313"/>
      <c r="D485" s="313" t="s">
        <v>46</v>
      </c>
      <c r="E485" s="314" t="s">
        <v>310</v>
      </c>
      <c r="F485" s="314" t="s">
        <v>360</v>
      </c>
      <c r="G485" s="127"/>
    </row>
    <row r="486" spans="1:7" x14ac:dyDescent="0.3">
      <c r="A486" s="312"/>
      <c r="B486" s="41" t="s">
        <v>34</v>
      </c>
      <c r="C486" s="41" t="s">
        <v>33</v>
      </c>
      <c r="D486" s="313"/>
      <c r="E486" s="314"/>
      <c r="F486" s="314"/>
    </row>
    <row r="487" spans="1:7" ht="18" x14ac:dyDescent="0.3">
      <c r="A487" s="194" t="s">
        <v>368</v>
      </c>
      <c r="B487" s="195"/>
      <c r="C487" s="195"/>
      <c r="D487" s="195"/>
      <c r="E487" s="195"/>
      <c r="F487" s="197"/>
    </row>
    <row r="488" spans="1:7" ht="33" x14ac:dyDescent="0.3">
      <c r="A488" s="4" t="s">
        <v>263</v>
      </c>
      <c r="B488" s="130">
        <v>1</v>
      </c>
      <c r="C488" s="130"/>
      <c r="D488" s="95" t="s">
        <v>530</v>
      </c>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43312</v>
      </c>
      <c r="B506" s="124"/>
      <c r="C506" s="135"/>
      <c r="D506" s="124"/>
    </row>
    <row r="507" spans="1:7" x14ac:dyDescent="0.3">
      <c r="A507" s="312" t="s">
        <v>30</v>
      </c>
      <c r="B507" s="313" t="s">
        <v>31</v>
      </c>
      <c r="C507" s="313"/>
      <c r="D507" s="313" t="s">
        <v>46</v>
      </c>
      <c r="E507" s="314" t="s">
        <v>310</v>
      </c>
      <c r="F507" s="314" t="s">
        <v>360</v>
      </c>
      <c r="G507" s="127"/>
    </row>
    <row r="508" spans="1:7" x14ac:dyDescent="0.3">
      <c r="A508" s="312"/>
      <c r="B508" s="41" t="s">
        <v>34</v>
      </c>
      <c r="C508" s="41" t="s">
        <v>33</v>
      </c>
      <c r="D508" s="313"/>
      <c r="E508" s="314"/>
      <c r="F508" s="314"/>
    </row>
    <row r="509" spans="1:7" x14ac:dyDescent="0.3">
      <c r="A509" s="6" t="s">
        <v>15</v>
      </c>
      <c r="B509" s="130">
        <v>2</v>
      </c>
      <c r="C509" s="130"/>
      <c r="D509" s="95" t="s">
        <v>532</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43312</v>
      </c>
      <c r="B517" s="124"/>
      <c r="C517" s="135"/>
      <c r="D517" s="124"/>
    </row>
    <row r="518" spans="1:7" x14ac:dyDescent="0.3">
      <c r="A518" s="312" t="s">
        <v>30</v>
      </c>
      <c r="B518" s="313" t="s">
        <v>31</v>
      </c>
      <c r="C518" s="313"/>
      <c r="D518" s="313" t="s">
        <v>46</v>
      </c>
      <c r="E518" s="314" t="s">
        <v>310</v>
      </c>
      <c r="F518" s="314" t="s">
        <v>360</v>
      </c>
      <c r="G518" s="127"/>
    </row>
    <row r="519" spans="1:7" x14ac:dyDescent="0.3">
      <c r="A519" s="312"/>
      <c r="B519" s="41" t="s">
        <v>34</v>
      </c>
      <c r="C519" s="41" t="s">
        <v>33</v>
      </c>
      <c r="D519" s="313"/>
      <c r="E519" s="314"/>
      <c r="F519" s="314"/>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3">
        <f>COUNTA('A2 Exploitation'!F520:F531)</f>
        <v>1</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43312</v>
      </c>
      <c r="B537" s="124"/>
      <c r="C537" s="135"/>
      <c r="D537" s="124"/>
      <c r="G537" s="127"/>
    </row>
    <row r="538" spans="1:7" x14ac:dyDescent="0.3">
      <c r="A538" s="312" t="s">
        <v>30</v>
      </c>
      <c r="B538" s="313" t="s">
        <v>31</v>
      </c>
      <c r="C538" s="313"/>
      <c r="D538" s="313" t="s">
        <v>46</v>
      </c>
      <c r="E538" s="314" t="s">
        <v>310</v>
      </c>
      <c r="F538" s="314" t="s">
        <v>360</v>
      </c>
      <c r="G538" s="127"/>
    </row>
    <row r="539" spans="1:7" x14ac:dyDescent="0.3">
      <c r="A539" s="312"/>
      <c r="B539" s="41" t="s">
        <v>34</v>
      </c>
      <c r="C539" s="41" t="s">
        <v>33</v>
      </c>
      <c r="D539" s="313"/>
      <c r="E539" s="314"/>
      <c r="F539" s="314"/>
      <c r="G539" s="127"/>
    </row>
    <row r="540" spans="1:7" ht="30" x14ac:dyDescent="0.3">
      <c r="A540" s="70" t="s">
        <v>373</v>
      </c>
      <c r="B540" s="130">
        <v>2</v>
      </c>
      <c r="C540" s="130"/>
      <c r="D540" s="138" t="s">
        <v>533</v>
      </c>
      <c r="E540" s="94"/>
      <c r="F540" s="204"/>
    </row>
    <row r="541" spans="1:7" x14ac:dyDescent="0.3">
      <c r="A541" s="4" t="s">
        <v>54</v>
      </c>
      <c r="B541" s="130" t="s">
        <v>32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4</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0.79166666666666663</v>
      </c>
    </row>
    <row r="548" spans="1:4" ht="22.5" x14ac:dyDescent="0.45">
      <c r="A548" s="35" t="s">
        <v>45</v>
      </c>
      <c r="B548" s="181"/>
      <c r="C548" s="182"/>
      <c r="D548" s="183">
        <f>SUM(D544,D533,D513,D502,D443,D390,D357,D45,D317,D265,D157,D480,D204,D102)</f>
        <v>590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0.97359735973597361</v>
      </c>
    </row>
  </sheetData>
  <sheetProtection algorithmName="SHA-512" hashValue="rsJ+rSz2rltJ0HCts77WEWdPuLADwSp/cWZhN1lDDJPpqsK0aJHclY4qGpfIGiOGOZpYnEQCq7RNoOxH70fOZQ==" saltValue="Fv6sOOTbYlTv+XTNgzUrp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51" zoomScale="80" zoomScaleNormal="90" zoomScaleSheetLayoutView="80" workbookViewId="0">
      <selection activeCell="D60" sqref="D6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2" t="s">
        <v>50</v>
      </c>
      <c r="B6" s="352"/>
      <c r="C6" s="352"/>
      <c r="D6" s="352"/>
      <c r="E6" s="352"/>
      <c r="F6" s="352"/>
      <c r="G6" s="125"/>
    </row>
    <row r="7" spans="1:7" s="12" customFormat="1" ht="21.75" customHeight="1" x14ac:dyDescent="0.45">
      <c r="A7" s="333" t="str">
        <f>'A3 Exploitation'!A8:F8</f>
        <v>Jawhra Sousse</v>
      </c>
      <c r="B7" s="333"/>
      <c r="C7" s="333"/>
      <c r="D7" s="333"/>
      <c r="E7" s="333"/>
      <c r="F7" s="333"/>
      <c r="G7" s="125"/>
    </row>
    <row r="8" spans="1:7" s="12" customFormat="1" ht="24" x14ac:dyDescent="0.45">
      <c r="A8" s="14" t="s">
        <v>42</v>
      </c>
      <c r="B8" s="353" t="str">
        <f>'A3 Exploitation'!B9:F9</f>
        <v>Meriam Lahmer</v>
      </c>
      <c r="C8" s="353"/>
      <c r="D8" s="353"/>
      <c r="E8" s="353"/>
      <c r="F8" s="353"/>
      <c r="G8" s="125"/>
    </row>
    <row r="9" spans="1:7" s="12" customFormat="1" ht="24" x14ac:dyDescent="0.45">
      <c r="A9" s="15" t="s">
        <v>44</v>
      </c>
      <c r="B9" s="354" t="str">
        <f>'A3 Exploitation'!B10:F10</f>
        <v>Directeur du magasin et chefs rayons</v>
      </c>
      <c r="C9" s="354"/>
      <c r="D9" s="354"/>
      <c r="E9" s="354"/>
      <c r="F9" s="354"/>
      <c r="G9" s="125"/>
    </row>
    <row r="10" spans="1:7" s="12" customFormat="1" ht="24" x14ac:dyDescent="0.45">
      <c r="A10" s="14" t="s">
        <v>43</v>
      </c>
      <c r="B10" s="351">
        <f>'A3 Exploitation'!B11:F11</f>
        <v>43312</v>
      </c>
      <c r="C10" s="351"/>
      <c r="D10" s="351"/>
      <c r="E10" s="351"/>
      <c r="F10" s="351"/>
      <c r="G10" s="125"/>
    </row>
    <row r="11" spans="1:7" s="12" customFormat="1" ht="24" x14ac:dyDescent="0.45">
      <c r="A11" s="14" t="s">
        <v>294</v>
      </c>
      <c r="B11" s="350">
        <f>D199</f>
        <v>0.9173553719008265</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1</v>
      </c>
      <c r="C17" s="94"/>
      <c r="D17" s="95" t="s">
        <v>534</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92">
        <f>SUM(B17:C21)</f>
        <v>9</v>
      </c>
    </row>
    <row r="23" spans="1:7" x14ac:dyDescent="0.3">
      <c r="A23" s="338" t="s">
        <v>295</v>
      </c>
      <c r="B23" s="339"/>
      <c r="C23" s="340"/>
      <c r="D23" s="33">
        <f>D22/(COUNT(B17:C21)*2)</f>
        <v>0.9</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1</v>
      </c>
      <c r="C26" s="120" t="str">
        <f>IF(B26=0, -5, "0")</f>
        <v>0</v>
      </c>
      <c r="D26" s="95" t="s">
        <v>535</v>
      </c>
      <c r="E26" s="95"/>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91">
        <f>SUM(B26:C32)</f>
        <v>13</v>
      </c>
    </row>
    <row r="34" spans="1:7" x14ac:dyDescent="0.3">
      <c r="A34" s="338" t="s">
        <v>295</v>
      </c>
      <c r="B34" s="339"/>
      <c r="C34" s="340"/>
      <c r="D34" s="33">
        <f>D33/(COUNT(B26:C32)*2)</f>
        <v>0.9285714285714286</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1</v>
      </c>
      <c r="C37" s="120" t="str">
        <f>IF(B37=0, -5, "0")</f>
        <v>0</v>
      </c>
      <c r="D37" s="95" t="s">
        <v>535</v>
      </c>
      <c r="E37" s="94"/>
      <c r="F37" s="94" t="s">
        <v>357</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91">
        <f>SUM(B37:C41)</f>
        <v>9</v>
      </c>
      <c r="E42" s="13"/>
      <c r="F42" s="13"/>
      <c r="G42" s="126"/>
    </row>
    <row r="43" spans="1:7" s="22" customFormat="1" x14ac:dyDescent="0.3">
      <c r="A43" s="338" t="s">
        <v>295</v>
      </c>
      <c r="B43" s="339"/>
      <c r="C43" s="340"/>
      <c r="D43" s="33">
        <f>D42/(COUNT(B37:C41)*2)</f>
        <v>0.9</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1</v>
      </c>
      <c r="C46" s="94"/>
      <c r="D46" s="95" t="s">
        <v>535</v>
      </c>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8" t="s">
        <v>36</v>
      </c>
      <c r="B52" s="339"/>
      <c r="C52" s="340"/>
      <c r="D52" s="91">
        <f>SUM(B46:C51)</f>
        <v>11</v>
      </c>
    </row>
    <row r="53" spans="1:7" x14ac:dyDescent="0.3">
      <c r="A53" s="338" t="s">
        <v>295</v>
      </c>
      <c r="B53" s="339"/>
      <c r="C53" s="340"/>
      <c r="D53" s="33">
        <f>D52/(COUNT(B46:C51)*2)</f>
        <v>0.91666666666666663</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1</v>
      </c>
      <c r="C56" s="120" t="str">
        <f>IF(B56=0, -5, "0")</f>
        <v>0</v>
      </c>
      <c r="D56" s="98" t="s">
        <v>535</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538</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91">
        <f>SUM(B56:C62)</f>
        <v>12</v>
      </c>
    </row>
    <row r="64" spans="1:7" x14ac:dyDescent="0.3">
      <c r="A64" s="338" t="s">
        <v>295</v>
      </c>
      <c r="B64" s="339"/>
      <c r="C64" s="340"/>
      <c r="D64" s="33">
        <f>D63/(COUNT(B56:C62)*2)</f>
        <v>0.8571428571428571</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43.5" customHeight="1" x14ac:dyDescent="0.4">
      <c r="A72" s="17" t="s">
        <v>289</v>
      </c>
      <c r="B72" s="100">
        <v>2</v>
      </c>
      <c r="C72" s="101"/>
      <c r="D72" s="12"/>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49.5" x14ac:dyDescent="0.35">
      <c r="A77" s="46" t="s">
        <v>285</v>
      </c>
      <c r="B77" s="100">
        <v>1</v>
      </c>
      <c r="C77" s="120" t="str">
        <f>IF(B77=0, -5, "0")</f>
        <v>0</v>
      </c>
      <c r="D77" s="303" t="s">
        <v>537</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91">
        <f>SUM(B67:C83)</f>
        <v>33</v>
      </c>
    </row>
    <row r="85" spans="1:7" x14ac:dyDescent="0.3">
      <c r="A85" s="338" t="s">
        <v>295</v>
      </c>
      <c r="B85" s="339"/>
      <c r="C85" s="340"/>
      <c r="D85" s="33">
        <f>D84/(COUNT(B67:C83)*2)</f>
        <v>0.97058823529411764</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1</v>
      </c>
      <c r="C88" s="101"/>
      <c r="D88" s="95" t="s">
        <v>536</v>
      </c>
      <c r="E88" s="95"/>
      <c r="F88" s="94" t="s">
        <v>356</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8" t="s">
        <v>36</v>
      </c>
      <c r="B102" s="339"/>
      <c r="C102" s="340"/>
      <c r="D102" s="91">
        <f>SUM(B88:C101)</f>
        <v>27</v>
      </c>
    </row>
    <row r="103" spans="1:7" x14ac:dyDescent="0.3">
      <c r="A103" s="338" t="s">
        <v>295</v>
      </c>
      <c r="B103" s="339"/>
      <c r="C103" s="340"/>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50.25" x14ac:dyDescent="0.35">
      <c r="A112" s="46" t="s">
        <v>230</v>
      </c>
      <c r="B112" s="110">
        <v>0</v>
      </c>
      <c r="C112" s="120">
        <f>IF(B112=0, -5, "0")</f>
        <v>-5</v>
      </c>
      <c r="D112" s="127" t="s">
        <v>526</v>
      </c>
      <c r="E112" s="95" t="s">
        <v>548</v>
      </c>
      <c r="F112" s="94" t="s">
        <v>356</v>
      </c>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112"/>
      <c r="E115" s="94"/>
      <c r="F115" s="94"/>
      <c r="G115" s="126"/>
    </row>
    <row r="116" spans="1:7" s="22" customFormat="1" ht="33.75" x14ac:dyDescent="0.35">
      <c r="A116" s="46" t="s">
        <v>317</v>
      </c>
      <c r="B116" s="110">
        <v>1</v>
      </c>
      <c r="C116" s="120" t="str">
        <f>IF(B116=0, -5, "0")</f>
        <v>0</v>
      </c>
      <c r="D116" s="95" t="s">
        <v>541</v>
      </c>
      <c r="E116" s="94"/>
      <c r="F116" s="94" t="s">
        <v>356</v>
      </c>
      <c r="G116" s="126"/>
    </row>
    <row r="117" spans="1:7" s="22" customFormat="1" x14ac:dyDescent="0.3">
      <c r="A117" s="51" t="s">
        <v>232</v>
      </c>
      <c r="B117" s="110">
        <v>2</v>
      </c>
      <c r="C117" s="94"/>
      <c r="D117" s="107"/>
      <c r="E117" s="94"/>
      <c r="F117" s="94"/>
      <c r="G117" s="126"/>
    </row>
    <row r="118" spans="1:7" s="22" customFormat="1" x14ac:dyDescent="0.3">
      <c r="A118" s="338" t="s">
        <v>36</v>
      </c>
      <c r="B118" s="339"/>
      <c r="C118" s="340"/>
      <c r="D118" s="91">
        <f>SUM(B107:C117)</f>
        <v>14</v>
      </c>
      <c r="E118" s="13"/>
      <c r="F118" s="13"/>
      <c r="G118" s="126"/>
    </row>
    <row r="119" spans="1:7" s="22" customFormat="1" x14ac:dyDescent="0.3">
      <c r="A119" s="338" t="s">
        <v>295</v>
      </c>
      <c r="B119" s="339"/>
      <c r="C119" s="340"/>
      <c r="D119" s="33">
        <f>D118/(COUNT(B107:C117)*2)</f>
        <v>0.58333333333333337</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540</v>
      </c>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303" t="s">
        <v>539</v>
      </c>
      <c r="E132" s="102"/>
      <c r="F132" s="94"/>
    </row>
    <row r="133" spans="1:7" x14ac:dyDescent="0.3">
      <c r="A133" s="338" t="s">
        <v>36</v>
      </c>
      <c r="B133" s="339"/>
      <c r="C133" s="340"/>
      <c r="D133" s="91">
        <f>SUM(B122:C132)</f>
        <v>20</v>
      </c>
    </row>
    <row r="134" spans="1:7" x14ac:dyDescent="0.3">
      <c r="A134" s="338" t="s">
        <v>295</v>
      </c>
      <c r="B134" s="339"/>
      <c r="C134" s="340"/>
      <c r="D134" s="32">
        <f>D133/(COUNT(B122:C132)*2)</f>
        <v>0.90909090909090906</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91">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92">
        <f>SUM(B153:C160)</f>
        <v>16</v>
      </c>
    </row>
    <row r="162" spans="1:7" x14ac:dyDescent="0.3">
      <c r="A162" s="338" t="s">
        <v>295</v>
      </c>
      <c r="B162" s="339"/>
      <c r="C162" s="340"/>
      <c r="D162" s="33">
        <f>D161/(COUNT(B153:C160)*2)</f>
        <v>1</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8" t="s">
        <v>36</v>
      </c>
      <c r="B169" s="339"/>
      <c r="C169" s="340"/>
      <c r="D169" s="91">
        <f>SUM(B165:C168)</f>
        <v>8</v>
      </c>
    </row>
    <row r="170" spans="1:7" x14ac:dyDescent="0.3">
      <c r="A170" s="338" t="s">
        <v>295</v>
      </c>
      <c r="B170" s="339"/>
      <c r="C170" s="340"/>
      <c r="D170" s="33">
        <f>D169/(COUNT(B165:C168)*2)</f>
        <v>1</v>
      </c>
    </row>
    <row r="171" spans="1:7" s="22" customFormat="1" x14ac:dyDescent="0.3">
      <c r="A171" s="26"/>
      <c r="B171" s="27"/>
      <c r="C171" s="27"/>
      <c r="D171" s="28"/>
      <c r="G171" s="126"/>
    </row>
    <row r="172" spans="1:7" ht="19.5" x14ac:dyDescent="0.4">
      <c r="A172" s="341" t="s">
        <v>17</v>
      </c>
      <c r="B172" s="342"/>
      <c r="C172" s="342"/>
      <c r="D172" s="342"/>
      <c r="E172" s="342"/>
      <c r="F172" s="342"/>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91">
        <f>SUM(B173:C176)</f>
        <v>8</v>
      </c>
    </row>
    <row r="178" spans="1:7" x14ac:dyDescent="0.3">
      <c r="A178" s="338" t="s">
        <v>295</v>
      </c>
      <c r="B178" s="339"/>
      <c r="C178" s="340"/>
      <c r="D178" s="33">
        <f>D177/(COUNT(B173:C176)*2)</f>
        <v>1</v>
      </c>
    </row>
    <row r="179" spans="1:7" s="22" customFormat="1" x14ac:dyDescent="0.3">
      <c r="A179" s="26"/>
      <c r="B179" s="27"/>
      <c r="C179" s="27"/>
      <c r="D179" s="28"/>
      <c r="G179" s="126"/>
    </row>
    <row r="180" spans="1:7" ht="19.5" x14ac:dyDescent="0.4">
      <c r="A180" s="336" t="s">
        <v>78</v>
      </c>
      <c r="B180" s="337"/>
      <c r="C180" s="337"/>
      <c r="D180" s="337"/>
      <c r="E180" s="337"/>
      <c r="F180" s="337"/>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91">
        <f>SUM(B181:C185)</f>
        <v>10</v>
      </c>
    </row>
    <row r="187" spans="1:7" x14ac:dyDescent="0.3">
      <c r="A187" s="338" t="s">
        <v>295</v>
      </c>
      <c r="B187" s="339"/>
      <c r="C187" s="340"/>
      <c r="D187" s="33">
        <f>D186/(COUNT(B181:C185)*2)</f>
        <v>1</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8" t="s">
        <v>36</v>
      </c>
      <c r="B194" s="339"/>
      <c r="C194" s="340"/>
      <c r="D194" s="54">
        <f>SUM(B190:C193)</f>
        <v>8</v>
      </c>
    </row>
    <row r="195" spans="1:6" x14ac:dyDescent="0.3">
      <c r="A195" s="338" t="s">
        <v>295</v>
      </c>
      <c r="B195" s="339"/>
      <c r="C195" s="340"/>
      <c r="D195" s="33">
        <f>D194/(COUNT(B190:C193)*2)</f>
        <v>1</v>
      </c>
    </row>
    <row r="197" spans="1:6" ht="18" x14ac:dyDescent="0.35">
      <c r="A197" s="64" t="s">
        <v>246</v>
      </c>
      <c r="B197" s="63"/>
      <c r="C197" s="63"/>
      <c r="D197" s="299">
        <f>E197/F197</f>
        <v>0.7</v>
      </c>
      <c r="E197" s="298">
        <f>COUNTIF('A2 Technique'!F17:F193,"ok")</f>
        <v>7</v>
      </c>
      <c r="F197" s="298">
        <f>COUNTA('A2 Technique'!F17:F193)</f>
        <v>10</v>
      </c>
    </row>
    <row r="198" spans="1:6" ht="22.5" x14ac:dyDescent="0.3">
      <c r="A198" s="35" t="s">
        <v>322</v>
      </c>
      <c r="B198" s="36"/>
      <c r="C198" s="37"/>
      <c r="D198" s="38">
        <f>SUM(D194,D186,D177,D169,D161,D63,D52,D33,D22,D118,D149,D133,D102,D84,D42)</f>
        <v>222</v>
      </c>
    </row>
    <row r="199" spans="1:6" ht="22.5" x14ac:dyDescent="0.3">
      <c r="A199" s="35" t="s">
        <v>323</v>
      </c>
      <c r="B199" s="36"/>
      <c r="C199" s="37"/>
      <c r="D199" s="39">
        <f>D198/(COUNT(B190:C193,B181:C185,B173:C176,B165:C168,B153:C160,B56:C62,B46:C51,B26:C32,B17:C21,B107:C117,B137:C148,B122:C132,B88:C101,B67:C83,B37:C41)*2)</f>
        <v>0.9173553719008265</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19" zoomScale="90" zoomScaleSheetLayoutView="90" workbookViewId="0">
      <selection activeCell="B532" sqref="B53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1"/>
      <c r="E1" s="331"/>
      <c r="F1" s="331"/>
      <c r="G1" s="331"/>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2" t="s">
        <v>179</v>
      </c>
      <c r="B7" s="332"/>
      <c r="C7" s="332"/>
      <c r="D7" s="332"/>
      <c r="E7" s="332"/>
      <c r="F7" s="332"/>
      <c r="G7" s="125"/>
    </row>
    <row r="8" spans="1:7" ht="29.25" x14ac:dyDescent="0.45">
      <c r="A8" s="333" t="str">
        <f>'Page de garde'!D18</f>
        <v>Jawhra Sousse</v>
      </c>
      <c r="B8" s="333"/>
      <c r="C8" s="333"/>
      <c r="D8" s="333"/>
      <c r="E8" s="333"/>
      <c r="F8" s="333"/>
      <c r="G8" s="125"/>
    </row>
    <row r="9" spans="1:7" ht="24" x14ac:dyDescent="0.45">
      <c r="A9" s="14" t="s">
        <v>42</v>
      </c>
      <c r="B9" s="334" t="s">
        <v>549</v>
      </c>
      <c r="C9" s="334"/>
      <c r="D9" s="334"/>
      <c r="E9" s="334"/>
      <c r="F9" s="334"/>
      <c r="G9" s="125"/>
    </row>
    <row r="10" spans="1:7" ht="24" x14ac:dyDescent="0.45">
      <c r="A10" s="15" t="s">
        <v>44</v>
      </c>
      <c r="B10" s="335" t="s">
        <v>550</v>
      </c>
      <c r="C10" s="335"/>
      <c r="D10" s="335"/>
      <c r="E10" s="335"/>
      <c r="F10" s="335"/>
      <c r="G10" s="125"/>
    </row>
    <row r="11" spans="1:7" ht="24" x14ac:dyDescent="0.45">
      <c r="A11" s="14" t="s">
        <v>43</v>
      </c>
      <c r="B11" s="330">
        <v>43395</v>
      </c>
      <c r="C11" s="330"/>
      <c r="D11" s="330"/>
      <c r="E11" s="330"/>
      <c r="F11" s="330"/>
      <c r="G11" s="125"/>
    </row>
    <row r="12" spans="1:7" ht="24" x14ac:dyDescent="0.45">
      <c r="A12" s="14" t="s">
        <v>239</v>
      </c>
      <c r="B12" s="328">
        <f>D549</f>
        <v>0.94498381877022652</v>
      </c>
      <c r="C12" s="328"/>
      <c r="D12" s="328"/>
      <c r="E12" s="328"/>
      <c r="F12" s="328"/>
      <c r="G12" s="125"/>
    </row>
    <row r="13" spans="1:7" ht="22.5" x14ac:dyDescent="0.45">
      <c r="D13" s="329"/>
      <c r="E13" s="329"/>
      <c r="F13" s="329"/>
      <c r="G13" s="329"/>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43395</v>
      </c>
      <c r="B16" s="188"/>
      <c r="C16" s="188"/>
      <c r="D16" s="188"/>
      <c r="E16" s="188"/>
      <c r="F16" s="202"/>
    </row>
    <row r="17" spans="1:8" ht="16.5" customHeight="1" x14ac:dyDescent="0.3">
      <c r="A17" s="312" t="s">
        <v>30</v>
      </c>
      <c r="B17" s="313" t="s">
        <v>31</v>
      </c>
      <c r="C17" s="313"/>
      <c r="D17" s="313" t="s">
        <v>46</v>
      </c>
      <c r="E17" s="314" t="s">
        <v>310</v>
      </c>
      <c r="F17" s="314" t="s">
        <v>358</v>
      </c>
    </row>
    <row r="18" spans="1:8" ht="16.5" customHeight="1" x14ac:dyDescent="0.3">
      <c r="A18" s="312"/>
      <c r="B18" s="41" t="s">
        <v>34</v>
      </c>
      <c r="C18" s="41" t="s">
        <v>33</v>
      </c>
      <c r="D18" s="313"/>
      <c r="E18" s="314"/>
      <c r="F18" s="314"/>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123" t="s">
        <v>551</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43395</v>
      </c>
      <c r="B49" s="124"/>
      <c r="C49" s="135"/>
      <c r="D49" s="124"/>
    </row>
    <row r="50" spans="1:7" ht="16.5" customHeight="1" x14ac:dyDescent="0.3">
      <c r="A50" s="312" t="s">
        <v>30</v>
      </c>
      <c r="B50" s="313" t="s">
        <v>31</v>
      </c>
      <c r="C50" s="313"/>
      <c r="D50" s="313" t="s">
        <v>46</v>
      </c>
      <c r="E50" s="314" t="s">
        <v>310</v>
      </c>
      <c r="F50" s="314" t="s">
        <v>360</v>
      </c>
      <c r="G50" s="127"/>
    </row>
    <row r="51" spans="1:7" ht="16.5" customHeight="1" x14ac:dyDescent="0.3">
      <c r="A51" s="312"/>
      <c r="B51" s="41" t="s">
        <v>34</v>
      </c>
      <c r="C51" s="41" t="s">
        <v>33</v>
      </c>
      <c r="D51" s="313"/>
      <c r="E51" s="314"/>
      <c r="F51" s="314"/>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3" x14ac:dyDescent="0.3">
      <c r="A69" s="209" t="s">
        <v>380</v>
      </c>
      <c r="B69" s="130">
        <v>1</v>
      </c>
      <c r="C69" s="150" t="str">
        <f>IF(B69=0, -5, "0")</f>
        <v>0</v>
      </c>
      <c r="D69" s="95" t="s">
        <v>554</v>
      </c>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33" x14ac:dyDescent="0.3">
      <c r="A76" s="70" t="s">
        <v>156</v>
      </c>
      <c r="B76" s="130">
        <v>1</v>
      </c>
      <c r="C76" s="131"/>
      <c r="D76" s="138" t="s">
        <v>555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36</v>
      </c>
    </row>
    <row r="85" spans="1:7" x14ac:dyDescent="0.3">
      <c r="A85" s="5" t="s">
        <v>35</v>
      </c>
      <c r="B85" s="132"/>
      <c r="C85" s="133"/>
      <c r="D85" s="134">
        <f>D84/(COUNT(B65:C83)*2)</f>
        <v>0.94736842105263153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49.5" x14ac:dyDescent="0.3">
      <c r="A92" s="70" t="s">
        <v>384</v>
      </c>
      <c r="B92" s="130">
        <v>2</v>
      </c>
      <c r="C92" s="218"/>
      <c r="D92" s="147" t="s">
        <v>553</v>
      </c>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0.66666666666666663</v>
      </c>
      <c r="E99" s="282">
        <f>COUNTIF('A3 Exploitation'!F53:F98,"ok")</f>
        <v>2</v>
      </c>
      <c r="F99" s="283">
        <f>COUNTA('A3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73</v>
      </c>
    </row>
    <row r="103" spans="1:7" ht="18" x14ac:dyDescent="0.35">
      <c r="A103" s="42" t="s">
        <v>199</v>
      </c>
      <c r="B103" s="152"/>
      <c r="C103" s="153"/>
      <c r="D103" s="144">
        <f>D102/(COUNT(B88:C93,B53:C60,B65:C83,B95:C99)*2)</f>
        <v>0.96052631578947367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43395</v>
      </c>
      <c r="B106" s="124"/>
      <c r="C106" s="135"/>
      <c r="D106" s="124"/>
    </row>
    <row r="107" spans="1:7" ht="16.5" customHeight="1" x14ac:dyDescent="0.3">
      <c r="A107" s="312" t="s">
        <v>30</v>
      </c>
      <c r="B107" s="313" t="s">
        <v>31</v>
      </c>
      <c r="C107" s="313"/>
      <c r="D107" s="313" t="s">
        <v>46</v>
      </c>
      <c r="E107" s="314" t="s">
        <v>310</v>
      </c>
      <c r="F107" s="314" t="s">
        <v>360</v>
      </c>
    </row>
    <row r="108" spans="1:7" ht="16.5" customHeight="1" x14ac:dyDescent="0.3">
      <c r="A108" s="312"/>
      <c r="B108" s="41" t="s">
        <v>34</v>
      </c>
      <c r="C108" s="41" t="s">
        <v>33</v>
      </c>
      <c r="D108" s="313"/>
      <c r="E108" s="314"/>
      <c r="F108" s="314"/>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49.5" x14ac:dyDescent="0.3">
      <c r="A125" s="209" t="s">
        <v>159</v>
      </c>
      <c r="B125" s="130">
        <v>1</v>
      </c>
      <c r="C125" s="130" t="str">
        <f>IF(B125=0, -5, "0")</f>
        <v>0</v>
      </c>
      <c r="D125" s="357" t="s">
        <v>561</v>
      </c>
      <c r="E125" s="358"/>
      <c r="F125" s="204"/>
    </row>
    <row r="126" spans="1:6" x14ac:dyDescent="0.3">
      <c r="A126" s="70" t="s">
        <v>251</v>
      </c>
      <c r="B126" s="130">
        <v>2</v>
      </c>
      <c r="C126" s="130"/>
      <c r="D126" s="157"/>
      <c r="E126" s="94"/>
      <c r="F126" s="204"/>
    </row>
    <row r="127" spans="1:6" ht="33" x14ac:dyDescent="0.3">
      <c r="A127" s="191" t="s">
        <v>68</v>
      </c>
      <c r="B127" s="130">
        <v>0</v>
      </c>
      <c r="C127" s="213"/>
      <c r="D127" s="116" t="s">
        <v>557</v>
      </c>
      <c r="E127" s="116" t="s">
        <v>558</v>
      </c>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1</v>
      </c>
      <c r="F153" s="283">
        <f>COUNTA('A3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43395</v>
      </c>
      <c r="B161" s="124"/>
      <c r="C161" s="135"/>
      <c r="D161" s="127"/>
    </row>
    <row r="162" spans="1:7" ht="16.5" customHeight="1" x14ac:dyDescent="0.3">
      <c r="A162" s="312" t="s">
        <v>30</v>
      </c>
      <c r="B162" s="313" t="s">
        <v>31</v>
      </c>
      <c r="C162" s="313"/>
      <c r="D162" s="313" t="s">
        <v>46</v>
      </c>
      <c r="E162" s="314" t="s">
        <v>310</v>
      </c>
      <c r="F162" s="314" t="s">
        <v>360</v>
      </c>
      <c r="G162" s="127"/>
    </row>
    <row r="163" spans="1:7" ht="16.5" customHeight="1" x14ac:dyDescent="0.3">
      <c r="A163" s="312"/>
      <c r="B163" s="41" t="s">
        <v>34</v>
      </c>
      <c r="C163" s="41" t="s">
        <v>33</v>
      </c>
      <c r="D163" s="313"/>
      <c r="E163" s="314"/>
      <c r="F163" s="314"/>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359" t="s">
        <v>562</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49.5" x14ac:dyDescent="0.3">
      <c r="A183" s="70" t="s">
        <v>376</v>
      </c>
      <c r="B183" s="130">
        <v>1</v>
      </c>
      <c r="C183" s="150"/>
      <c r="D183" s="357" t="s">
        <v>561</v>
      </c>
      <c r="E183" s="358" t="s">
        <v>546</v>
      </c>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8" t="s">
        <v>379</v>
      </c>
      <c r="B195" s="318"/>
      <c r="C195" s="318"/>
      <c r="D195" s="318"/>
      <c r="E195" s="318"/>
      <c r="F195" s="31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0.5</v>
      </c>
      <c r="E200" s="282">
        <f>COUNTIF('A3 Exploitation'!F165:F199,"ok")</f>
        <v>1</v>
      </c>
      <c r="F200" s="283">
        <f>COUNTA('A3 Exploitation'!F165:F199)</f>
        <v>2</v>
      </c>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43395</v>
      </c>
      <c r="B208" s="124"/>
      <c r="C208" s="135"/>
      <c r="D208" s="124"/>
    </row>
    <row r="209" spans="1:7" ht="16.5" customHeight="1" x14ac:dyDescent="0.3">
      <c r="A209" s="312" t="s">
        <v>30</v>
      </c>
      <c r="B209" s="313" t="s">
        <v>31</v>
      </c>
      <c r="C209" s="313"/>
      <c r="D209" s="313" t="s">
        <v>46</v>
      </c>
      <c r="E209" s="314" t="s">
        <v>310</v>
      </c>
      <c r="F209" s="314" t="s">
        <v>360</v>
      </c>
      <c r="G209" s="127"/>
    </row>
    <row r="210" spans="1:7" ht="16.5" customHeight="1" x14ac:dyDescent="0.3">
      <c r="A210" s="312"/>
      <c r="B210" s="41" t="s">
        <v>34</v>
      </c>
      <c r="C210" s="41" t="s">
        <v>33</v>
      </c>
      <c r="D210" s="313"/>
      <c r="E210" s="314"/>
      <c r="F210" s="314"/>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132.75" x14ac:dyDescent="0.35">
      <c r="A230" s="278" t="s">
        <v>388</v>
      </c>
      <c r="B230" s="130">
        <v>0</v>
      </c>
      <c r="C230" s="136">
        <f>IF(B230=0, -10, "0")</f>
        <v>-10</v>
      </c>
      <c r="D230" s="156" t="s">
        <v>567</v>
      </c>
      <c r="E230" s="358" t="s">
        <v>568</v>
      </c>
      <c r="F230" s="204"/>
    </row>
    <row r="231" spans="1:7" ht="49.5" x14ac:dyDescent="0.3">
      <c r="A231" s="70" t="s">
        <v>59</v>
      </c>
      <c r="B231" s="130">
        <v>0</v>
      </c>
      <c r="C231" s="130"/>
      <c r="D231" s="360" t="s">
        <v>565</v>
      </c>
      <c r="E231" s="358" t="s">
        <v>566</v>
      </c>
      <c r="F231" s="204"/>
    </row>
    <row r="232" spans="1:7" ht="49.5" x14ac:dyDescent="0.3">
      <c r="A232" s="4" t="s">
        <v>64</v>
      </c>
      <c r="B232" s="130">
        <v>1</v>
      </c>
      <c r="C232" s="131"/>
      <c r="D232" s="357" t="s">
        <v>561</v>
      </c>
      <c r="E232" s="358" t="s">
        <v>546</v>
      </c>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21</v>
      </c>
    </row>
    <row r="245" spans="1:7" x14ac:dyDescent="0.3">
      <c r="A245" s="5" t="s">
        <v>35</v>
      </c>
      <c r="B245" s="132"/>
      <c r="C245" s="133"/>
      <c r="D245" s="134">
        <f>D244/(COUNT(B226:C243)*2)</f>
        <v>0.55263157894736847</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8" t="s">
        <v>379</v>
      </c>
      <c r="B256" s="318"/>
      <c r="C256" s="318"/>
      <c r="D256" s="318"/>
      <c r="E256" s="318"/>
      <c r="F256" s="31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2</v>
      </c>
      <c r="C261" s="140"/>
      <c r="D261" s="281">
        <f>IFERROR(E261/F261,"N.A")</f>
        <v>1</v>
      </c>
      <c r="E261" s="282">
        <f>COUNTIF('A3 Exploitation'!F212:F260,"ok")</f>
        <v>2</v>
      </c>
      <c r="F261" s="283">
        <f>COUNTA('A3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0.79761904761904767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43395</v>
      </c>
      <c r="B269" s="124"/>
      <c r="C269" s="135"/>
      <c r="D269" s="124"/>
      <c r="F269" s="206"/>
      <c r="G269" s="214"/>
    </row>
    <row r="270" spans="1:7" s="16" customFormat="1" ht="16.5" customHeight="1" x14ac:dyDescent="0.3">
      <c r="A270" s="312" t="s">
        <v>30</v>
      </c>
      <c r="B270" s="313" t="s">
        <v>31</v>
      </c>
      <c r="C270" s="313"/>
      <c r="D270" s="313" t="s">
        <v>46</v>
      </c>
      <c r="E270" s="314" t="s">
        <v>310</v>
      </c>
      <c r="F270" s="314" t="s">
        <v>360</v>
      </c>
      <c r="G270" s="214"/>
    </row>
    <row r="271" spans="1:7" s="16" customFormat="1" ht="16.5" customHeight="1" x14ac:dyDescent="0.3">
      <c r="A271" s="312"/>
      <c r="B271" s="41" t="s">
        <v>34</v>
      </c>
      <c r="C271" s="41" t="s">
        <v>33</v>
      </c>
      <c r="D271" s="313"/>
      <c r="E271" s="314"/>
      <c r="F271" s="314"/>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3" x14ac:dyDescent="0.3">
      <c r="A293" s="70" t="s">
        <v>136</v>
      </c>
      <c r="B293" s="130">
        <v>1</v>
      </c>
      <c r="C293" s="130"/>
      <c r="D293" s="156" t="s">
        <v>572</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1</v>
      </c>
      <c r="C298" s="130"/>
      <c r="D298" s="360" t="s">
        <v>571</v>
      </c>
      <c r="E298" s="106"/>
      <c r="F298" s="204"/>
      <c r="G298" s="214"/>
    </row>
    <row r="299" spans="1:7" s="16" customFormat="1" x14ac:dyDescent="0.3">
      <c r="A299" s="70" t="s">
        <v>170</v>
      </c>
      <c r="B299" s="130">
        <v>2</v>
      </c>
      <c r="C299" s="130"/>
      <c r="D299" s="156"/>
      <c r="E299" s="116"/>
      <c r="F299" s="204"/>
      <c r="G299" s="214"/>
    </row>
    <row r="300" spans="1:7" s="16" customFormat="1" ht="49.5" x14ac:dyDescent="0.3">
      <c r="A300" s="70" t="s">
        <v>376</v>
      </c>
      <c r="B300" s="130">
        <v>1</v>
      </c>
      <c r="C300" s="239"/>
      <c r="D300" s="357" t="s">
        <v>561</v>
      </c>
      <c r="E300" s="358" t="s">
        <v>546</v>
      </c>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9" t="s">
        <v>396</v>
      </c>
      <c r="B308" s="320"/>
      <c r="C308" s="320"/>
      <c r="D308" s="320"/>
      <c r="E308" s="320"/>
      <c r="F308" s="32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43395</v>
      </c>
      <c r="B321" s="124"/>
      <c r="C321" s="135"/>
      <c r="D321" s="127"/>
    </row>
    <row r="322" spans="1:7" ht="16.5" customHeight="1" x14ac:dyDescent="0.3">
      <c r="A322" s="312" t="s">
        <v>30</v>
      </c>
      <c r="B322" s="313" t="s">
        <v>31</v>
      </c>
      <c r="C322" s="313"/>
      <c r="D322" s="313" t="s">
        <v>46</v>
      </c>
      <c r="E322" s="314" t="s">
        <v>310</v>
      </c>
      <c r="F322" s="314" t="s">
        <v>360</v>
      </c>
      <c r="G322" s="127"/>
    </row>
    <row r="323" spans="1:7" ht="16.5" customHeight="1" x14ac:dyDescent="0.3">
      <c r="A323" s="312"/>
      <c r="B323" s="41" t="s">
        <v>34</v>
      </c>
      <c r="C323" s="41" t="s">
        <v>33</v>
      </c>
      <c r="D323" s="313"/>
      <c r="E323" s="314"/>
      <c r="F323" s="314"/>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99" x14ac:dyDescent="0.3">
      <c r="A339" s="4" t="s">
        <v>5</v>
      </c>
      <c r="B339" s="130">
        <v>0</v>
      </c>
      <c r="C339" s="130"/>
      <c r="D339" s="129" t="s">
        <v>573</v>
      </c>
      <c r="E339" s="95" t="s">
        <v>574</v>
      </c>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9" t="s">
        <v>379</v>
      </c>
      <c r="B349" s="320"/>
      <c r="C349" s="320"/>
      <c r="D349" s="320"/>
      <c r="E349" s="320"/>
      <c r="F349" s="32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43395</v>
      </c>
      <c r="B361" s="124"/>
      <c r="C361" s="135"/>
      <c r="D361" s="124"/>
    </row>
    <row r="362" spans="1:7" ht="16.5" customHeight="1" x14ac:dyDescent="0.3">
      <c r="A362" s="312" t="s">
        <v>30</v>
      </c>
      <c r="B362" s="313" t="s">
        <v>31</v>
      </c>
      <c r="C362" s="313"/>
      <c r="D362" s="313" t="s">
        <v>46</v>
      </c>
      <c r="E362" s="314" t="s">
        <v>310</v>
      </c>
      <c r="F362" s="314" t="s">
        <v>360</v>
      </c>
      <c r="G362" s="127"/>
    </row>
    <row r="363" spans="1:7" ht="16.5" customHeight="1" x14ac:dyDescent="0.3">
      <c r="A363" s="312"/>
      <c r="B363" s="41" t="s">
        <v>34</v>
      </c>
      <c r="C363" s="41" t="s">
        <v>33</v>
      </c>
      <c r="D363" s="313"/>
      <c r="E363" s="314"/>
      <c r="F363" s="314"/>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8" t="s">
        <v>379</v>
      </c>
      <c r="B383" s="318"/>
      <c r="C383" s="318"/>
      <c r="D383" s="318"/>
      <c r="E383" s="318"/>
      <c r="F383" s="31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1</v>
      </c>
      <c r="F386" s="283">
        <f>COUNTA('A3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43395</v>
      </c>
      <c r="B394" s="124"/>
      <c r="C394" s="135"/>
      <c r="D394" s="127"/>
      <c r="G394" s="127"/>
    </row>
    <row r="395" spans="1:7" ht="16.5" customHeight="1" x14ac:dyDescent="0.3">
      <c r="A395" s="312" t="s">
        <v>30</v>
      </c>
      <c r="B395" s="313" t="s">
        <v>31</v>
      </c>
      <c r="C395" s="313"/>
      <c r="D395" s="313" t="s">
        <v>46</v>
      </c>
      <c r="E395" s="314" t="s">
        <v>310</v>
      </c>
      <c r="F395" s="314" t="s">
        <v>360</v>
      </c>
      <c r="G395" s="127"/>
    </row>
    <row r="396" spans="1:7" ht="16.5" customHeight="1" x14ac:dyDescent="0.3">
      <c r="A396" s="312"/>
      <c r="B396" s="41" t="s">
        <v>34</v>
      </c>
      <c r="C396" s="41" t="s">
        <v>33</v>
      </c>
      <c r="D396" s="313"/>
      <c r="E396" s="314"/>
      <c r="F396" s="314"/>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ht="33" x14ac:dyDescent="0.3">
      <c r="A423" s="4" t="s">
        <v>227</v>
      </c>
      <c r="B423" s="130">
        <v>1</v>
      </c>
      <c r="C423" s="130"/>
      <c r="D423" s="95" t="s">
        <v>576</v>
      </c>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9</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0.9</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8" t="s">
        <v>379</v>
      </c>
      <c r="B435" s="318"/>
      <c r="C435" s="318"/>
      <c r="D435" s="318"/>
      <c r="E435" s="318"/>
      <c r="F435" s="31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43395</v>
      </c>
      <c r="B447" s="124"/>
      <c r="C447" s="135"/>
      <c r="D447" s="124"/>
    </row>
    <row r="448" spans="1:7" ht="16.5" customHeight="1" x14ac:dyDescent="0.3">
      <c r="A448" s="312" t="s">
        <v>30</v>
      </c>
      <c r="B448" s="313" t="s">
        <v>31</v>
      </c>
      <c r="C448" s="313"/>
      <c r="D448" s="313" t="s">
        <v>46</v>
      </c>
      <c r="E448" s="314" t="s">
        <v>310</v>
      </c>
      <c r="F448" s="314" t="s">
        <v>360</v>
      </c>
      <c r="G448" s="127"/>
    </row>
    <row r="449" spans="1:6" ht="16.5" customHeight="1" x14ac:dyDescent="0.3">
      <c r="A449" s="312"/>
      <c r="B449" s="41" t="s">
        <v>34</v>
      </c>
      <c r="C449" s="41" t="s">
        <v>33</v>
      </c>
      <c r="D449" s="313"/>
      <c r="E449" s="314"/>
      <c r="F449" s="314"/>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51" t="s">
        <v>575</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5" t="s">
        <v>379</v>
      </c>
      <c r="B471" s="316"/>
      <c r="C471" s="316"/>
      <c r="D471" s="316"/>
      <c r="E471" s="316"/>
      <c r="F471" s="316"/>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0"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17" t="s">
        <v>367</v>
      </c>
      <c r="B483" s="317"/>
      <c r="C483" s="317"/>
      <c r="D483" s="317"/>
      <c r="E483" s="185"/>
      <c r="F483" s="201"/>
    </row>
    <row r="484" spans="1:7" x14ac:dyDescent="0.3">
      <c r="A484" s="74">
        <f>B11</f>
        <v>43395</v>
      </c>
      <c r="B484" s="124"/>
      <c r="C484" s="135"/>
      <c r="D484" s="124"/>
    </row>
    <row r="485" spans="1:7" ht="16.5" customHeight="1" x14ac:dyDescent="0.3">
      <c r="A485" s="312" t="s">
        <v>30</v>
      </c>
      <c r="B485" s="313" t="s">
        <v>31</v>
      </c>
      <c r="C485" s="313"/>
      <c r="D485" s="313" t="s">
        <v>46</v>
      </c>
      <c r="E485" s="314" t="s">
        <v>310</v>
      </c>
      <c r="F485" s="314" t="s">
        <v>360</v>
      </c>
      <c r="G485" s="127"/>
    </row>
    <row r="486" spans="1:7" ht="16.5" customHeight="1" x14ac:dyDescent="0.3">
      <c r="A486" s="312"/>
      <c r="B486" s="41" t="s">
        <v>34</v>
      </c>
      <c r="C486" s="41" t="s">
        <v>33</v>
      </c>
      <c r="D486" s="313"/>
      <c r="E486" s="314"/>
      <c r="F486" s="314"/>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43395</v>
      </c>
      <c r="B506" s="124"/>
      <c r="C506" s="135"/>
      <c r="D506" s="124"/>
    </row>
    <row r="507" spans="1:7" ht="16.5" customHeight="1" x14ac:dyDescent="0.3">
      <c r="A507" s="312" t="s">
        <v>30</v>
      </c>
      <c r="B507" s="313" t="s">
        <v>31</v>
      </c>
      <c r="C507" s="313"/>
      <c r="D507" s="313" t="s">
        <v>46</v>
      </c>
      <c r="E507" s="314" t="s">
        <v>310</v>
      </c>
      <c r="F507" s="314" t="s">
        <v>360</v>
      </c>
      <c r="G507" s="127"/>
    </row>
    <row r="508" spans="1:7" ht="16.5" customHeight="1" x14ac:dyDescent="0.3">
      <c r="A508" s="312"/>
      <c r="B508" s="41" t="s">
        <v>34</v>
      </c>
      <c r="C508" s="41" t="s">
        <v>33</v>
      </c>
      <c r="D508" s="313"/>
      <c r="E508" s="314"/>
      <c r="F508" s="314"/>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43395</v>
      </c>
      <c r="B517" s="124"/>
      <c r="C517" s="135"/>
      <c r="D517" s="124"/>
    </row>
    <row r="518" spans="1:7" ht="16.5" customHeight="1" x14ac:dyDescent="0.3">
      <c r="A518" s="312" t="s">
        <v>30</v>
      </c>
      <c r="B518" s="313" t="s">
        <v>31</v>
      </c>
      <c r="C518" s="313"/>
      <c r="D518" s="313" t="s">
        <v>46</v>
      </c>
      <c r="E518" s="314" t="s">
        <v>310</v>
      </c>
      <c r="F518" s="314" t="s">
        <v>360</v>
      </c>
      <c r="G518" s="127"/>
    </row>
    <row r="519" spans="1:7" ht="16.5" customHeight="1" x14ac:dyDescent="0.3">
      <c r="A519" s="312"/>
      <c r="B519" s="41" t="s">
        <v>34</v>
      </c>
      <c r="C519" s="41" t="s">
        <v>33</v>
      </c>
      <c r="D519" s="313"/>
      <c r="E519" s="314"/>
      <c r="F519" s="314"/>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43395</v>
      </c>
      <c r="B537" s="124"/>
      <c r="C537" s="135"/>
      <c r="D537" s="124"/>
      <c r="G537" s="127"/>
    </row>
    <row r="538" spans="1:7" ht="16.5" customHeight="1" x14ac:dyDescent="0.3">
      <c r="A538" s="312" t="s">
        <v>30</v>
      </c>
      <c r="B538" s="313" t="s">
        <v>31</v>
      </c>
      <c r="C538" s="313"/>
      <c r="D538" s="313" t="s">
        <v>46</v>
      </c>
      <c r="E538" s="314" t="s">
        <v>310</v>
      </c>
      <c r="F538" s="314" t="s">
        <v>360</v>
      </c>
      <c r="G538" s="127"/>
    </row>
    <row r="539" spans="1:7" ht="16.5" customHeight="1" x14ac:dyDescent="0.3">
      <c r="A539" s="312"/>
      <c r="B539" s="41" t="s">
        <v>34</v>
      </c>
      <c r="C539" s="41" t="s">
        <v>33</v>
      </c>
      <c r="D539" s="313"/>
      <c r="E539" s="314"/>
      <c r="F539" s="314"/>
      <c r="G539" s="127"/>
    </row>
    <row r="540" spans="1:7" ht="30" x14ac:dyDescent="0.3">
      <c r="A540" s="70" t="s">
        <v>373</v>
      </c>
      <c r="B540" s="130">
        <v>2</v>
      </c>
      <c r="C540" s="130"/>
      <c r="D540" s="154"/>
      <c r="E540" s="94"/>
      <c r="F540" s="204"/>
    </row>
    <row r="541" spans="1:7" x14ac:dyDescent="0.3">
      <c r="A541" s="4" t="s">
        <v>54</v>
      </c>
      <c r="B541" s="130" t="s">
        <v>32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4</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0.89583333333333326</v>
      </c>
    </row>
    <row r="548" spans="1:4" ht="22.5" x14ac:dyDescent="0.45">
      <c r="A548" s="35" t="s">
        <v>45</v>
      </c>
      <c r="B548" s="181"/>
      <c r="C548" s="182"/>
      <c r="D548" s="183">
        <f>SUM(D544,D533,D513,D502,D443,D390,D357,D45,D317,D265,D157,D480,D204,D102)</f>
        <v>584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0.94498381877022652</v>
      </c>
    </row>
  </sheetData>
  <sheetProtection algorithmName="SHA-512" hashValue="2V8HpEqeI8ax9U6wfulLSJNMcFAP/C1nMN86o3l6tzWyckqyhtlwW2eo3EW4kgWswspi2cirW2fN5z+39IKuIw==" saltValue="iXcOJEn0c+QbA7AGDOuey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2" zoomScale="80" zoomScaleNormal="90" zoomScaleSheetLayoutView="80" workbookViewId="0">
      <selection activeCell="D175" sqref="D17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1"/>
      <c r="E1" s="331"/>
      <c r="F1" s="331"/>
      <c r="G1" s="331"/>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2" t="s">
        <v>50</v>
      </c>
      <c r="B6" s="352"/>
      <c r="C6" s="352"/>
      <c r="D6" s="352"/>
      <c r="E6" s="352"/>
      <c r="F6" s="352"/>
      <c r="G6" s="125"/>
    </row>
    <row r="7" spans="1:7" s="12" customFormat="1" ht="21.75" customHeight="1" x14ac:dyDescent="0.45">
      <c r="A7" s="333" t="e">
        <f>#REF!</f>
        <v>#REF!</v>
      </c>
      <c r="B7" s="333"/>
      <c r="C7" s="333"/>
      <c r="D7" s="333"/>
      <c r="E7" s="333"/>
      <c r="F7" s="333"/>
      <c r="G7" s="125"/>
    </row>
    <row r="8" spans="1:7" s="12" customFormat="1" ht="24" x14ac:dyDescent="0.45">
      <c r="A8" s="14" t="s">
        <v>42</v>
      </c>
      <c r="B8" s="353" t="str">
        <f>'A4 Exploitation'!B9:F9</f>
        <v>Dr Hend kamoun</v>
      </c>
      <c r="C8" s="353"/>
      <c r="D8" s="353"/>
      <c r="E8" s="353"/>
      <c r="F8" s="353"/>
      <c r="G8" s="125"/>
    </row>
    <row r="9" spans="1:7" s="12" customFormat="1" ht="24" x14ac:dyDescent="0.45">
      <c r="A9" s="15" t="s">
        <v>44</v>
      </c>
      <c r="B9" s="354" t="str">
        <f>'A4 Exploitation'!B10:F10</f>
        <v>directeur du magasin et chefs rayons</v>
      </c>
      <c r="C9" s="354"/>
      <c r="D9" s="354"/>
      <c r="E9" s="354"/>
      <c r="F9" s="354"/>
      <c r="G9" s="125"/>
    </row>
    <row r="10" spans="1:7" s="12" customFormat="1" ht="24" x14ac:dyDescent="0.45">
      <c r="A10" s="14" t="s">
        <v>43</v>
      </c>
      <c r="B10" s="351">
        <f>'A4 Exploitation'!A8:F8</f>
        <v>0</v>
      </c>
      <c r="C10" s="351"/>
      <c r="D10" s="351"/>
      <c r="E10" s="351"/>
      <c r="F10" s="351"/>
      <c r="G10" s="125"/>
    </row>
    <row r="11" spans="1:7" s="12" customFormat="1" ht="24" x14ac:dyDescent="0.45">
      <c r="A11" s="14" t="s">
        <v>294</v>
      </c>
      <c r="B11" s="350">
        <f>D199</f>
        <v>0.9375</v>
      </c>
      <c r="C11" s="350"/>
      <c r="D11" s="350"/>
      <c r="E11" s="350"/>
      <c r="F11" s="350"/>
      <c r="G11" s="125"/>
    </row>
    <row r="12" spans="1:7" s="12" customFormat="1" ht="22.5" x14ac:dyDescent="0.45">
      <c r="A12" s="11"/>
      <c r="D12" s="329"/>
      <c r="E12" s="329"/>
      <c r="F12" s="329"/>
      <c r="G12" s="329"/>
    </row>
    <row r="13" spans="1:7" s="12" customFormat="1" ht="11.25" customHeight="1" x14ac:dyDescent="0.3">
      <c r="A13" s="312" t="s">
        <v>30</v>
      </c>
      <c r="B13" s="313" t="s">
        <v>31</v>
      </c>
      <c r="C13" s="313"/>
      <c r="D13" s="313" t="s">
        <v>46</v>
      </c>
      <c r="E13" s="313" t="s">
        <v>190</v>
      </c>
      <c r="F13" s="313" t="s">
        <v>191</v>
      </c>
      <c r="G13" s="112"/>
    </row>
    <row r="14" spans="1:7" s="12" customFormat="1" ht="12.75" customHeight="1" x14ac:dyDescent="0.3">
      <c r="A14" s="312"/>
      <c r="B14" s="34" t="s">
        <v>34</v>
      </c>
      <c r="C14" s="34" t="s">
        <v>33</v>
      </c>
      <c r="D14" s="313"/>
      <c r="E14" s="313"/>
      <c r="F14" s="313"/>
      <c r="G14" s="127"/>
    </row>
    <row r="15" spans="1:7" x14ac:dyDescent="0.3">
      <c r="A15" s="17"/>
      <c r="B15" s="17"/>
      <c r="C15" s="17"/>
      <c r="D15" s="17"/>
    </row>
    <row r="16" spans="1:7" ht="19.5" x14ac:dyDescent="0.4">
      <c r="A16" s="345" t="s">
        <v>0</v>
      </c>
      <c r="B16" s="346"/>
      <c r="C16" s="346"/>
      <c r="D16" s="346"/>
      <c r="E16" s="346"/>
      <c r="F16" s="346"/>
      <c r="G16" s="126" t="s">
        <v>356</v>
      </c>
    </row>
    <row r="17" spans="1:7" x14ac:dyDescent="0.3">
      <c r="A17" s="17" t="s">
        <v>269</v>
      </c>
      <c r="B17" s="94">
        <v>1</v>
      </c>
      <c r="C17" s="94"/>
      <c r="D17" s="95" t="s">
        <v>534</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7" t="s">
        <v>36</v>
      </c>
      <c r="B22" s="343"/>
      <c r="C22" s="344"/>
      <c r="D22" s="245">
        <f>SUM(B17:C21)</f>
        <v>9</v>
      </c>
    </row>
    <row r="23" spans="1:7" x14ac:dyDescent="0.3">
      <c r="A23" s="338" t="s">
        <v>295</v>
      </c>
      <c r="B23" s="339"/>
      <c r="C23" s="340"/>
      <c r="D23" s="33">
        <f>D22/(COUNT(B17:C21)*2)</f>
        <v>0.9</v>
      </c>
    </row>
    <row r="24" spans="1:7" s="22" customFormat="1" x14ac:dyDescent="0.3">
      <c r="A24" s="26"/>
      <c r="B24" s="27"/>
      <c r="C24" s="27"/>
      <c r="D24" s="28"/>
      <c r="G24" s="126"/>
    </row>
    <row r="25" spans="1:7" ht="19.5" x14ac:dyDescent="0.4">
      <c r="A25" s="336" t="s">
        <v>4</v>
      </c>
      <c r="B25" s="337"/>
      <c r="C25" s="337"/>
      <c r="D25" s="337"/>
      <c r="E25" s="337"/>
      <c r="F25" s="337"/>
    </row>
    <row r="26" spans="1:7" ht="18" x14ac:dyDescent="0.35">
      <c r="A26" s="40" t="s">
        <v>97</v>
      </c>
      <c r="B26" s="94">
        <v>1</v>
      </c>
      <c r="C26" s="120" t="str">
        <f>IF(B26=0, -5, "0")</f>
        <v>0</v>
      </c>
      <c r="D26" s="95" t="s">
        <v>535</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8" t="s">
        <v>36</v>
      </c>
      <c r="B33" s="339"/>
      <c r="C33" s="340"/>
      <c r="D33" s="244">
        <f>SUM(B26:C32)</f>
        <v>13</v>
      </c>
    </row>
    <row r="34" spans="1:7" x14ac:dyDescent="0.3">
      <c r="A34" s="338" t="s">
        <v>295</v>
      </c>
      <c r="B34" s="339"/>
      <c r="C34" s="340"/>
      <c r="D34" s="33">
        <f>D33/(COUNT(B26:C32)*2)</f>
        <v>0.9285714285714286</v>
      </c>
    </row>
    <row r="35" spans="1:7" s="22" customFormat="1" x14ac:dyDescent="0.3">
      <c r="A35" s="26"/>
      <c r="B35" s="27"/>
      <c r="C35" s="27"/>
      <c r="D35" s="28"/>
      <c r="G35" s="126"/>
    </row>
    <row r="36" spans="1:7" s="22" customFormat="1" ht="19.5" x14ac:dyDescent="0.4">
      <c r="A36" s="336" t="s">
        <v>219</v>
      </c>
      <c r="B36" s="337"/>
      <c r="C36" s="337"/>
      <c r="D36" s="337"/>
      <c r="E36" s="337"/>
      <c r="F36" s="337"/>
      <c r="G36" s="126"/>
    </row>
    <row r="37" spans="1:7" s="22" customFormat="1" ht="18" x14ac:dyDescent="0.35">
      <c r="A37" s="40" t="s">
        <v>97</v>
      </c>
      <c r="B37" s="94">
        <v>1</v>
      </c>
      <c r="C37" s="120" t="str">
        <f>IF(B37=0, -5, "0")</f>
        <v>0</v>
      </c>
      <c r="D37" s="95" t="s">
        <v>535</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8" t="s">
        <v>36</v>
      </c>
      <c r="B42" s="339"/>
      <c r="C42" s="340"/>
      <c r="D42" s="244">
        <f>SUM(B37:C41)</f>
        <v>9</v>
      </c>
      <c r="E42" s="13"/>
      <c r="F42" s="13"/>
      <c r="G42" s="126"/>
    </row>
    <row r="43" spans="1:7" s="22" customFormat="1" x14ac:dyDescent="0.3">
      <c r="A43" s="338" t="s">
        <v>295</v>
      </c>
      <c r="B43" s="339"/>
      <c r="C43" s="340"/>
      <c r="D43" s="33">
        <f>D42/(COUNT(B37:C41)*2)</f>
        <v>0.9</v>
      </c>
      <c r="E43" s="13"/>
      <c r="F43" s="13"/>
      <c r="G43" s="126"/>
    </row>
    <row r="44" spans="1:7" s="22" customFormat="1" x14ac:dyDescent="0.3">
      <c r="A44" s="47"/>
      <c r="B44" s="48"/>
      <c r="C44" s="48"/>
      <c r="D44" s="49"/>
      <c r="G44" s="126"/>
    </row>
    <row r="45" spans="1:7" ht="19.5" x14ac:dyDescent="0.4">
      <c r="A45" s="348" t="s">
        <v>21</v>
      </c>
      <c r="B45" s="349"/>
      <c r="C45" s="349"/>
      <c r="D45" s="349"/>
      <c r="E45" s="349"/>
      <c r="F45" s="349"/>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8" t="s">
        <v>36</v>
      </c>
      <c r="B52" s="339"/>
      <c r="C52" s="340"/>
      <c r="D52" s="244">
        <f>SUM(B46:C51)</f>
        <v>12</v>
      </c>
    </row>
    <row r="53" spans="1:7" x14ac:dyDescent="0.3">
      <c r="A53" s="338" t="s">
        <v>295</v>
      </c>
      <c r="B53" s="339"/>
      <c r="C53" s="340"/>
      <c r="D53" s="33">
        <f>D52/(COUNT(B46:C51)*2)</f>
        <v>1</v>
      </c>
    </row>
    <row r="54" spans="1:7" s="22" customFormat="1" x14ac:dyDescent="0.3">
      <c r="A54" s="26"/>
      <c r="B54" s="27"/>
      <c r="C54" s="27"/>
      <c r="D54" s="28"/>
      <c r="G54" s="126"/>
    </row>
    <row r="55" spans="1:7" ht="19.5" x14ac:dyDescent="0.4">
      <c r="A55" s="336" t="s">
        <v>8</v>
      </c>
      <c r="B55" s="337"/>
      <c r="C55" s="337"/>
      <c r="D55" s="337"/>
      <c r="E55" s="337"/>
      <c r="F55" s="337"/>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577</v>
      </c>
      <c r="E58" s="95"/>
      <c r="F58" s="94"/>
    </row>
    <row r="59" spans="1:7" x14ac:dyDescent="0.3">
      <c r="A59" s="23" t="s">
        <v>92</v>
      </c>
      <c r="B59" s="94">
        <v>2</v>
      </c>
      <c r="C59" s="94"/>
      <c r="D59" s="98"/>
      <c r="E59" s="94"/>
      <c r="F59" s="94"/>
    </row>
    <row r="60" spans="1:7" ht="50.25" x14ac:dyDescent="0.35">
      <c r="A60" s="43" t="s">
        <v>221</v>
      </c>
      <c r="B60" s="94">
        <v>2</v>
      </c>
      <c r="C60" s="120" t="str">
        <f>IF(B60=0, -5, "0")</f>
        <v>0</v>
      </c>
      <c r="D60" s="361" t="s">
        <v>578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8" t="s">
        <v>36</v>
      </c>
      <c r="B63" s="339"/>
      <c r="C63" s="340"/>
      <c r="D63" s="244">
        <f>SUM(B56:C62)</f>
        <v>13</v>
      </c>
    </row>
    <row r="64" spans="1:7" x14ac:dyDescent="0.3">
      <c r="A64" s="338" t="s">
        <v>295</v>
      </c>
      <c r="B64" s="339"/>
      <c r="C64" s="340"/>
      <c r="D64" s="33">
        <f>D63/(COUNT(B56:C62)*2)</f>
        <v>0.9285714285714286</v>
      </c>
    </row>
    <row r="65" spans="1:7" s="22" customFormat="1" x14ac:dyDescent="0.3">
      <c r="A65" s="26"/>
      <c r="B65" s="27"/>
      <c r="C65" s="27"/>
      <c r="D65" s="28"/>
      <c r="G65" s="126"/>
    </row>
    <row r="66" spans="1:7" ht="19.5" x14ac:dyDescent="0.4">
      <c r="A66" s="336" t="s">
        <v>130</v>
      </c>
      <c r="B66" s="337"/>
      <c r="C66" s="337"/>
      <c r="D66" s="337"/>
      <c r="E66" s="337"/>
      <c r="F66" s="337"/>
    </row>
    <row r="67" spans="1:7" ht="19.5" x14ac:dyDescent="0.4">
      <c r="A67" s="17" t="s">
        <v>271</v>
      </c>
      <c r="B67" s="100">
        <v>2</v>
      </c>
      <c r="C67" s="101"/>
      <c r="D67" s="102"/>
      <c r="E67" s="102"/>
      <c r="F67" s="94"/>
    </row>
    <row r="68" spans="1:7" ht="62.25" x14ac:dyDescent="0.4">
      <c r="A68" s="17" t="s">
        <v>272</v>
      </c>
      <c r="B68" s="100">
        <v>1</v>
      </c>
      <c r="C68" s="101"/>
      <c r="D68" s="356" t="s">
        <v>552</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50.25" x14ac:dyDescent="0.35">
      <c r="A77" s="46" t="s">
        <v>285</v>
      </c>
      <c r="B77" s="100">
        <v>1</v>
      </c>
      <c r="C77" s="120" t="str">
        <f>IF(B77=0, -5, "0")</f>
        <v>0</v>
      </c>
      <c r="D77" s="95" t="s">
        <v>556</v>
      </c>
      <c r="E77" s="105"/>
      <c r="F77" s="94"/>
    </row>
    <row r="78" spans="1:7" s="22" customFormat="1" ht="66" x14ac:dyDescent="0.3">
      <c r="A78" s="21" t="s">
        <v>232</v>
      </c>
      <c r="B78" s="100">
        <v>1</v>
      </c>
      <c r="C78" s="106"/>
      <c r="D78" s="95" t="s">
        <v>553</v>
      </c>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8" t="s">
        <v>36</v>
      </c>
      <c r="B84" s="339"/>
      <c r="C84" s="340"/>
      <c r="D84" s="244">
        <f>SUM(B67:C83)</f>
        <v>31</v>
      </c>
    </row>
    <row r="85" spans="1:7" x14ac:dyDescent="0.3">
      <c r="A85" s="338" t="s">
        <v>295</v>
      </c>
      <c r="B85" s="339"/>
      <c r="C85" s="340"/>
      <c r="D85" s="33">
        <f>D84/(COUNT(B67:C83)*2)</f>
        <v>0.91176470588235292</v>
      </c>
    </row>
    <row r="86" spans="1:7" s="22" customFormat="1" x14ac:dyDescent="0.3">
      <c r="A86" s="26"/>
      <c r="B86" s="27"/>
      <c r="C86" s="27"/>
      <c r="D86" s="28"/>
      <c r="G86" s="126"/>
    </row>
    <row r="87" spans="1:7" ht="19.5" x14ac:dyDescent="0.4">
      <c r="A87" s="336" t="s">
        <v>211</v>
      </c>
      <c r="B87" s="337"/>
      <c r="C87" s="337"/>
      <c r="D87" s="337"/>
      <c r="E87" s="337"/>
      <c r="F87" s="337"/>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95" t="s">
        <v>559</v>
      </c>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33.75" x14ac:dyDescent="0.35">
      <c r="A100" s="45" t="s">
        <v>297</v>
      </c>
      <c r="B100" s="110">
        <v>2</v>
      </c>
      <c r="C100" s="120" t="str">
        <f>IF(B100=0, -5, "0")</f>
        <v>0</v>
      </c>
      <c r="D100" s="95" t="s">
        <v>560</v>
      </c>
      <c r="E100" s="94"/>
      <c r="F100" s="94"/>
    </row>
    <row r="101" spans="1:7" x14ac:dyDescent="0.3">
      <c r="A101" s="51" t="s">
        <v>232</v>
      </c>
      <c r="B101" s="110">
        <v>2</v>
      </c>
      <c r="C101" s="94"/>
      <c r="D101" s="95"/>
      <c r="E101" s="94"/>
      <c r="F101" s="94"/>
    </row>
    <row r="102" spans="1:7" x14ac:dyDescent="0.3">
      <c r="A102" s="338" t="s">
        <v>36</v>
      </c>
      <c r="B102" s="339"/>
      <c r="C102" s="340"/>
      <c r="D102" s="244">
        <f>SUM(B88:C101)</f>
        <v>28</v>
      </c>
    </row>
    <row r="103" spans="1:7" x14ac:dyDescent="0.3">
      <c r="A103" s="338" t="s">
        <v>295</v>
      </c>
      <c r="B103" s="339"/>
      <c r="C103" s="340"/>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6" t="s">
        <v>212</v>
      </c>
      <c r="B106" s="337"/>
      <c r="C106" s="337"/>
      <c r="D106" s="337"/>
      <c r="E106" s="337"/>
      <c r="F106" s="337"/>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32.25" x14ac:dyDescent="0.4">
      <c r="A110" s="65" t="s">
        <v>291</v>
      </c>
      <c r="B110" s="110">
        <v>1</v>
      </c>
      <c r="C110" s="101"/>
      <c r="D110" s="107" t="s">
        <v>564</v>
      </c>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ht="30.75" x14ac:dyDescent="0.3">
      <c r="A117" s="51" t="s">
        <v>232</v>
      </c>
      <c r="B117" s="110">
        <v>1</v>
      </c>
      <c r="C117" s="94"/>
      <c r="D117" s="107" t="s">
        <v>563</v>
      </c>
      <c r="E117" s="94"/>
      <c r="F117" s="94"/>
      <c r="G117" s="126"/>
    </row>
    <row r="118" spans="1:7" s="22" customFormat="1" x14ac:dyDescent="0.3">
      <c r="A118" s="338" t="s">
        <v>36</v>
      </c>
      <c r="B118" s="339"/>
      <c r="C118" s="340"/>
      <c r="D118" s="244">
        <f>SUM(B107:C117)</f>
        <v>20</v>
      </c>
      <c r="E118" s="13"/>
      <c r="F118" s="13"/>
      <c r="G118" s="126"/>
    </row>
    <row r="119" spans="1:7" s="22" customFormat="1" x14ac:dyDescent="0.3">
      <c r="A119" s="338" t="s">
        <v>295</v>
      </c>
      <c r="B119" s="339"/>
      <c r="C119" s="340"/>
      <c r="D119" s="33">
        <f>D118/(COUNT(B107:C117)*2)</f>
        <v>0.90909090909090906</v>
      </c>
      <c r="E119" s="13"/>
      <c r="F119" s="13"/>
      <c r="G119" s="126"/>
    </row>
    <row r="120" spans="1:7" s="22" customFormat="1" x14ac:dyDescent="0.3">
      <c r="A120" s="26"/>
      <c r="B120" s="27"/>
      <c r="C120" s="27"/>
      <c r="D120" s="28"/>
      <c r="G120" s="126"/>
    </row>
    <row r="121" spans="1:7" ht="19.5" x14ac:dyDescent="0.4">
      <c r="A121" s="336" t="s">
        <v>185</v>
      </c>
      <c r="B121" s="337"/>
      <c r="C121" s="337"/>
      <c r="D121" s="337"/>
      <c r="E121" s="337"/>
      <c r="F121" s="337"/>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32.25" x14ac:dyDescent="0.4">
      <c r="A126" s="17" t="s">
        <v>292</v>
      </c>
      <c r="B126" s="111">
        <v>1</v>
      </c>
      <c r="C126" s="101"/>
      <c r="D126" s="107" t="s">
        <v>563</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569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303" t="s">
        <v>570</v>
      </c>
      <c r="E132" s="102"/>
      <c r="F132" s="94"/>
    </row>
    <row r="133" spans="1:7" x14ac:dyDescent="0.3">
      <c r="A133" s="338" t="s">
        <v>36</v>
      </c>
      <c r="B133" s="339"/>
      <c r="C133" s="340"/>
      <c r="D133" s="244">
        <f>SUM(B122:C132)</f>
        <v>21</v>
      </c>
    </row>
    <row r="134" spans="1:7" x14ac:dyDescent="0.3">
      <c r="A134" s="338" t="s">
        <v>295</v>
      </c>
      <c r="B134" s="339"/>
      <c r="C134" s="340"/>
      <c r="D134" s="32">
        <f>D133/(COUNT(B122:C132)*2)</f>
        <v>0.95454545454545459</v>
      </c>
    </row>
    <row r="135" spans="1:7" s="22" customFormat="1" x14ac:dyDescent="0.3">
      <c r="A135" s="26"/>
      <c r="B135" s="27"/>
      <c r="C135" s="27"/>
      <c r="D135" s="31"/>
      <c r="G135" s="126"/>
    </row>
    <row r="136" spans="1:7" ht="19.5" x14ac:dyDescent="0.4">
      <c r="A136" s="336" t="s">
        <v>71</v>
      </c>
      <c r="B136" s="337"/>
      <c r="C136" s="337"/>
      <c r="D136" s="337"/>
      <c r="E136" s="337"/>
      <c r="F136" s="337"/>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8" t="s">
        <v>36</v>
      </c>
      <c r="B149" s="339"/>
      <c r="C149" s="340"/>
      <c r="D149" s="244">
        <f>SUM(B137:C148)</f>
        <v>24</v>
      </c>
    </row>
    <row r="150" spans="1:7" x14ac:dyDescent="0.3">
      <c r="A150" s="338" t="s">
        <v>295</v>
      </c>
      <c r="B150" s="339"/>
      <c r="C150" s="340"/>
      <c r="D150" s="33">
        <f>D149/(COUNT(B137:C148)*2)</f>
        <v>1</v>
      </c>
    </row>
    <row r="151" spans="1:7" s="22" customFormat="1" x14ac:dyDescent="0.3">
      <c r="A151" s="26"/>
      <c r="B151" s="27"/>
      <c r="C151" s="27"/>
      <c r="D151" s="28"/>
      <c r="G151" s="126"/>
    </row>
    <row r="152" spans="1:7" ht="19.5" x14ac:dyDescent="0.4">
      <c r="A152" s="336" t="s">
        <v>217</v>
      </c>
      <c r="B152" s="337"/>
      <c r="C152" s="337"/>
      <c r="D152" s="337"/>
      <c r="E152" s="337"/>
      <c r="F152" s="337"/>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8" t="s">
        <v>36</v>
      </c>
      <c r="B161" s="343"/>
      <c r="C161" s="344"/>
      <c r="D161" s="245">
        <f>SUM(B153:C160)</f>
        <v>16</v>
      </c>
    </row>
    <row r="162" spans="1:7" x14ac:dyDescent="0.3">
      <c r="A162" s="338" t="s">
        <v>295</v>
      </c>
      <c r="B162" s="339"/>
      <c r="C162" s="340"/>
      <c r="D162" s="33">
        <f>D161/(COUNT(B153:C160)*2)</f>
        <v>1</v>
      </c>
    </row>
    <row r="163" spans="1:7" s="22" customFormat="1" x14ac:dyDescent="0.3">
      <c r="A163" s="26"/>
      <c r="B163" s="27"/>
      <c r="C163" s="29"/>
      <c r="D163" s="30"/>
      <c r="G163" s="126"/>
    </row>
    <row r="164" spans="1:7" ht="19.5" x14ac:dyDescent="0.4">
      <c r="A164" s="336" t="s">
        <v>77</v>
      </c>
      <c r="B164" s="337"/>
      <c r="C164" s="337"/>
      <c r="D164" s="337"/>
      <c r="E164" s="337"/>
      <c r="F164" s="337"/>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ht="49.5" x14ac:dyDescent="0.3">
      <c r="A168" s="17" t="s">
        <v>86</v>
      </c>
      <c r="B168" s="94">
        <v>0</v>
      </c>
      <c r="C168" s="94"/>
      <c r="D168" s="95" t="s">
        <v>579</v>
      </c>
      <c r="E168" s="95" t="s">
        <v>580</v>
      </c>
      <c r="F168" s="94"/>
    </row>
    <row r="169" spans="1:7" x14ac:dyDescent="0.3">
      <c r="A169" s="338" t="s">
        <v>36</v>
      </c>
      <c r="B169" s="339"/>
      <c r="C169" s="340"/>
      <c r="D169" s="244">
        <f>SUM(B165:C168)</f>
        <v>6</v>
      </c>
    </row>
    <row r="170" spans="1:7" x14ac:dyDescent="0.3">
      <c r="A170" s="338" t="s">
        <v>295</v>
      </c>
      <c r="B170" s="339"/>
      <c r="C170" s="340"/>
      <c r="D170" s="33">
        <f>D169/(COUNT(B165:C168)*2)</f>
        <v>0.75</v>
      </c>
    </row>
    <row r="171" spans="1:7" s="22" customFormat="1" x14ac:dyDescent="0.3">
      <c r="A171" s="26"/>
      <c r="B171" s="27"/>
      <c r="C171" s="27"/>
      <c r="D171" s="28"/>
      <c r="G171" s="126"/>
    </row>
    <row r="172" spans="1:7" ht="19.5" x14ac:dyDescent="0.4">
      <c r="A172" s="341" t="s">
        <v>17</v>
      </c>
      <c r="B172" s="342"/>
      <c r="C172" s="342"/>
      <c r="D172" s="342"/>
      <c r="E172" s="342"/>
      <c r="F172" s="342"/>
    </row>
    <row r="173" spans="1:7" ht="60.75" x14ac:dyDescent="0.3">
      <c r="A173" s="20" t="s">
        <v>180</v>
      </c>
      <c r="B173" s="94">
        <v>1</v>
      </c>
      <c r="C173" s="94"/>
      <c r="D173" s="119" t="s">
        <v>582</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8" t="s">
        <v>36</v>
      </c>
      <c r="B177" s="339"/>
      <c r="C177" s="340"/>
      <c r="D177" s="244">
        <f>SUM(B173:C176)</f>
        <v>7</v>
      </c>
    </row>
    <row r="178" spans="1:7" x14ac:dyDescent="0.3">
      <c r="A178" s="338" t="s">
        <v>295</v>
      </c>
      <c r="B178" s="339"/>
      <c r="C178" s="340"/>
      <c r="D178" s="33">
        <f>D177/(COUNT(B173:C176)*2)</f>
        <v>0.875</v>
      </c>
    </row>
    <row r="179" spans="1:7" s="22" customFormat="1" x14ac:dyDescent="0.3">
      <c r="A179" s="26"/>
      <c r="B179" s="27"/>
      <c r="C179" s="27"/>
      <c r="D179" s="28"/>
      <c r="G179" s="126"/>
    </row>
    <row r="180" spans="1:7" ht="19.5" x14ac:dyDescent="0.4">
      <c r="A180" s="336" t="s">
        <v>78</v>
      </c>
      <c r="B180" s="337"/>
      <c r="C180" s="337"/>
      <c r="D180" s="337"/>
      <c r="E180" s="337"/>
      <c r="F180" s="337"/>
    </row>
    <row r="181" spans="1:7" ht="49.5" x14ac:dyDescent="0.3">
      <c r="A181" s="44" t="s">
        <v>315</v>
      </c>
      <c r="B181" s="94">
        <v>1</v>
      </c>
      <c r="C181" s="94"/>
      <c r="D181" s="95" t="s">
        <v>581</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8" t="s">
        <v>36</v>
      </c>
      <c r="B186" s="339"/>
      <c r="C186" s="340"/>
      <c r="D186" s="244">
        <f>SUM(B181:C185)</f>
        <v>9</v>
      </c>
    </row>
    <row r="187" spans="1:7" x14ac:dyDescent="0.3">
      <c r="A187" s="338" t="s">
        <v>295</v>
      </c>
      <c r="B187" s="339"/>
      <c r="C187" s="340"/>
      <c r="D187" s="33">
        <f>D186/(COUNT(B181:C185)*2)</f>
        <v>0.9</v>
      </c>
    </row>
    <row r="188" spans="1:7" s="22" customFormat="1" x14ac:dyDescent="0.3">
      <c r="A188" s="26"/>
      <c r="B188" s="27"/>
      <c r="C188" s="27"/>
      <c r="D188" s="28"/>
      <c r="G188" s="126"/>
    </row>
    <row r="189" spans="1:7" ht="19.5" x14ac:dyDescent="0.4">
      <c r="A189" s="336" t="s">
        <v>216</v>
      </c>
      <c r="B189" s="337"/>
      <c r="C189" s="337"/>
      <c r="D189" s="337"/>
      <c r="E189" s="337"/>
      <c r="F189" s="337"/>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556</v>
      </c>
      <c r="E192" s="94"/>
      <c r="F192" s="94"/>
    </row>
    <row r="193" spans="1:6" x14ac:dyDescent="0.3">
      <c r="A193" s="53" t="s">
        <v>189</v>
      </c>
      <c r="B193" s="94">
        <v>2</v>
      </c>
      <c r="C193" s="94"/>
      <c r="D193" s="94"/>
      <c r="E193" s="94"/>
      <c r="F193" s="94"/>
    </row>
    <row r="194" spans="1:6" x14ac:dyDescent="0.3">
      <c r="A194" s="338" t="s">
        <v>36</v>
      </c>
      <c r="B194" s="339"/>
      <c r="C194" s="340"/>
      <c r="D194" s="54">
        <f>SUM(B190:C193)</f>
        <v>7</v>
      </c>
    </row>
    <row r="195" spans="1:6" x14ac:dyDescent="0.3">
      <c r="A195" s="338" t="s">
        <v>295</v>
      </c>
      <c r="B195" s="339"/>
      <c r="C195" s="340"/>
      <c r="D195" s="33">
        <f>D194/(COUNT(B190:C193)*2)</f>
        <v>0.875</v>
      </c>
    </row>
    <row r="197" spans="1:6" ht="18" x14ac:dyDescent="0.35">
      <c r="A197" s="64" t="s">
        <v>246</v>
      </c>
      <c r="B197" s="63"/>
      <c r="C197" s="63"/>
      <c r="D197" s="286">
        <f>E197/F197</f>
        <v>0.6</v>
      </c>
      <c r="E197" s="298">
        <f>COUNTIF('A3 Technique'!F17:F193,"ok")</f>
        <v>6</v>
      </c>
      <c r="F197" s="298">
        <f>COUNTA('A3 Technique'!F17:F193)</f>
        <v>10</v>
      </c>
    </row>
    <row r="198" spans="1:6" ht="22.5" x14ac:dyDescent="0.3">
      <c r="A198" s="35" t="s">
        <v>322</v>
      </c>
      <c r="B198" s="36"/>
      <c r="C198" s="37"/>
      <c r="D198" s="38">
        <f>SUM(D194,D186,D177,D169,D161,D63,D52,D33,D22,D118,D149,D133,D102,D84,D42)</f>
        <v>225</v>
      </c>
    </row>
    <row r="199" spans="1:6" ht="22.5" x14ac:dyDescent="0.3">
      <c r="A199" s="35" t="s">
        <v>323</v>
      </c>
      <c r="B199" s="36"/>
      <c r="C199" s="37"/>
      <c r="D199" s="39">
        <f>D198/(COUNT(B190:C193,B181:C185,B173:C176,B165:C168,B153:C160,B56:C62,B46:C51,B26:C32,B17:C21,B107:C117,B137:C148,B122:C132,B88:C101,B67:C83,B37:C41)*2)</f>
        <v>0.9375</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2018-02-22T14:54:44Z</cp:lastPrinted>
  <dcterms:created xsi:type="dcterms:W3CDTF">2015-10-03T07:44:26Z</dcterms:created>
  <dcterms:modified xsi:type="dcterms:W3CDTF">2018-10-28T22:30:23Z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