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QLC\01-Clients QLC\3-GRANDE DISTRIBUTION\UHD Carrefour Qualité\2019\Audit magasins\QLC\Market\CM Siliana\05-Mai\"/>
    </mc:Choice>
  </mc:AlternateContent>
  <bookViews>
    <workbookView xWindow="0" yWindow="0" windowWidth="20490" windowHeight="71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F471" i="42"/>
  <c r="E471" i="42"/>
  <c r="F424" i="42"/>
  <c r="E424" i="42"/>
  <c r="F366" i="42"/>
  <c r="E366" i="42"/>
  <c r="F299" i="42"/>
  <c r="E299" i="42"/>
  <c r="D299" i="42" s="1"/>
  <c r="B299" i="42" s="1"/>
  <c r="F244" i="42"/>
  <c r="E244" i="42"/>
  <c r="F185" i="42"/>
  <c r="E185" i="42"/>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D721" i="40" s="1"/>
  <c r="F700" i="40"/>
  <c r="E700" i="40"/>
  <c r="F668" i="40"/>
  <c r="E668" i="40"/>
  <c r="F605" i="40"/>
  <c r="E605" i="40"/>
  <c r="D605" i="40" s="1"/>
  <c r="B605" i="40" s="1"/>
  <c r="F565" i="40"/>
  <c r="E565" i="40"/>
  <c r="F525" i="40"/>
  <c r="E525" i="40"/>
  <c r="D525" i="40" s="1"/>
  <c r="B525" i="40" s="1"/>
  <c r="F471" i="40"/>
  <c r="E471" i="40"/>
  <c r="F424" i="40"/>
  <c r="E424" i="40"/>
  <c r="D424" i="40" s="1"/>
  <c r="B424" i="40" s="1"/>
  <c r="F366" i="40"/>
  <c r="E366" i="40"/>
  <c r="F299" i="40"/>
  <c r="E299" i="40"/>
  <c r="D299" i="40" s="1"/>
  <c r="B299" i="40" s="1"/>
  <c r="F244" i="40"/>
  <c r="D244" i="40" s="1"/>
  <c r="B244" i="40" s="1"/>
  <c r="F244" i="38"/>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129" i="36"/>
  <c r="B129" i="36" s="1"/>
  <c r="D197" i="41" l="1"/>
  <c r="D197" i="39"/>
  <c r="D149" i="39"/>
  <c r="D150" i="39" s="1"/>
  <c r="D63" i="41"/>
  <c r="D64" i="41" s="1"/>
  <c r="D84" i="41"/>
  <c r="D85" i="41" s="1"/>
  <c r="D102" i="41"/>
  <c r="D103" i="41" s="1"/>
  <c r="D118" i="41"/>
  <c r="D119" i="41" s="1"/>
  <c r="D227" i="42"/>
  <c r="D228" i="42" s="1"/>
  <c r="D526" i="42"/>
  <c r="D527" i="42" s="1"/>
  <c r="B127" i="29" s="1"/>
  <c r="D63" i="43"/>
  <c r="D64" i="43" s="1"/>
  <c r="D161" i="43"/>
  <c r="D162" i="43" s="1"/>
  <c r="D728" i="36"/>
  <c r="B43" i="29" s="1"/>
  <c r="D390" i="38"/>
  <c r="D391" i="38" s="1"/>
  <c r="D63" i="39"/>
  <c r="D64" i="39" s="1"/>
  <c r="D102" i="39"/>
  <c r="D103" i="39" s="1"/>
  <c r="D118" i="39"/>
  <c r="D119" i="39" s="1"/>
  <c r="D627" i="40"/>
  <c r="D245" i="40"/>
  <c r="D588" i="42"/>
  <c r="D589" i="42" s="1"/>
  <c r="D133" i="43"/>
  <c r="D134" i="43" s="1"/>
  <c r="D149" i="43"/>
  <c r="D150" i="43" s="1"/>
  <c r="D344" i="40"/>
  <c r="D345" i="40" s="1"/>
  <c r="D526" i="40"/>
  <c r="D527" i="40" s="1"/>
  <c r="B126" i="29" s="1"/>
  <c r="D130" i="42"/>
  <c r="D131" i="42" s="1"/>
  <c r="B64" i="29" s="1"/>
  <c r="D84" i="43"/>
  <c r="D85" i="43" s="1"/>
  <c r="D102" i="43"/>
  <c r="D103" i="43" s="1"/>
  <c r="D118" i="43"/>
  <c r="D119" i="43" s="1"/>
  <c r="D161" i="39"/>
  <c r="D162" i="39" s="1"/>
  <c r="D227" i="40"/>
  <c r="D228" i="40" s="1"/>
  <c r="D129" i="40"/>
  <c r="B129" i="40" s="1"/>
  <c r="E244" i="40"/>
  <c r="D133" i="41"/>
  <c r="D134" i="41" s="1"/>
  <c r="D149" i="41"/>
  <c r="D150" i="41" s="1"/>
  <c r="D344" i="42"/>
  <c r="D345" i="42" s="1"/>
  <c r="D566" i="42"/>
  <c r="D669" i="42"/>
  <c r="D670" i="42" s="1"/>
  <c r="D197" i="43"/>
  <c r="D198" i="43"/>
  <c r="D199" i="43" s="1"/>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00" i="40"/>
  <c r="D301" i="40" s="1"/>
  <c r="D185" i="40"/>
  <c r="B185" i="40" s="1"/>
  <c r="D186" i="40" s="1"/>
  <c r="D187" i="40" s="1"/>
  <c r="B72" i="29" s="1"/>
  <c r="D130" i="40"/>
  <c r="D131" i="40" s="1"/>
  <c r="B63" i="29" s="1"/>
  <c r="D43" i="40"/>
  <c r="B43" i="40" s="1"/>
  <c r="D44" i="40" s="1"/>
  <c r="D628" i="40"/>
  <c r="D368" i="40"/>
  <c r="D370" i="40"/>
  <c r="D371" i="40" s="1"/>
  <c r="B99" i="29" s="1"/>
  <c r="D303" i="40"/>
  <c r="D304" i="40" s="1"/>
  <c r="B90"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721" i="38"/>
  <c r="D722" i="38" s="1"/>
  <c r="D725" i="38" s="1"/>
  <c r="D726" i="38" s="1"/>
  <c r="B171" i="29" s="1"/>
  <c r="D701" i="38"/>
  <c r="D702" i="38" s="1"/>
  <c r="B162" i="29" s="1"/>
  <c r="D669" i="38"/>
  <c r="D670" i="38" s="1"/>
  <c r="D606" i="38"/>
  <c r="D607" i="38" s="1"/>
  <c r="D566" i="38"/>
  <c r="D525" i="38"/>
  <c r="B525" i="38" s="1"/>
  <c r="D526" i="38" s="1"/>
  <c r="D527" i="38" s="1"/>
  <c r="B125" i="29" s="1"/>
  <c r="D472" i="38"/>
  <c r="D425" i="38"/>
  <c r="D367" i="38"/>
  <c r="D368" i="38" s="1"/>
  <c r="D300" i="38"/>
  <c r="D129" i="38"/>
  <c r="D43" i="38"/>
  <c r="B43" i="38" s="1"/>
  <c r="D44" i="38" s="1"/>
  <c r="D47" i="38" s="1"/>
  <c r="D48" i="38" s="1"/>
  <c r="B53" i="29" s="1"/>
  <c r="D266" i="38"/>
  <c r="D588" i="38"/>
  <c r="D589" i="38" s="1"/>
  <c r="D370" i="38" l="1"/>
  <c r="D371" i="38" s="1"/>
  <c r="B98" i="29" s="1"/>
  <c r="D198" i="39"/>
  <c r="D199" i="39" s="1"/>
  <c r="B11" i="39" s="1"/>
  <c r="D428" i="38"/>
  <c r="D429" i="38" s="1"/>
  <c r="B107" i="29" s="1"/>
  <c r="D426" i="38"/>
  <c r="B11" i="43"/>
  <c r="B182" i="29"/>
  <c r="B11" i="41"/>
  <c r="B181" i="29"/>
  <c r="D248" i="38"/>
  <c r="D249" i="38" s="1"/>
  <c r="B80" i="29" s="1"/>
  <c r="D475" i="38"/>
  <c r="D476" i="38" s="1"/>
  <c r="B116" i="29" s="1"/>
  <c r="D473" i="38"/>
  <c r="D301" i="38"/>
  <c r="D303" i="38"/>
  <c r="D304" i="38" s="1"/>
  <c r="B89" i="29" s="1"/>
  <c r="D569" i="38"/>
  <c r="D570" i="38" s="1"/>
  <c r="B134" i="29" s="1"/>
  <c r="D567" i="38"/>
  <c r="D672" i="38"/>
  <c r="D673" i="38" s="1"/>
  <c r="B152" i="29" s="1"/>
  <c r="D723" i="38"/>
  <c r="B129" i="38"/>
  <c r="D130" i="38" s="1"/>
  <c r="D609" i="38"/>
  <c r="D610" i="38" s="1"/>
  <c r="B143" i="29" s="1"/>
  <c r="D186" i="38"/>
  <c r="D187" i="38" s="1"/>
  <c r="B71"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0" i="29" l="1"/>
  <c r="D131" i="38"/>
  <c r="B62" i="29" s="1"/>
  <c r="D729" i="38"/>
  <c r="D730" i="38" s="1"/>
  <c r="B35" i="29" s="1"/>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<sst xmlns="http://schemas.openxmlformats.org/spreadsheetml/2006/main" count="5351" uniqueCount="633">
  <si>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</si>
  <si>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</si>
  <si>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</si>
  <si>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</si>
  <si>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</si>
  <si>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</si>
  <si>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</si>
  <si>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</si>
  <si>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</si>
  <si>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</si>
  <si>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</si>
  <si>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</si>
  <si>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</si>
  <si>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</si>
  <si>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</si>
  <si>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</si>
  <si>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</si>
  <si>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</si>
  <si>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</si>
  <si>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</si>
  <si>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</si>
  <si>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</si>
  <si>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</si>
  <si>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</si>
  <si>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</si>
  <si>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</si>
  <si>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</si>
  <si>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</si>
  <si>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</si>
  <si>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</si>
  <si>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</si>
  <si>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</si>
  <si>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</si>
  <si>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</si>
  <si>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</si>
  <si>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</si>
  <si>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</si>
  <si>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</si>
  <si>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</si>
  <si>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</si>
  <si>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</si>
  <si>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</si>
  <si>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</si>
  <si>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</si>
  <si>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</si>
  <si>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</si>
  <si>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</si>
  <si>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</si>
  <si>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</si>
  <si>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</si>
  <si>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</si>
  <si>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</si>
  <si>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</si>
  <si>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</si>
  <si>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</si>
  <si>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</si>
  <si>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</si>
  <si>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</si>
  <si>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</si>
  <si>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</si>
  <si>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</si>
  <si>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</si>
  <si>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</si>
  <si>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</si>
  <si>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</si>
  <si>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</si>
  <si>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</si>
  <si>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</si>
  <si>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</si>
  <si>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</si>
  <si>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</si>
  <si>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</si>
  <si>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</si>
  <si>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</si>
  <si>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</si>
  <si>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</si>
  <si>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</si>
  <si>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</si>
  <si>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</si>
  <si>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</si>
  <si>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</si>
  <si>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</si>
  <si>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</si>
  <si>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</si>
  <si>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</si>
  <si>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</si>
  <si>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</si>
  <si>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</si>
  <si>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</si>
  <si>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</si>
  <si>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</si>
  <si>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</si>
  <si>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</si>
  <si>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</si>
  <si>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</si>
  <si>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</si>
  <si>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</si>
  <si>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</si>
  <si>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</si>
  <si>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</si>
  <si>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</si>
  <si>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</si>
  <si>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</si>
  <si>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</si>
  <si>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</si>
  <si>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</si>
  <si>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</si>
  <si>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</si>
  <si>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</si>
  <si>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</si>
  <si>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</si>
  <si>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</si>
  <si>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</si>
  <si>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</si>
  <si>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</si>
  <si>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</si>
  <si>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</si>
  <si>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</si>
  <si>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</si>
  <si>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</si>
  <si>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</si>
  <si>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</si>
  <si>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</si>
  <si>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</si>
  <si>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</si>
  <si>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</si>
  <si>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</si>
  <si>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</si>
  <si>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</si>
  <si>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</si>
  <si>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</si>
  <si>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</si>
  <si>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</si>
  <si>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</si>
  <si>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</si>
  <si>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</si>
  <si>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</si>
  <si>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</si>
  <si>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</si>
  <si>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</si>
  <si>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</si>
  <si>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</si>
  <si>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</si>
  <si>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</si>
  <si>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</si>
  <si>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</si>
  <si>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</si>
  <si>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</si>
  <si>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</si>
  <si>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</si>
  <si>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</si>
  <si>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</si>
  <si>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</si>
  <si>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</si>
  <si>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</si>
  <si>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</si>
  <si>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</si>
  <si>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</si>
  <si>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</si>
  <si>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</si>
  <si>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</si>
  <si>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</si>
  <si>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</si>
  <si>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</si>
  <si>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</si>
  <si>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</si>
  <si>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</si>
  <si>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</si>
  <si>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</si>
  <si>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</si>
  <si>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</si>
  <si>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</si>
  <si>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</si>
  <si>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</si>
  <si>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</si>
  <si>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</si>
  <si>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</si>
  <si>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</si>
  <si>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</si>
  <si>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</si>
  <si>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</si>
  <si>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</si>
  <si>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</si>
  <si>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</si>
  <si>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</si>
  <si>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</si>
  <si>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</si>
  <si>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</si>
  <si>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</si>
  <si>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</si>
  <si>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</si>
  <si>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</si>
  <si>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</si>
  <si>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</si>
  <si>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</si>
  <si>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</si>
  <si>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</si>
  <si>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</si>
  <si>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</si>
  <si>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</si>
  <si>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</si>
  <si>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</si>
  <si>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</si>
  <si>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</si>
  <si>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</si>
  <si>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</si>
  <si>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</si>
  <si>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</si>
  <si>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</si>
  <si>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</si>
  <si>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</si>
  <si>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</si>
  <si>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</si>
  <si>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</si>
  <si>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</si>
  <si>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</si>
  <si>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</si>
  <si>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</si>
  <si>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</si>
  <si>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</si>
  <si>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</si>
  <si>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</si>
  <si>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</si>
  <si>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</si>
  <si>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</si>
  <si>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</si>
  <si>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</si>
  <si>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</si>
  <si>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</si>
  <si>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</si>
  <si>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</si>
  <si>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</si>
  <si>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</si>
  <si>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</si>
  <si>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</si>
  <si>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</si>
  <si>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</si>
  <si>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</si>
  <si>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</si>
  <si>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</si>
  <si>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</si>
  <si>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</si>
  <si>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</si>
  <si>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</si>
  <si>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</si>
  <si>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</si>
  <si>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</si>
  <si>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</si>
  <si>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</si>
  <si>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</si>
  <si>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</si>
  <si>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</si>
  <si>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</si>
  <si>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</si>
  <si>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</si>
  <si>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</si>
  <si>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</si>
  <si>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</si>
  <si>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</si>
  <si>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</si>
  <si>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</si>
  <si>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</si>
  <si>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</si>
  <si>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</si>
  <si>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</si>
  <si>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</si>
  <si>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</si>
  <si>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</si>
  <si>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</si>
  <si>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</si>
  <si>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</si>
  <si>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</si>
  <si>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</si>
  <si>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</si>
  <si>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</si>
  <si>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</si>
  <si>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</si>
  <si>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</si>
  <si>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</si>
  <si>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</si>
  <si>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</si>
  <si>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</si>
  <si>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</si>
  <si>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</si>
  <si>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</si>
  <si>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</si>
  <si>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</si>
  <si>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</si>
  <si>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</si>
  <si>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</si>
  <si>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</si>
  <si>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</si>
  <si>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</si>
  <si>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</si>
  <si>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</si>
  <si>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</si>
  <si>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</si>
  <si>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</si>
  <si>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</si>
  <si>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</si>
  <si>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</si>
  <si>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</si>
  <si>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</si>
  <si>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</si>
  <si>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</si>
  <si>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</si>
  <si>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</si>
  <si>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</si>
  <si>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</si>
  <si>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</si>
  <si>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</si>
  <si>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</si>
  <si>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</si>
  <si>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</si>
  <si>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</si>
  <si>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</si>
  <si>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</si>
  <si>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</si>
  <si>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</si>
  <si>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</si>
  <si>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</si>
  <si>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</si>
  <si>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</si>
  <si>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</si>
  <si>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</si>
  <si>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</si>
  <si>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</si>
  <si>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</si>
  <si>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</si>
  <si>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</si>
  <si>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</si>
  <si>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</si>
  <si>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</si>
  <si>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</si>
  <si>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</si>
  <si>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</si>
  <si>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</si>
  <si>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</si>
  <si>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</si>
  <si>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</si>
  <si>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</si>
  <si>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</si>
  <si>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</si>
  <si>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</si>
  <si>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</si>
  <si>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</si>
  <si>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</si>
  <si>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</si>
  <si>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</si>
  <si>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</si>
  <si>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</si>
  <si>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</si>
  <si>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</si>
  <si>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</si>
  <si>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</si>
  <si>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</si>
  <si>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</si>
  <si>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</si>
  <si>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</si>
  <si>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</si>
  <si>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</si>
  <si>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</si>
  <si>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</si>
  <si>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</si>
  <si>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</si>
  <si>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</si>
  <si>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</si>
  <si>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</si>
  <si>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</si>
  <si>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</si>
  <si>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</si>
  <si>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</si>
  <si>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</si>
  <si>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</si>
  <si>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</si>
  <si>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</si>
  <si>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</si>
  <si>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</si>
  <si>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</si>
  <si>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</si>
  <si>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</si>
  <si>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</si>
  <si>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</si>
  <si>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</si>
  <si>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</si>
  <si>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</si>
  <si>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</si>
  <si>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</si>
  <si>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</si>
  <si>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</si>
  <si>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</si>
  <si>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</si>
  <si>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</si>
  <si>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</si>
  <si>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</si>
  <si>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</si>
  <si>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</si>
  <si>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</si>
  <si>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</si>
  <si>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</si>
  <si>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</si>
  <si>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</si>
  <si>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</si>
  <si>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</si>
  <si>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</si>
  <si>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</si>
  <si>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</si>
  <si>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</si>
  <si>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</si>
  <si>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</si>
  <si>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</si>
  <si>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</si>
  <si>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</si>
  <si>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</si>
  <si>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</si>
  <si>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</si>
  <si>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</si>
  <si>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</si>
  <si>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</si>
  <si>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</si>
  <si>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</si>
  <si>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</si>
  <si>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</si>
  <si>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</si>
  <si>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</si>
  <si>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</si>
  <si>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</si>
  <si>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</si>
  <si>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</si>
  <si>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</si>
  <si>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</si>
  <si>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</si>
  <si>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</si>
  <si>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</si>
  <si>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</si>
  <si>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</si>
  <si>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</si>
  <si>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</si>
  <si>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</si>
  <si>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</si>
  <si>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</si>
  <si>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</si>
  <si>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</si>
  <si>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</si>
  <si>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</si>
  <si>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</si>
  <si>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</si>
  <si>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</si>
  <si>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</si>
  <si>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</si>
  <si>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</si>
  <si>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</si>
  <si>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</si>
  <si>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</si>
  <si>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</si>
  <si>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</si>
  <si>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</si>
  <si>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</si>
  <si>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</si>
  <si>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</si>
  <si>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</si>
  <si>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</si>
  <si>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</si>
  <si>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</si>
  <si>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</si>
  <si>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</si>
  <si>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</si>
  <si>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</si>
  <si>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</si>
  <si>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</si>
  <si>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</si>
  <si>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</si>
  <si>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</si>
  <si>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</si>
  <si>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</si>
  <si>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</si>
  <si>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 Souheil DRAOUI</t>
  </si>
  <si>
    <t>Directeur du magasin et chefs rayons</t>
  </si>
  <si>
    <t>Le poids de certains produits n'était pas conforme.
Pain sans sel: 176g
Pain au son: 164g</t>
  </si>
  <si>
    <t>Veuillez avertir le fournisseur.</t>
  </si>
  <si>
    <t>Non utilisation des autocontrôles de méthode de travail.</t>
  </si>
  <si>
    <t>Assurer l'enregistrement quotidien de ce paramètre.</t>
  </si>
  <si>
    <t>Les résultats d'analyses n'étaient pas encore réceptionnées.</t>
  </si>
  <si>
    <t>Présence d'une seule employée le jour de l'audit qui assure le traitement et la vente au niveau de deux rayons (charcuterie/fromage et traiteur).</t>
  </si>
  <si>
    <t>La température mesurée au niveau du meuble froid d'exposition n'était pas satisfaisante.
T à cœur des produits: 13,5°C
T affichée: 12,3°C</t>
  </si>
  <si>
    <t>Veuillez exposer les produits à une température &lt; 10°C.</t>
  </si>
  <si>
    <t>Renforcer le nettoyage.</t>
  </si>
  <si>
    <t>La trancheuse n'était pas propre le jour de l'audit.</t>
  </si>
  <si>
    <t>Présence d'une seule employée qui assure le traitement et la vente au niveau des deux rayons (charcuterie/fromage et traiteur).</t>
  </si>
  <si>
    <t>Veuillez respecter les durées de vie des produits.</t>
  </si>
  <si>
    <t>Présence de 5 morceaux de fromage et 2 charcuterie entamés et non identifiés.</t>
  </si>
  <si>
    <t>Veuillez mentionner les dates d'ouvertures sur tous les produits exposés.</t>
  </si>
  <si>
    <t>Le thermomètre n'était pas fonctionnel le jour de l'audit.</t>
  </si>
  <si>
    <t>Veuillez réparer ou bien remplacer le thermomètre.</t>
  </si>
  <si>
    <t>Absence de savon liquide.</t>
  </si>
  <si>
    <t>Fournir du savon liquide.</t>
  </si>
  <si>
    <t>Absence du suivi et de l'enregistrement des températures à cœur du meuble réfrigéré pour le mois de mars.</t>
  </si>
  <si>
    <t>Assurer l'enregistrement des températures à cœur.</t>
  </si>
  <si>
    <t>Veuillez enregistrer les quantités de parage.</t>
  </si>
  <si>
    <t xml:space="preserve">Présence de 2 barquettes du produit "steak de dinde" dont la DLC était le 16/03/19. </t>
  </si>
  <si>
    <t>Veuillez respecter les dates de retrait (DLC-1).</t>
  </si>
  <si>
    <t>Absence du suivi et de l'enregistrement des températures de la chaine du froid pour la CF(+) volailles depuis janvier 2019.</t>
  </si>
  <si>
    <t>Assurer le suivi et l'enregistrement quotidien des températures de la chaine du froid.</t>
  </si>
  <si>
    <t>Revoir le bon fonctionnement du meuble afin d'assurer une température de -18°C mesurée sur les produits exposés.</t>
  </si>
  <si>
    <t>L'employée porte un espadrille.</t>
  </si>
  <si>
    <t>Veuillez respecter la charte vestimentaire.</t>
  </si>
  <si>
    <t>Le suivi et enregistrement des températures de la chaine du froid était absent pour le 26, 27 et 28 février 2019.</t>
  </si>
  <si>
    <t>Manque de louches pour les produits exposés.</t>
  </si>
  <si>
    <t>Veuillez mettre en place une ouche par produit.</t>
  </si>
  <si>
    <t>La propreté des étagères de pâtes, semoules, farine et sucre n'étaient pas satisfaisante.</t>
  </si>
  <si>
    <t>Présence d'une boite de conserve " CHICOREE LEROUX" dont les DF, DLC et N°Lot étaient absents.</t>
  </si>
  <si>
    <t>Renforcer le contrôle à la réception.</t>
  </si>
  <si>
    <t>Analyses faites et en attente des résultats.</t>
  </si>
  <si>
    <t>Veuillez demander les résultats d'analyses.</t>
  </si>
  <si>
    <t>Demander au service de maintenance de terminer l'installation.</t>
  </si>
  <si>
    <t>Veuillez garder une copie de la feuille de présence.</t>
  </si>
  <si>
    <t>Les bennes à ordure étaient maintenue à l'extérieur.</t>
  </si>
  <si>
    <t>Veuillez garder les bennes à l'intérieur du local de poubelles.</t>
  </si>
  <si>
    <t>Absence de la procédure de destruction des produits.</t>
  </si>
  <si>
    <t>Veuillez télécharger la procédure et l'affichée.</t>
  </si>
  <si>
    <t>Les casiers étaient rouillés.</t>
  </si>
  <si>
    <t>Veuillez assurer un traitement antirouille et repeindre ces éléments.</t>
  </si>
  <si>
    <t>L'armoire GTC n'était pas alimentée par le courant.</t>
  </si>
  <si>
    <t>Veuillez finaliser l'installation de cet élément afin de pouvoir suivre l'état de fonctionnement des CF.</t>
  </si>
  <si>
    <t>Présence de givre au niveau du meuble froid d'exposition des glaces.</t>
  </si>
  <si>
    <t>Procéder au dégivrage.</t>
  </si>
  <si>
    <t>Veuillez réparer ou bien remplacer les poubelles.</t>
  </si>
  <si>
    <t>Procéder à la fixation de cet élément.</t>
  </si>
  <si>
    <t>Installer les distributeurs savon.</t>
  </si>
  <si>
    <t>Présence d'un seul poste lave mains partager entre charcuterie/fromage et boucherie.</t>
  </si>
  <si>
    <t>Mettre en place Un poste lave mains pour chaque rayon.</t>
  </si>
  <si>
    <t>La température des produits surgelés exposés n'était pas conforme.
T de surface mesurée varie entre -6°C et -10°C.</t>
  </si>
  <si>
    <t>Vérifier le bon fonctionnement du meuble d'exposition.</t>
  </si>
  <si>
    <t>Le sol était ébréché à l'entrée de la CF négative.</t>
  </si>
  <si>
    <t>Procéder à la réparation.</t>
  </si>
  <si>
    <t>L'afficheur de la CF (+) volailles n'était pas fonctionnel.</t>
  </si>
  <si>
    <t>Assurer la réparation.</t>
  </si>
  <si>
    <t>Procéder au remplacement.</t>
  </si>
  <si>
    <t>La vitre du meuble froid d'exposition était brisée.</t>
  </si>
  <si>
    <t>T affichée: 12,3°C.
T mesurée: 13,5°C.</t>
  </si>
  <si>
    <t>Vérifier le bon fonctionnement du meuble.</t>
  </si>
  <si>
    <t>T à cœur: 13,5°C.</t>
  </si>
  <si>
    <t>La température des produits exposés au froid doit être &lt; 10°C. Réparer le meuble.</t>
  </si>
  <si>
    <t>Présence de givre au niveau des meubles froid d'exposition des glaces.</t>
  </si>
  <si>
    <t>Le sol était ébréché.</t>
  </si>
  <si>
    <t>SILIANA</t>
  </si>
  <si>
    <t>Les dattes préemballés n'étaient pas étiquetés.</t>
  </si>
  <si>
    <t>Veuillez identifier les produits préemballés.</t>
  </si>
  <si>
    <t>Les grilles de l'évaporateur dans le laboratoire étaient souillés.</t>
  </si>
  <si>
    <t>Présence d'un boudin de jambon de dinde fumé "CHAHIA" et d'un boudin de jambon de dinde fumé "EL MAZRAA" entamés respectivement le 25/02/19 et le 16/02/19. Dépassement des durée de vie des produits. Nous rappelons que la durée de vie des jambon est de jour d'ouverture +15.</t>
  </si>
  <si>
    <t>Présence d'un bac de viande stocké sans utilisation d'égouttoir.</t>
  </si>
  <si>
    <t>Veuillez mettre en place les égouttoirs afin d'assurer la séparation entre les produits et leurs sérosités.</t>
  </si>
  <si>
    <t>Veuillez interdire le réemballage et garder la même étiquette balance même après traitement.</t>
  </si>
  <si>
    <t>Le balisage doit être en français et arabe.</t>
  </si>
  <si>
    <t>La température de surface des produits surgelés exposés au niveau du meuble froid n'était pas satisfaisante.
T des produits varie entre -6°C et -10°C.
T d'ambiance affichée: -13°C.
T affichée sur le meuble: -20°C.</t>
  </si>
  <si>
    <t>Absence du suivi et de l'enregistrement des alarmes quotidiennes (GTC) en raison du non branchement de l'armoire au courant (installation non complète).</t>
  </si>
  <si>
    <t>Présence de 2 filmeuses non fonctionnelles au niveau du laboratoire.</t>
  </si>
  <si>
    <t>Les distributeurs savon dans les rayons poissonnerie, charcuterie/fromage et boucherie étaient démontés.</t>
  </si>
  <si>
    <t>Présence d'un mitigeur mal fixé au niveau du système 3 bacs dans le laboratoire traiteur.</t>
  </si>
  <si>
    <t>Les pédales des poubelles au niveau de la boucherie et du rayon FLEG étaient rompues.
La poubelle au niveau du laboratoire de la boucherie était à ouverture manuelle.</t>
  </si>
  <si>
    <t>Les grilles de l'évaporateur dans le laboratoire étaient souillées.</t>
  </si>
  <si>
    <t>Les quantités de parage n'étaient pas enregistrées sur les feuilles de traçabilité.</t>
  </si>
  <si>
    <t>Réemballage du produits haut de cuisse. Le produits était emballé le 14/03/19 et DLC étiquette balance 17/03/19 et réemballé le 15/03/19 et sa DLC 18/03/19. L'employé expose les barquettes LS et les clients demandent le traitement (désossage, découpe, ...). Après traitement une nouvelle étiquette était attribuée au produit.</t>
  </si>
  <si>
    <t>Le balisage était seulement en langue française.</t>
  </si>
  <si>
    <t>Le sol était ébréché à plusieurs niveaux</t>
  </si>
  <si>
    <t>Présence d'une vitre dans le meuble d'exposition des produits (charcuterie) fixée avec du ruban adhésif (voir photo).</t>
  </si>
  <si>
    <t>Dr Hend KAMOUN</t>
  </si>
  <si>
    <t>poids pain au son non conforme poifs vérifié 159g&lt; poids sur étiquette 200g</t>
  </si>
  <si>
    <t>contacter le fournisseur pour le poids de pains</t>
  </si>
  <si>
    <t>non repect de la procedure de contrôle poids vu que poids enregistré non conforme pour pain au son et pain complet sans l'enregistrement du poids de 10 pains dans le 2ème tableau</t>
  </si>
  <si>
    <t>respect de la procedure de de contrôle poids</t>
  </si>
  <si>
    <t>dosage de l'eau de javel par un bouchon au lieu de l'utlisation d'un gobelet (dosage d'un quart de bouchon pour 10L )</t>
  </si>
  <si>
    <t>assurer le respect de protocole de desinfection</t>
  </si>
  <si>
    <t xml:space="preserve">Chambre froide négative: Plinthe cassée et ébréchée.
</t>
  </si>
  <si>
    <t xml:space="preserve">murs sales au niveau de la chambre froide </t>
  </si>
  <si>
    <t>assurer le suivi des dates d'entame</t>
  </si>
  <si>
    <t>renforcer le nettoyage des murs</t>
  </si>
  <si>
    <t>manque de produits de nettoyage desinfection</t>
  </si>
  <si>
    <t>prévoir les produits de N/D</t>
  </si>
  <si>
    <t xml:space="preserve">tables d'exposition en inox sont sales </t>
  </si>
  <si>
    <t>renforcer le nettoyage des tables d'exposition</t>
  </si>
  <si>
    <t xml:space="preserve">revoir la durée de vie du soufflet thon œuf
</t>
  </si>
  <si>
    <t>T affichée: 2,1°C.
T mesurée: 7,3°C.</t>
  </si>
  <si>
    <t>T à cœur: 7,4°C.</t>
  </si>
  <si>
    <t xml:space="preserve"> Réparer le meuble.</t>
  </si>
  <si>
    <t>mozarella fiore entamée identifiée par la date d'entame du 08/09/19 (date erronée)</t>
  </si>
  <si>
    <t xml:space="preserve">monte charge en panne </t>
  </si>
  <si>
    <t>entreposage des seaux de salaison dans le laboratoire traiteur car le monte charge est en panne</t>
  </si>
  <si>
    <t>thermomètre afficheur de la chambre froide est non fonctionnelle</t>
  </si>
  <si>
    <t>réparer le thermometre afficheur</t>
  </si>
  <si>
    <t>la couche de cire rouge est détériorée pour toutes les boules de gouda mont régal avec étiquetage (DF et DLC ) illisible</t>
  </si>
  <si>
    <t>contacter le fournisseur</t>
  </si>
  <si>
    <t>assurer l'affichage de l'instruction des durées de vie et assurer le respect des durées de vie</t>
  </si>
  <si>
    <t>température affichée est 1°C et celle vérifiée 0,3°C</t>
  </si>
  <si>
    <t>Absence du suivi et de l'enregistrement des températures de la chaine du froid pour la CF(+) volailles vu que le thermomètre afficheur est non fonctionnel.</t>
  </si>
  <si>
    <t>Assurer le suivi et l'enregistrement quotidien des températures de la ch froide à l'aide d'un thermomètre infra rouge</t>
  </si>
  <si>
    <t>Vitre du linéaire sale, table de découpe sale au linéaire trad</t>
  </si>
  <si>
    <t xml:space="preserve">renforcer le nettoyage </t>
  </si>
  <si>
    <t>1/attente à température ambiante a coté du stand trad de 3 caisses de volailles
2/emballage des volailles à température ambiante au niveau du stand de vente trad car les 2 filmeuses au labo sont en panne</t>
  </si>
  <si>
    <t>assurer l'entreposage des MP dans la ch froide en attendant la maniulation et l'emballage des MP
assurer l'emballage des volailles au labo climatisé</t>
  </si>
  <si>
    <t>les 2 filmeuses au labo sont en panne</t>
  </si>
  <si>
    <t>assurer la réparation des filmeuses c'est urgent</t>
  </si>
  <si>
    <t>la CF(+) volailles:le thermomètre afficheur est non fonctionnel.</t>
  </si>
  <si>
    <t>réparer le thermomètre afficheur</t>
  </si>
  <si>
    <t>manque de sabot de travail pour le personnel</t>
  </si>
  <si>
    <t>prévoir les sabots de travail</t>
  </si>
  <si>
    <t>tracabilité non réalisée pour certains produits de volaille en LS ex: cuisse de poulet andalousia et bochettes de dinde parf emballés le 04/05/19
le cadencier de hachage est non disponible au magasin et méconnu pour l'equipe du magasin</t>
  </si>
  <si>
    <t>assurer la tracabilité de tous les produits et assurer l'application du cadencier de hachage</t>
  </si>
  <si>
    <t>utilisation de parage de la veille pour préparer la viande hachée</t>
  </si>
  <si>
    <t>utiliser le parage du jour meme pour la preparation de viande hhachée</t>
  </si>
  <si>
    <t>température affichée au linéaire trad est 2,4°C et celle vérifiée 0,2°C</t>
  </si>
  <si>
    <t>Manque de produit de desinfection du thermomètre</t>
  </si>
  <si>
    <t>prévoir les lingettes desinfectantes</t>
  </si>
  <si>
    <t xml:space="preserve">présentation des chevrettes dans un sac en plastique
</t>
  </si>
  <si>
    <t>eviter l'utilisation de sac en plastqiue</t>
  </si>
  <si>
    <t>les murs sont sales</t>
  </si>
  <si>
    <t>renforcer le nettoyage</t>
  </si>
  <si>
    <t>température vérifiée au meuble surgelés -14°C et celle affichée -17°C</t>
  </si>
  <si>
    <t>Revoir le fonctionnement du thermomètre afficheur</t>
  </si>
  <si>
    <t>présence de 8 barquettes fraises périmés dont la DLC est 03/05/19</t>
  </si>
  <si>
    <t>présence d'une barquette de date fre ne portant ni DLC ni DF</t>
  </si>
  <si>
    <t>eliminer l'ancienne version du référentiel et laisser seule la nouvelle version</t>
  </si>
  <si>
    <t>présence du référentiel version 2017 affiché sur la chambre froide négative et la version 2019 dans la réserve seche</t>
  </si>
  <si>
    <t>température vérifiée 4,6°C et celle affichée 4,4°C</t>
  </si>
  <si>
    <t>le distributeur papier n'est pas fixé en boucherie</t>
  </si>
  <si>
    <t>assurer la fixation du distributeur de papier</t>
  </si>
  <si>
    <t>Boucherie: manque de pistolet au niveau de la station de N/D
station de nettoyage du traiteur est non fonctionnelle</t>
  </si>
  <si>
    <t>reparer le monte charge</t>
  </si>
  <si>
    <t>sur l'etiquette balance la durée de vie 4 j pour le soufflet au thon œuf (DF:4/05/19 DLC: 07/05/19)</t>
  </si>
  <si>
    <t>présence d'un boudin de salami de fromages non encore entamé dont la DLC 12/05/19 (hors la durée de vie de charcuterie non entamée est DLC -10J)
la non disponibilité et méconnaissance de l'instruction des durées de vie dans tous les rayons</t>
  </si>
  <si>
    <t xml:space="preserve">
1/Non repect des durées de vie des volailles exposés en trad hors la durée est de J+2 ex:
 poulet jardinière exposés depuis le 02/05/19 hors sa DLC est 07/05/19
 poulet andalousia exposés depuis le 02/05/19 hors sa DLC est 06/05/19
la non disponibilité et méconnaissance de l'instruction des durées de vie dans tous les rayons
2/Dépassement des DLC fournisseurs pour les produits volailles en trad exposés le jour de l'audit ex:
poulet jardinière DLC carrefour 10/05/19&gt;DLC fournisseur 07/05/19
poulet andalousia DLC carrefour 10/05/19&gt; DLC fournisseur 06/05/19
3/Dépassement des DLC fournisseurs pour les produits volailles en LS ex:
poulet jardinière DLC carrefour 09/05/19&gt;DLC fournisseur 07/05/19
brochettes de dinde DLC carrefour 08/05/19&gt;DLC fournisseur 06/05/19</t>
  </si>
  <si>
    <t>la non disponibilité et la  méconnaissance de l'instruction des durées de vie dans tous les rayons</t>
  </si>
  <si>
    <t>assurer l'affichage et le respect de l'instruction des durées de vie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</si>
</sst>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165" fontId="37" fillId="0" borderId="1" xfId="0" applyNumberFormat="1" applyFont="1" applyBorder="1" applyAlignment="1" applyProtection="1">
      <alignment horizontal="left" vertical="top" wrapText="1"/>
      <protection locked="0"/>
    </xf>
    <xf numFmtId="166" fontId="37" fillId="0" borderId="1" xfId="0" applyNumberFormat="1" applyFont="1" applyFill="1" applyBorder="1" applyAlignment="1" applyProtection="1">
      <alignment wrapText="1"/>
      <protection locked="0"/>
    </xf>
    <xf numFmtId="165" fontId="37" fillId="0" borderId="1" xfId="0" applyNumberFormat="1" applyFont="1" applyFill="1" applyBorder="1" applyAlignment="1" applyProtection="1">
      <alignment horizontal="left" vertical="top" wrapText="1"/>
      <protection hidden="1"/>
    </xf>
    <xf numFmtId="0" fontId="6" fillId="0" borderId="1" xfId="0" applyFont="1" applyBorder="1" applyAlignment="1" applyProtection="1">
      <alignment horizontal="left" vertical="top" wrapText="1"/>
      <protection locked="0"/>
    </xf>
    <xf numFmtId="0" fontId="47" fillId="0" borderId="4" xfId="0" applyFont="1" applyBorder="1" applyAlignment="1" applyProtection="1">
      <alignment wrapText="1"/>
      <protection locked="0"/>
    </xf>
    <xf numFmtId="0" fontId="47" fillId="0" borderId="1" xfId="0" applyFont="1" applyBorder="1" applyAlignment="1" applyProtection="1">
      <alignment wrapText="1"/>
      <protection locked="0"/>
    </xf>
    <xf numFmtId="0" fontId="47" fillId="0" borderId="4" xfId="0" applyFont="1" applyBorder="1" applyProtection="1">
      <protection locked="0"/>
    </xf>
    <xf numFmtId="0" fontId="41" fillId="0" borderId="4" xfId="0" applyFont="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59287024"/>
        <c:axId val="259287584"/>
      </c:barChart>
      <c:catAx>
        <c:axId val="259287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9287584"/>
        <c:crosses val="autoZero"/>
        <c:auto val="1"/>
        <c:lblAlgn val="ctr"/>
        <c:lblOffset val="100"/>
        <c:noMultiLvlLbl val="0"/>
      </c:catAx>
      <c:valAx>
        <c:axId val="259287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9287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0.86956521739130432</c:v>
                </c:pt>
                <c:pt idx="1">
                  <c:v>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57344112"/>
        <c:axId val="257344672"/>
      </c:barChart>
      <c:catAx>
        <c:axId val="257344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344672"/>
        <c:crosses val="autoZero"/>
        <c:auto val="1"/>
        <c:lblAlgn val="ctr"/>
        <c:lblOffset val="100"/>
        <c:noMultiLvlLbl val="0"/>
      </c:catAx>
      <c:valAx>
        <c:axId val="25734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734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0.90476190476190477</c:v>
                </c:pt>
                <c:pt idx="1">
                  <c:v>1</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57347472"/>
        <c:axId val="257257072"/>
      </c:barChart>
      <c:catAx>
        <c:axId val="25734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257072"/>
        <c:crosses val="autoZero"/>
        <c:auto val="1"/>
        <c:lblAlgn val="ctr"/>
        <c:lblOffset val="100"/>
        <c:noMultiLvlLbl val="0"/>
      </c:catAx>
      <c:valAx>
        <c:axId val="25725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734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0.97368421052631582</c:v>
                </c:pt>
                <c:pt idx="1">
                  <c:v>0.97368421052631582</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56035152"/>
        <c:axId val="256197968"/>
      </c:barChart>
      <c:catAx>
        <c:axId val="25603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197968"/>
        <c:crosses val="autoZero"/>
        <c:auto val="1"/>
        <c:lblAlgn val="ctr"/>
        <c:lblOffset val="100"/>
        <c:noMultiLvlLbl val="0"/>
      </c:catAx>
      <c:valAx>
        <c:axId val="256197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03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0.73529411764705888</c:v>
                </c:pt>
                <c:pt idx="1">
                  <c:v>0.86111111111111116</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56200768"/>
        <c:axId val="256201328"/>
      </c:barChart>
      <c:catAx>
        <c:axId val="25620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201328"/>
        <c:crosses val="autoZero"/>
        <c:auto val="1"/>
        <c:lblAlgn val="ctr"/>
        <c:lblOffset val="100"/>
        <c:noMultiLvlLbl val="0"/>
      </c:catAx>
      <c:valAx>
        <c:axId val="25620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620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55745808"/>
        <c:axId val="255746368"/>
      </c:barChart>
      <c:catAx>
        <c:axId val="25574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746368"/>
        <c:crosses val="autoZero"/>
        <c:auto val="1"/>
        <c:lblAlgn val="ctr"/>
        <c:lblOffset val="100"/>
        <c:noMultiLvlLbl val="0"/>
      </c:catAx>
      <c:valAx>
        <c:axId val="255746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74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0.78333333333333333</c:v>
                </c:pt>
                <c:pt idx="1">
                  <c:v>0.82352941176470584</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55867296"/>
        <c:axId val="255867856"/>
      </c:barChart>
      <c:catAx>
        <c:axId val="25586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867856"/>
        <c:crosses val="autoZero"/>
        <c:auto val="1"/>
        <c:lblAlgn val="ctr"/>
        <c:lblOffset val="100"/>
        <c:noMultiLvlLbl val="0"/>
      </c:catAx>
      <c:valAx>
        <c:axId val="25586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86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0.84507042253521125</c:v>
                </c:pt>
                <c:pt idx="1">
                  <c:v>0.84196185286103542</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55915888"/>
        <c:axId val="255916448"/>
      </c:barChart>
      <c:catAx>
        <c:axId val="25591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916448"/>
        <c:crosses val="autoZero"/>
        <c:auto val="1"/>
        <c:lblAlgn val="ctr"/>
        <c:lblOffset val="100"/>
        <c:noMultiLvlLbl val="0"/>
      </c:catAx>
      <c:valAx>
        <c:axId val="255916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91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0.81420187793427234</c:v>
                </c:pt>
                <c:pt idx="1">
                  <c:v>0.83274563231287058</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56586688"/>
        <c:axId val="256636768"/>
        <c:extLst xmlns:c16r2="http://schemas.microsoft.com/office/drawing/2015/06/chart"/>
      </c:barChart>
      <c:catAx>
        <c:axId val="2565866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636768"/>
        <c:crosses val="autoZero"/>
        <c:auto val="1"/>
        <c:lblAlgn val="ctr"/>
        <c:lblOffset val="100"/>
        <c:noMultiLvlLbl val="0"/>
      </c:catAx>
      <c:valAx>
        <c:axId val="2566367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658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0.74549999999999994</c:v>
                </c:pt>
                <c:pt idx="1">
                  <c:v>0.68109210526315789</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56639568"/>
        <c:axId val="256640128"/>
        <c:extLst xmlns:c16r2="http://schemas.microsoft.com/office/drawing/2015/06/chart"/>
      </c:barChart>
      <c:catAx>
        <c:axId val="25663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6640128"/>
        <c:crosses val="autoZero"/>
        <c:auto val="1"/>
        <c:lblAlgn val="ctr"/>
        <c:lblOffset val="100"/>
        <c:noMultiLvlLbl val="0"/>
      </c:catAx>
      <c:valAx>
        <c:axId val="25664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663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58444432"/>
        <c:axId val="258444992"/>
      </c:barChart>
      <c:catAx>
        <c:axId val="25844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8444992"/>
        <c:crosses val="autoZero"/>
        <c:auto val="1"/>
        <c:lblAlgn val="ctr"/>
        <c:lblOffset val="100"/>
        <c:noMultiLvlLbl val="0"/>
      </c:catAx>
      <c:valAx>
        <c:axId val="25844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844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0.94871794871794868</c:v>
                </c:pt>
                <c:pt idx="1">
                  <c:v>0.84146341463414631</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57097312"/>
        <c:axId val="257097872"/>
      </c:barChart>
      <c:catAx>
        <c:axId val="25709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097872"/>
        <c:crosses val="autoZero"/>
        <c:auto val="1"/>
        <c:lblAlgn val="ctr"/>
        <c:lblOffset val="100"/>
        <c:noMultiLvlLbl val="0"/>
      </c:catAx>
      <c:valAx>
        <c:axId val="25709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709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c:v>
                </c:pt>
                <c:pt idx="1">
                  <c:v>0.7857142857142857</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57100672"/>
        <c:axId val="253188816"/>
      </c:barChart>
      <c:catAx>
        <c:axId val="25710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3188816"/>
        <c:crosses val="autoZero"/>
        <c:auto val="1"/>
        <c:lblAlgn val="ctr"/>
        <c:lblOffset val="100"/>
        <c:noMultiLvlLbl val="0"/>
      </c:catAx>
      <c:valAx>
        <c:axId val="253188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710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0.60526315789473684</c:v>
                </c:pt>
                <c:pt idx="1">
                  <c:v>0.95945945945945943</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53191616"/>
        <c:axId val="253192176"/>
      </c:barChart>
      <c:catAx>
        <c:axId val="25319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3192176"/>
        <c:crosses val="autoZero"/>
        <c:auto val="1"/>
        <c:lblAlgn val="ctr"/>
        <c:lblOffset val="100"/>
        <c:noMultiLvlLbl val="0"/>
      </c:catAx>
      <c:valAx>
        <c:axId val="25319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319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0.73333333333333328</c:v>
                </c:pt>
                <c:pt idx="1">
                  <c:v>0.53061224489795922</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57132336"/>
        <c:axId val="257132896"/>
      </c:barChart>
      <c:catAx>
        <c:axId val="25713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132896"/>
        <c:crosses val="autoZero"/>
        <c:auto val="1"/>
        <c:lblAlgn val="ctr"/>
        <c:lblOffset val="100"/>
        <c:noMultiLvlLbl val="0"/>
      </c:catAx>
      <c:valAx>
        <c:axId val="25713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713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0.74358974358974361</c:v>
                </c:pt>
                <c:pt idx="1">
                  <c:v>0.85365853658536583</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53133984"/>
        <c:axId val="253134544"/>
      </c:barChart>
      <c:catAx>
        <c:axId val="25313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3134544"/>
        <c:crosses val="autoZero"/>
        <c:auto val="1"/>
        <c:lblAlgn val="ctr"/>
        <c:lblOffset val="100"/>
        <c:noMultiLvlLbl val="0"/>
      </c:catAx>
      <c:valAx>
        <c:axId val="253134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313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0.87931034482758619</c:v>
                </c:pt>
                <c:pt idx="1">
                  <c:v>0.71666666666666667</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57591200"/>
        <c:axId val="257591760"/>
      </c:barChart>
      <c:catAx>
        <c:axId val="257591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591760"/>
        <c:crosses val="autoZero"/>
        <c:auto val="1"/>
        <c:lblAlgn val="ctr"/>
        <c:lblOffset val="100"/>
        <c:noMultiLvlLbl val="0"/>
      </c:catAx>
      <c:valAx>
        <c:axId val="25759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7591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57253536"/>
        <c:axId val="257254096"/>
      </c:barChart>
      <c:catAx>
        <c:axId val="25725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254096"/>
        <c:crosses val="autoZero"/>
        <c:auto val="1"/>
        <c:lblAlgn val="ctr"/>
        <c:lblOffset val="100"/>
        <c:noMultiLvlLbl val="0"/>
      </c:catAx>
      <c:valAx>
        <c:axId val="257254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725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6" zoomScaleSheetLayoutView="100" workbookViewId="0">
      <selection activeCell="D41" sqref="D41"/>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0" t="s">
        <v>277</v>
      </c>
      <c r="B18" s="430"/>
      <c r="C18" s="430"/>
      <c r="D18" s="431" t="s">
        <v>545</v>
      </c>
      <c r="E18" s="431"/>
      <c r="F18" s="431"/>
      <c r="G18" s="431"/>
      <c r="H18" s="431"/>
      <c r="I18" s="431"/>
      <c r="J18" s="431"/>
      <c r="K18" s="431"/>
    </row>
    <row r="20" spans="1:11" ht="16.5" x14ac:dyDescent="0.3">
      <c r="A20" s="54"/>
      <c r="B20" s="49"/>
      <c r="C20" s="49"/>
      <c r="D20" s="49"/>
      <c r="E20" s="49"/>
      <c r="F20" s="49"/>
      <c r="G20" s="49"/>
      <c r="H20" s="49"/>
      <c r="I20" s="49"/>
    </row>
    <row r="21" spans="1:11" x14ac:dyDescent="0.25">
      <c r="A21" s="432" t="s">
        <v>278</v>
      </c>
      <c r="B21" s="432"/>
      <c r="C21" s="432"/>
      <c r="D21" s="432"/>
      <c r="E21" s="432"/>
      <c r="F21" s="432"/>
      <c r="G21" s="432"/>
      <c r="H21" s="432"/>
      <c r="I21" s="432"/>
      <c r="J21" s="432"/>
      <c r="K21" s="432"/>
    </row>
    <row r="22" spans="1:11" x14ac:dyDescent="0.25">
      <c r="A22" s="55"/>
      <c r="B22" s="50"/>
      <c r="C22" s="50"/>
      <c r="D22" s="49"/>
      <c r="E22" s="49"/>
      <c r="F22" s="49"/>
      <c r="G22" s="49"/>
      <c r="H22" s="49"/>
      <c r="I22" s="49"/>
    </row>
    <row r="23" spans="1:11" ht="42" customHeight="1" x14ac:dyDescent="0.25">
      <c r="A23" s="56" t="s">
        <v>279</v>
      </c>
      <c r="B23" s="426" t="s">
        <v>280</v>
      </c>
      <c r="C23" s="426"/>
      <c r="D23" s="49"/>
      <c r="E23" s="49"/>
      <c r="F23" s="49"/>
      <c r="G23" s="49"/>
      <c r="H23" s="49"/>
      <c r="I23" s="49"/>
      <c r="J23" s="48" t="str">
        <f>D18</f>
        <v>SILIANA</v>
      </c>
    </row>
    <row r="24" spans="1:11" ht="33" customHeight="1" x14ac:dyDescent="0.25">
      <c r="A24" s="57" t="s">
        <v>281</v>
      </c>
      <c r="B24" s="425">
        <f>AVERAGE('A1 Exploitation'!D730,'A1 Technique'!D199)</f>
        <v>0.81420187793427234</v>
      </c>
      <c r="C24" s="425"/>
      <c r="D24" s="49"/>
      <c r="E24" s="49"/>
      <c r="F24" s="49"/>
      <c r="G24" s="49"/>
      <c r="H24" s="49"/>
      <c r="I24" s="49"/>
    </row>
    <row r="25" spans="1:11" ht="33" customHeight="1" x14ac:dyDescent="0.25">
      <c r="A25" s="56" t="s">
        <v>282</v>
      </c>
      <c r="B25" s="425">
        <f>AVERAGE('A2 Exploitation'!D730,'A2 Technique'!D199)</f>
        <v>0.83274563231287058</v>
      </c>
      <c r="C25" s="425"/>
      <c r="D25" s="49"/>
      <c r="E25" s="49"/>
      <c r="F25" s="49"/>
      <c r="G25" s="49"/>
      <c r="H25" s="49"/>
      <c r="I25" s="49"/>
    </row>
    <row r="26" spans="1:11" ht="33" customHeight="1" x14ac:dyDescent="0.25">
      <c r="A26" s="57" t="s">
        <v>283</v>
      </c>
      <c r="B26" s="425" t="e">
        <f>AVERAGE('A3 Exploitation'!D730,'A3 Technique'!D199)</f>
        <v>#DIV/0!</v>
      </c>
      <c r="C26" s="425"/>
      <c r="D26" s="49"/>
      <c r="E26" s="49"/>
      <c r="F26" s="49"/>
      <c r="G26" s="49"/>
      <c r="H26" s="49"/>
      <c r="I26" s="49"/>
    </row>
    <row r="27" spans="1:11" ht="33" customHeight="1" x14ac:dyDescent="0.25">
      <c r="A27" s="57" t="s">
        <v>284</v>
      </c>
      <c r="B27" s="425" t="e">
        <f>AVERAGE('A4 Exploitation'!D730,'A4 Technique'!D199)</f>
        <v>#DIV/0!</v>
      </c>
      <c r="C27" s="425"/>
      <c r="D27" s="49"/>
      <c r="E27" s="49"/>
      <c r="F27" s="49"/>
      <c r="G27" s="49"/>
      <c r="H27" s="49"/>
      <c r="I27" s="49"/>
    </row>
    <row r="28" spans="1:11" ht="33" customHeight="1" x14ac:dyDescent="0.25">
      <c r="A28" s="56" t="s">
        <v>285</v>
      </c>
      <c r="B28" s="425"/>
      <c r="C28" s="425"/>
      <c r="D28" s="49"/>
      <c r="E28" s="49"/>
      <c r="F28" s="49"/>
      <c r="G28" s="49"/>
      <c r="H28" s="49"/>
      <c r="I28" s="49"/>
    </row>
    <row r="29" spans="1:11" ht="33" customHeight="1" x14ac:dyDescent="0.25">
      <c r="A29" s="56" t="s">
        <v>286</v>
      </c>
      <c r="B29" s="425"/>
      <c r="C29" s="425"/>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6" t="s">
        <v>287</v>
      </c>
      <c r="C33" s="426"/>
      <c r="D33" s="49"/>
      <c r="E33" s="49"/>
      <c r="F33" s="49"/>
      <c r="G33" s="49"/>
      <c r="H33" s="49"/>
      <c r="I33" s="49"/>
      <c r="J33" s="48" t="str">
        <f>D18</f>
        <v>SILIANA</v>
      </c>
    </row>
    <row r="34" spans="1:10" ht="33" customHeight="1" x14ac:dyDescent="0.25">
      <c r="A34" s="57" t="s">
        <v>281</v>
      </c>
      <c r="B34" s="425">
        <f>'A1 Exploitation'!D730</f>
        <v>0.84507042253521125</v>
      </c>
      <c r="C34" s="425"/>
      <c r="D34" s="49"/>
      <c r="E34" s="49"/>
      <c r="F34" s="49"/>
      <c r="G34" s="49"/>
      <c r="H34" s="49"/>
      <c r="I34" s="49"/>
    </row>
    <row r="35" spans="1:10" ht="33" customHeight="1" x14ac:dyDescent="0.25">
      <c r="A35" s="56" t="s">
        <v>282</v>
      </c>
      <c r="B35" s="425">
        <f>'A2 Exploitation'!D730</f>
        <v>0.84196185286103542</v>
      </c>
      <c r="C35" s="425"/>
      <c r="D35" s="49"/>
      <c r="E35" s="49"/>
      <c r="F35" s="49"/>
      <c r="G35" s="49"/>
      <c r="H35" s="49"/>
      <c r="I35" s="49"/>
    </row>
    <row r="36" spans="1:10" ht="33" customHeight="1" x14ac:dyDescent="0.25">
      <c r="A36" s="57" t="s">
        <v>283</v>
      </c>
      <c r="B36" s="425" t="e">
        <f>'A3 Exploitation'!D730</f>
        <v>#DIV/0!</v>
      </c>
      <c r="C36" s="425"/>
      <c r="D36" s="49"/>
      <c r="E36" s="49"/>
      <c r="F36" s="49"/>
      <c r="G36" s="49"/>
      <c r="H36" s="49"/>
      <c r="I36" s="49"/>
    </row>
    <row r="37" spans="1:10" ht="33" customHeight="1" x14ac:dyDescent="0.25">
      <c r="A37" s="57" t="s">
        <v>284</v>
      </c>
      <c r="B37" s="425" t="e">
        <f>'A4 Exploitation'!D730</f>
        <v>#DIV/0!</v>
      </c>
      <c r="C37" s="425"/>
      <c r="D37" s="49"/>
      <c r="E37" s="49"/>
      <c r="F37" s="49"/>
      <c r="G37" s="49"/>
      <c r="H37" s="49"/>
      <c r="I37" s="49"/>
    </row>
    <row r="38" spans="1:10" ht="33" customHeight="1" x14ac:dyDescent="0.25">
      <c r="A38" s="56" t="s">
        <v>285</v>
      </c>
      <c r="B38" s="425"/>
      <c r="C38" s="425"/>
      <c r="D38" s="49"/>
      <c r="E38" s="49"/>
      <c r="F38" s="49"/>
      <c r="G38" s="49"/>
      <c r="H38" s="49"/>
      <c r="I38" s="49"/>
    </row>
    <row r="39" spans="1:10" ht="33" customHeight="1" x14ac:dyDescent="0.25">
      <c r="A39" s="56" t="s">
        <v>286</v>
      </c>
      <c r="B39" s="425"/>
      <c r="C39" s="425"/>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9" t="s">
        <v>288</v>
      </c>
      <c r="C42" s="429"/>
      <c r="D42" s="49"/>
      <c r="E42" s="49"/>
      <c r="F42" s="49"/>
      <c r="G42" s="49"/>
      <c r="H42" s="49"/>
      <c r="I42" s="49"/>
      <c r="J42" s="48" t="str">
        <f>D18</f>
        <v>SILIANA</v>
      </c>
    </row>
    <row r="43" spans="1:10" ht="33" customHeight="1" x14ac:dyDescent="0.25">
      <c r="A43" s="57" t="s">
        <v>281</v>
      </c>
      <c r="B43" s="425">
        <f>AVERAGE('A1 Exploitation'!D728, 'A1 Technique'!D197)</f>
        <v>0.74549999999999994</v>
      </c>
      <c r="C43" s="425"/>
      <c r="D43" s="49"/>
      <c r="E43" s="49"/>
      <c r="F43" s="49"/>
      <c r="G43" s="49"/>
      <c r="H43" s="49"/>
      <c r="I43" s="49"/>
    </row>
    <row r="44" spans="1:10" ht="33" customHeight="1" x14ac:dyDescent="0.25">
      <c r="A44" s="56" t="s">
        <v>282</v>
      </c>
      <c r="B44" s="425">
        <f>AVERAGE('A2 Exploitation'!D728, 'A2 Technique'!D197)</f>
        <v>0.68109210526315789</v>
      </c>
      <c r="C44" s="425"/>
      <c r="D44" s="49"/>
      <c r="E44" s="49"/>
      <c r="F44" s="49"/>
      <c r="G44" s="49"/>
      <c r="H44" s="49"/>
      <c r="I44" s="49"/>
    </row>
    <row r="45" spans="1:10" ht="33" customHeight="1" x14ac:dyDescent="0.25">
      <c r="A45" s="57" t="s">
        <v>283</v>
      </c>
      <c r="B45" s="425" t="e">
        <f>AVERAGE('A3 Exploitation'!D728, 'A3 Technique'!D197)</f>
        <v>#DIV/0!</v>
      </c>
      <c r="C45" s="425"/>
      <c r="D45" s="49"/>
      <c r="E45" s="49"/>
      <c r="F45" s="49"/>
      <c r="G45" s="49"/>
      <c r="H45" s="49"/>
      <c r="I45" s="49"/>
    </row>
    <row r="46" spans="1:10" ht="33" customHeight="1" x14ac:dyDescent="0.25">
      <c r="A46" s="57" t="s">
        <v>284</v>
      </c>
      <c r="B46" s="425" t="e">
        <f>AVERAGE('A4 Exploitation'!D728, 'A4 Technique'!D197)</f>
        <v>#DIV/0!</v>
      </c>
      <c r="C46" s="425"/>
      <c r="D46" s="49"/>
      <c r="E46" s="49"/>
      <c r="F46" s="49"/>
      <c r="G46" s="49"/>
      <c r="H46" s="49"/>
      <c r="I46" s="49"/>
    </row>
    <row r="47" spans="1:10" ht="33" customHeight="1" x14ac:dyDescent="0.25">
      <c r="A47" s="56" t="s">
        <v>285</v>
      </c>
      <c r="B47" s="425"/>
      <c r="C47" s="425"/>
      <c r="D47" s="49"/>
      <c r="E47" s="49"/>
      <c r="F47" s="49"/>
      <c r="G47" s="49"/>
      <c r="H47" s="49"/>
      <c r="I47" s="49"/>
    </row>
    <row r="48" spans="1:10" ht="33" customHeight="1" x14ac:dyDescent="0.25">
      <c r="A48" s="56" t="s">
        <v>286</v>
      </c>
      <c r="B48" s="425"/>
      <c r="C48" s="425"/>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6" t="s">
        <v>289</v>
      </c>
      <c r="C51" s="426"/>
      <c r="D51" s="49"/>
      <c r="E51" s="49"/>
      <c r="F51" s="49"/>
      <c r="G51" s="49"/>
      <c r="H51" s="49"/>
      <c r="I51" s="49"/>
      <c r="J51" s="48" t="str">
        <f>D18</f>
        <v>SILIANA</v>
      </c>
    </row>
    <row r="52" spans="1:10" ht="33" customHeight="1" x14ac:dyDescent="0.25">
      <c r="A52" s="57" t="s">
        <v>281</v>
      </c>
      <c r="B52" s="428">
        <f>'A1 Exploitation'!D48</f>
        <v>1</v>
      </c>
      <c r="C52" s="428"/>
      <c r="D52" s="49"/>
      <c r="E52" s="49"/>
      <c r="F52" s="49"/>
      <c r="G52" s="49"/>
      <c r="H52" s="49"/>
      <c r="I52" s="49"/>
    </row>
    <row r="53" spans="1:10" ht="33" customHeight="1" x14ac:dyDescent="0.25">
      <c r="A53" s="56" t="s">
        <v>282</v>
      </c>
      <c r="B53" s="428">
        <f>'A2 Exploitation'!D48</f>
        <v>1</v>
      </c>
      <c r="C53" s="428"/>
      <c r="D53" s="49"/>
      <c r="E53" s="49"/>
      <c r="F53" s="49"/>
      <c r="G53" s="49"/>
      <c r="H53" s="49"/>
      <c r="I53" s="49"/>
    </row>
    <row r="54" spans="1:10" ht="33" customHeight="1" x14ac:dyDescent="0.25">
      <c r="A54" s="57" t="s">
        <v>283</v>
      </c>
      <c r="B54" s="428" t="e">
        <f>'A3 Exploitation'!D48</f>
        <v>#DIV/0!</v>
      </c>
      <c r="C54" s="428"/>
      <c r="D54" s="49"/>
      <c r="E54" s="49"/>
      <c r="F54" s="49"/>
      <c r="G54" s="49"/>
      <c r="H54" s="49"/>
      <c r="I54" s="49"/>
    </row>
    <row r="55" spans="1:10" ht="33" customHeight="1" x14ac:dyDescent="0.25">
      <c r="A55" s="57" t="s">
        <v>284</v>
      </c>
      <c r="B55" s="428" t="e">
        <f>'A4 Exploitation'!D48</f>
        <v>#DIV/0!</v>
      </c>
      <c r="C55" s="428"/>
      <c r="D55" s="49"/>
      <c r="E55" s="49"/>
      <c r="F55" s="49"/>
      <c r="G55" s="49"/>
      <c r="H55" s="49"/>
      <c r="I55" s="49"/>
    </row>
    <row r="56" spans="1:10" ht="33" customHeight="1" x14ac:dyDescent="0.25">
      <c r="A56" s="56" t="s">
        <v>285</v>
      </c>
      <c r="B56" s="428"/>
      <c r="C56" s="428"/>
      <c r="D56" s="49"/>
      <c r="E56" s="49"/>
      <c r="F56" s="49"/>
      <c r="G56" s="49"/>
      <c r="H56" s="49"/>
      <c r="I56" s="49"/>
    </row>
    <row r="57" spans="1:10" ht="33" customHeight="1" x14ac:dyDescent="0.25">
      <c r="A57" s="56" t="s">
        <v>286</v>
      </c>
      <c r="B57" s="428"/>
      <c r="C57" s="428"/>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6" t="s">
        <v>290</v>
      </c>
      <c r="C60" s="426"/>
      <c r="D60" s="49"/>
      <c r="E60" s="49"/>
      <c r="F60" s="49"/>
      <c r="G60" s="49"/>
      <c r="H60" s="49"/>
      <c r="I60" s="49"/>
      <c r="J60" s="48" t="str">
        <f>D18</f>
        <v>SILIANA</v>
      </c>
    </row>
    <row r="61" spans="1:10" ht="33" customHeight="1" x14ac:dyDescent="0.25">
      <c r="A61" s="57" t="s">
        <v>281</v>
      </c>
      <c r="B61" s="425" t="e">
        <f>'A1 Exploitation'!D131</f>
        <v>#DIV/0!</v>
      </c>
      <c r="C61" s="425"/>
      <c r="D61" s="49"/>
      <c r="E61" s="49"/>
      <c r="F61" s="49"/>
      <c r="G61" s="49"/>
      <c r="H61" s="49"/>
      <c r="I61" s="49"/>
    </row>
    <row r="62" spans="1:10" ht="33" customHeight="1" x14ac:dyDescent="0.25">
      <c r="A62" s="56" t="s">
        <v>282</v>
      </c>
      <c r="B62" s="425" t="e">
        <f>'A2 Exploitation'!D131</f>
        <v>#DIV/0!</v>
      </c>
      <c r="C62" s="425"/>
      <c r="D62" s="49"/>
      <c r="E62" s="49"/>
      <c r="F62" s="49"/>
      <c r="G62" s="49"/>
      <c r="H62" s="49"/>
      <c r="I62" s="49"/>
    </row>
    <row r="63" spans="1:10" ht="33" customHeight="1" x14ac:dyDescent="0.25">
      <c r="A63" s="57" t="s">
        <v>283</v>
      </c>
      <c r="B63" s="425" t="e">
        <f>'A3 Exploitation'!D131</f>
        <v>#DIV/0!</v>
      </c>
      <c r="C63" s="425"/>
      <c r="D63" s="49"/>
      <c r="E63" s="49"/>
      <c r="F63" s="49"/>
      <c r="G63" s="49"/>
      <c r="H63" s="49"/>
      <c r="I63" s="49"/>
    </row>
    <row r="64" spans="1:10" ht="33" customHeight="1" x14ac:dyDescent="0.25">
      <c r="A64" s="57" t="s">
        <v>284</v>
      </c>
      <c r="B64" s="425" t="e">
        <f>'A4 Exploitation'!D131</f>
        <v>#DIV/0!</v>
      </c>
      <c r="C64" s="425"/>
      <c r="D64" s="49"/>
      <c r="E64" s="49"/>
      <c r="F64" s="49"/>
      <c r="G64" s="49"/>
      <c r="H64" s="49"/>
      <c r="I64" s="49"/>
    </row>
    <row r="65" spans="1:10" ht="33" customHeight="1" x14ac:dyDescent="0.25">
      <c r="A65" s="56" t="s">
        <v>285</v>
      </c>
      <c r="B65" s="425"/>
      <c r="C65" s="425"/>
      <c r="D65" s="49"/>
      <c r="E65" s="49"/>
      <c r="F65" s="49"/>
      <c r="G65" s="49"/>
      <c r="H65" s="49"/>
      <c r="I65" s="49"/>
    </row>
    <row r="66" spans="1:10" ht="33" customHeight="1" x14ac:dyDescent="0.25">
      <c r="A66" s="56" t="s">
        <v>286</v>
      </c>
      <c r="B66" s="425"/>
      <c r="C66" s="425"/>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6" t="s">
        <v>464</v>
      </c>
      <c r="C69" s="426"/>
      <c r="D69" s="49"/>
      <c r="E69" s="49"/>
      <c r="F69" s="49"/>
      <c r="G69" s="49"/>
      <c r="H69" s="49"/>
      <c r="I69" s="49"/>
      <c r="J69" s="48" t="str">
        <f>D18</f>
        <v>SILIANA</v>
      </c>
    </row>
    <row r="70" spans="1:10" ht="33" customHeight="1" x14ac:dyDescent="0.25">
      <c r="A70" s="57" t="s">
        <v>281</v>
      </c>
      <c r="B70" s="425">
        <f>'A1 Exploitation'!D187</f>
        <v>0.94871794871794868</v>
      </c>
      <c r="C70" s="425"/>
      <c r="D70" s="49"/>
      <c r="E70" s="49"/>
      <c r="F70" s="49"/>
      <c r="G70" s="49"/>
      <c r="H70" s="49"/>
      <c r="I70" s="49"/>
    </row>
    <row r="71" spans="1:10" ht="33" customHeight="1" x14ac:dyDescent="0.25">
      <c r="A71" s="56" t="s">
        <v>282</v>
      </c>
      <c r="B71" s="425">
        <f>'A2 Exploitation'!D187</f>
        <v>0.84146341463414631</v>
      </c>
      <c r="C71" s="425"/>
      <c r="D71" s="49"/>
      <c r="E71" s="49"/>
      <c r="F71" s="49"/>
      <c r="G71" s="49"/>
      <c r="H71" s="49"/>
      <c r="I71" s="49"/>
    </row>
    <row r="72" spans="1:10" ht="33" customHeight="1" x14ac:dyDescent="0.25">
      <c r="A72" s="57" t="s">
        <v>283</v>
      </c>
      <c r="B72" s="425" t="e">
        <f>'A3 Exploitation'!D187</f>
        <v>#DIV/0!</v>
      </c>
      <c r="C72" s="425"/>
      <c r="D72" s="49"/>
      <c r="E72" s="49"/>
      <c r="F72" s="49"/>
      <c r="G72" s="49"/>
      <c r="H72" s="49"/>
      <c r="I72" s="49"/>
    </row>
    <row r="73" spans="1:10" ht="33" customHeight="1" x14ac:dyDescent="0.25">
      <c r="A73" s="57" t="s">
        <v>284</v>
      </c>
      <c r="B73" s="425" t="e">
        <f>'A4 Exploitation'!D187</f>
        <v>#DIV/0!</v>
      </c>
      <c r="C73" s="425"/>
      <c r="D73" s="49"/>
      <c r="E73" s="49"/>
      <c r="F73" s="49"/>
      <c r="G73" s="49"/>
      <c r="H73" s="49"/>
      <c r="I73" s="49"/>
    </row>
    <row r="74" spans="1:10" ht="33" customHeight="1" x14ac:dyDescent="0.25">
      <c r="A74" s="56" t="s">
        <v>285</v>
      </c>
      <c r="B74" s="425"/>
      <c r="C74" s="425"/>
      <c r="D74" s="49"/>
      <c r="E74" s="49"/>
      <c r="F74" s="49"/>
      <c r="G74" s="49"/>
      <c r="H74" s="49"/>
      <c r="I74" s="49"/>
    </row>
    <row r="75" spans="1:10" ht="33" customHeight="1" x14ac:dyDescent="0.25">
      <c r="A75" s="56" t="s">
        <v>286</v>
      </c>
      <c r="B75" s="425"/>
      <c r="C75" s="425"/>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6" t="s">
        <v>465</v>
      </c>
      <c r="C78" s="426"/>
      <c r="D78" s="49"/>
      <c r="E78" s="49"/>
      <c r="F78" s="49"/>
      <c r="G78" s="49"/>
      <c r="H78" s="49"/>
      <c r="I78" s="49"/>
      <c r="J78" s="48" t="str">
        <f>D18</f>
        <v>SILIANA</v>
      </c>
    </row>
    <row r="79" spans="1:10" ht="33" customHeight="1" x14ac:dyDescent="0.25">
      <c r="A79" s="57" t="s">
        <v>281</v>
      </c>
      <c r="B79" s="425">
        <f>'A1 Exploitation'!D249</f>
        <v>0.95</v>
      </c>
      <c r="C79" s="425"/>
      <c r="D79" s="49"/>
      <c r="E79" s="49"/>
      <c r="F79" s="49"/>
      <c r="G79" s="49"/>
      <c r="H79" s="49"/>
      <c r="I79" s="49"/>
    </row>
    <row r="80" spans="1:10" ht="33" customHeight="1" x14ac:dyDescent="0.25">
      <c r="A80" s="56" t="s">
        <v>282</v>
      </c>
      <c r="B80" s="425">
        <f>'A2 Exploitation'!D249</f>
        <v>0.7857142857142857</v>
      </c>
      <c r="C80" s="425"/>
      <c r="D80" s="49"/>
      <c r="E80" s="49"/>
      <c r="F80" s="49"/>
      <c r="G80" s="49"/>
      <c r="H80" s="49"/>
      <c r="I80" s="49"/>
    </row>
    <row r="81" spans="1:10" ht="33" customHeight="1" x14ac:dyDescent="0.25">
      <c r="A81" s="57" t="s">
        <v>283</v>
      </c>
      <c r="B81" s="425" t="e">
        <f>'A3 Exploitation'!D249</f>
        <v>#DIV/0!</v>
      </c>
      <c r="C81" s="425"/>
      <c r="D81" s="49"/>
      <c r="E81" s="49"/>
      <c r="F81" s="49"/>
      <c r="G81" s="49"/>
      <c r="H81" s="49"/>
      <c r="I81" s="49"/>
    </row>
    <row r="82" spans="1:10" ht="33" customHeight="1" x14ac:dyDescent="0.25">
      <c r="A82" s="57" t="s">
        <v>284</v>
      </c>
      <c r="B82" s="425" t="e">
        <f>'A4 Exploitation'!D249</f>
        <v>#DIV/0!</v>
      </c>
      <c r="C82" s="425"/>
      <c r="D82" s="49"/>
      <c r="E82" s="49"/>
      <c r="F82" s="49"/>
      <c r="G82" s="49"/>
      <c r="H82" s="49"/>
      <c r="I82" s="49"/>
    </row>
    <row r="83" spans="1:10" ht="33" customHeight="1" x14ac:dyDescent="0.25">
      <c r="A83" s="56" t="s">
        <v>285</v>
      </c>
      <c r="B83" s="425"/>
      <c r="C83" s="425"/>
      <c r="D83" s="49"/>
      <c r="E83" s="49"/>
      <c r="F83" s="49"/>
      <c r="G83" s="49"/>
      <c r="H83" s="49"/>
      <c r="I83" s="49"/>
    </row>
    <row r="84" spans="1:10" ht="33" customHeight="1" x14ac:dyDescent="0.25">
      <c r="A84" s="56" t="s">
        <v>286</v>
      </c>
      <c r="B84" s="425"/>
      <c r="C84" s="425"/>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6" t="s">
        <v>466</v>
      </c>
      <c r="C87" s="426"/>
      <c r="D87" s="49"/>
      <c r="E87" s="49"/>
      <c r="F87" s="49"/>
      <c r="G87" s="49"/>
      <c r="H87" s="49"/>
      <c r="I87" s="49"/>
      <c r="J87" s="48" t="str">
        <f>D18</f>
        <v>SILIANA</v>
      </c>
    </row>
    <row r="88" spans="1:10" ht="33" customHeight="1" x14ac:dyDescent="0.25">
      <c r="A88" s="57" t="s">
        <v>281</v>
      </c>
      <c r="B88" s="425">
        <f>'A1 Exploitation'!D304</f>
        <v>0.60526315789473684</v>
      </c>
      <c r="C88" s="425"/>
      <c r="D88" s="49"/>
      <c r="E88" s="49"/>
      <c r="F88" s="49"/>
      <c r="G88" s="49"/>
      <c r="H88" s="49"/>
      <c r="I88" s="49"/>
    </row>
    <row r="89" spans="1:10" ht="33" customHeight="1" x14ac:dyDescent="0.25">
      <c r="A89" s="56" t="s">
        <v>282</v>
      </c>
      <c r="B89" s="425">
        <f>'A2 Exploitation'!D304</f>
        <v>0.95945945945945943</v>
      </c>
      <c r="C89" s="425"/>
      <c r="D89" s="49"/>
      <c r="E89" s="49"/>
      <c r="F89" s="49"/>
      <c r="G89" s="49"/>
      <c r="H89" s="49"/>
      <c r="I89" s="49"/>
    </row>
    <row r="90" spans="1:10" ht="33" customHeight="1" x14ac:dyDescent="0.25">
      <c r="A90" s="57" t="s">
        <v>283</v>
      </c>
      <c r="B90" s="425" t="e">
        <f>'A3 Exploitation'!D304</f>
        <v>#DIV/0!</v>
      </c>
      <c r="C90" s="425"/>
      <c r="D90" s="49"/>
      <c r="E90" s="49"/>
      <c r="F90" s="49"/>
      <c r="G90" s="49"/>
      <c r="H90" s="49"/>
      <c r="I90" s="49"/>
    </row>
    <row r="91" spans="1:10" ht="33" customHeight="1" x14ac:dyDescent="0.25">
      <c r="A91" s="57" t="s">
        <v>284</v>
      </c>
      <c r="B91" s="425" t="e">
        <f>'A4 Exploitation'!D304</f>
        <v>#DIV/0!</v>
      </c>
      <c r="C91" s="425"/>
      <c r="D91" s="49"/>
      <c r="E91" s="49"/>
      <c r="F91" s="49"/>
      <c r="G91" s="49"/>
      <c r="H91" s="49"/>
      <c r="I91" s="49"/>
    </row>
    <row r="92" spans="1:10" ht="33" customHeight="1" x14ac:dyDescent="0.25">
      <c r="A92" s="56" t="s">
        <v>285</v>
      </c>
      <c r="B92" s="425"/>
      <c r="C92" s="425"/>
      <c r="D92" s="49"/>
      <c r="E92" s="49"/>
      <c r="F92" s="49"/>
      <c r="G92" s="49"/>
      <c r="H92" s="49"/>
      <c r="I92" s="49"/>
    </row>
    <row r="93" spans="1:10" ht="33" customHeight="1" x14ac:dyDescent="0.25">
      <c r="A93" s="56" t="s">
        <v>286</v>
      </c>
      <c r="B93" s="425"/>
      <c r="C93" s="425"/>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6" t="s">
        <v>467</v>
      </c>
      <c r="C96" s="426"/>
      <c r="D96" s="49"/>
      <c r="E96" s="49"/>
      <c r="F96" s="49"/>
      <c r="G96" s="49"/>
      <c r="H96" s="49"/>
      <c r="I96" s="49"/>
      <c r="J96" s="48" t="str">
        <f>D18</f>
        <v>SILIANA</v>
      </c>
    </row>
    <row r="97" spans="1:10" ht="33" customHeight="1" x14ac:dyDescent="0.25">
      <c r="A97" s="57" t="s">
        <v>281</v>
      </c>
      <c r="B97" s="425">
        <f>'A1 Exploitation'!D371</f>
        <v>0.73333333333333328</v>
      </c>
      <c r="C97" s="425"/>
      <c r="D97" s="49"/>
      <c r="E97" s="49"/>
      <c r="F97" s="49"/>
      <c r="G97" s="49"/>
      <c r="H97" s="49"/>
      <c r="I97" s="49"/>
    </row>
    <row r="98" spans="1:10" ht="33" customHeight="1" x14ac:dyDescent="0.25">
      <c r="A98" s="56" t="s">
        <v>282</v>
      </c>
      <c r="B98" s="425">
        <f>'A2 Exploitation'!D371</f>
        <v>0.53061224489795922</v>
      </c>
      <c r="C98" s="425"/>
      <c r="D98" s="49"/>
      <c r="E98" s="49"/>
      <c r="F98" s="49"/>
      <c r="G98" s="49"/>
      <c r="H98" s="49"/>
      <c r="I98" s="49"/>
    </row>
    <row r="99" spans="1:10" ht="33" customHeight="1" x14ac:dyDescent="0.25">
      <c r="A99" s="57" t="s">
        <v>283</v>
      </c>
      <c r="B99" s="425" t="e">
        <f>'A3 Exploitation'!D371</f>
        <v>#DIV/0!</v>
      </c>
      <c r="C99" s="425"/>
      <c r="D99" s="49"/>
      <c r="E99" s="49"/>
      <c r="F99" s="49"/>
      <c r="G99" s="49"/>
      <c r="H99" s="49"/>
      <c r="I99" s="49"/>
    </row>
    <row r="100" spans="1:10" ht="33" customHeight="1" x14ac:dyDescent="0.25">
      <c r="A100" s="57" t="s">
        <v>284</v>
      </c>
      <c r="B100" s="425" t="e">
        <f>'A4 Exploitation'!D371</f>
        <v>#DIV/0!</v>
      </c>
      <c r="C100" s="425"/>
      <c r="D100" s="49"/>
      <c r="E100" s="49"/>
      <c r="F100" s="49"/>
      <c r="G100" s="49"/>
      <c r="H100" s="49"/>
      <c r="I100" s="49"/>
    </row>
    <row r="101" spans="1:10" ht="33" customHeight="1" x14ac:dyDescent="0.25">
      <c r="A101" s="56" t="s">
        <v>285</v>
      </c>
      <c r="B101" s="425"/>
      <c r="C101" s="425"/>
      <c r="D101" s="49"/>
      <c r="E101" s="49"/>
      <c r="F101" s="49"/>
      <c r="G101" s="49"/>
      <c r="H101" s="49"/>
      <c r="I101" s="49"/>
    </row>
    <row r="102" spans="1:10" ht="33" customHeight="1" x14ac:dyDescent="0.25">
      <c r="A102" s="56" t="s">
        <v>286</v>
      </c>
      <c r="B102" s="425"/>
      <c r="C102" s="425"/>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6" t="s">
        <v>468</v>
      </c>
      <c r="C105" s="426"/>
      <c r="D105" s="49"/>
      <c r="E105" s="49"/>
      <c r="F105" s="49"/>
      <c r="G105" s="49"/>
      <c r="H105" s="49"/>
      <c r="I105" s="49"/>
      <c r="J105" s="48" t="str">
        <f>D18</f>
        <v>SILIANA</v>
      </c>
    </row>
    <row r="106" spans="1:10" ht="33" customHeight="1" x14ac:dyDescent="0.25">
      <c r="A106" s="57" t="s">
        <v>281</v>
      </c>
      <c r="B106" s="425">
        <f>'A1 Exploitation'!D429</f>
        <v>0.74358974358974361</v>
      </c>
      <c r="C106" s="425"/>
      <c r="D106" s="49"/>
      <c r="E106" s="49"/>
      <c r="F106" s="49"/>
      <c r="G106" s="49"/>
      <c r="H106" s="49"/>
      <c r="I106" s="49"/>
    </row>
    <row r="107" spans="1:10" ht="33" customHeight="1" x14ac:dyDescent="0.25">
      <c r="A107" s="56" t="s">
        <v>282</v>
      </c>
      <c r="B107" s="425">
        <f>'A2 Exploitation'!D429</f>
        <v>0.85365853658536583</v>
      </c>
      <c r="C107" s="425"/>
      <c r="D107" s="49"/>
      <c r="E107" s="49"/>
      <c r="F107" s="49"/>
      <c r="G107" s="49"/>
      <c r="H107" s="49"/>
      <c r="I107" s="49"/>
    </row>
    <row r="108" spans="1:10" ht="33" customHeight="1" x14ac:dyDescent="0.25">
      <c r="A108" s="57" t="s">
        <v>283</v>
      </c>
      <c r="B108" s="425" t="e">
        <f>'A3 Exploitation'!D429</f>
        <v>#DIV/0!</v>
      </c>
      <c r="C108" s="425"/>
      <c r="D108" s="49"/>
      <c r="E108" s="49"/>
      <c r="F108" s="49"/>
      <c r="G108" s="49"/>
      <c r="H108" s="49"/>
      <c r="I108" s="49"/>
    </row>
    <row r="109" spans="1:10" ht="33" customHeight="1" x14ac:dyDescent="0.25">
      <c r="A109" s="57" t="s">
        <v>284</v>
      </c>
      <c r="B109" s="425" t="e">
        <f>'A4 Exploitation'!D429</f>
        <v>#DIV/0!</v>
      </c>
      <c r="C109" s="425"/>
      <c r="D109" s="49"/>
      <c r="E109" s="49"/>
      <c r="F109" s="49"/>
      <c r="G109" s="49"/>
      <c r="H109" s="49"/>
      <c r="I109" s="49"/>
    </row>
    <row r="110" spans="1:10" ht="33" customHeight="1" x14ac:dyDescent="0.25">
      <c r="A110" s="56" t="s">
        <v>285</v>
      </c>
      <c r="B110" s="425"/>
      <c r="C110" s="425"/>
      <c r="D110" s="49"/>
      <c r="E110" s="49"/>
      <c r="F110" s="49"/>
      <c r="G110" s="49"/>
      <c r="H110" s="49"/>
      <c r="I110" s="49"/>
    </row>
    <row r="111" spans="1:10" ht="33" customHeight="1" x14ac:dyDescent="0.25">
      <c r="A111" s="56" t="s">
        <v>286</v>
      </c>
      <c r="B111" s="425"/>
      <c r="C111" s="425"/>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6" t="s">
        <v>469</v>
      </c>
      <c r="C114" s="426"/>
      <c r="D114" s="49"/>
      <c r="E114" s="49"/>
      <c r="F114" s="49"/>
      <c r="G114" s="49"/>
      <c r="H114" s="49"/>
      <c r="I114" s="49"/>
      <c r="J114" s="48" t="str">
        <f>D18</f>
        <v>SILIANA</v>
      </c>
    </row>
    <row r="115" spans="1:10" ht="33" customHeight="1" x14ac:dyDescent="0.25">
      <c r="A115" s="57" t="s">
        <v>281</v>
      </c>
      <c r="B115" s="425">
        <f>'A1 Exploitation'!D476</f>
        <v>0.87931034482758619</v>
      </c>
      <c r="C115" s="425"/>
      <c r="D115" s="49"/>
      <c r="E115" s="49"/>
      <c r="F115" s="49"/>
      <c r="G115" s="49"/>
      <c r="H115" s="49"/>
      <c r="I115" s="49"/>
    </row>
    <row r="116" spans="1:10" ht="33" customHeight="1" x14ac:dyDescent="0.25">
      <c r="A116" s="56" t="s">
        <v>282</v>
      </c>
      <c r="B116" s="425">
        <f>'A2 Exploitation'!D476</f>
        <v>0.71666666666666667</v>
      </c>
      <c r="C116" s="425"/>
      <c r="D116" s="49"/>
      <c r="E116" s="49"/>
      <c r="F116" s="49"/>
      <c r="G116" s="49"/>
      <c r="H116" s="49"/>
      <c r="I116" s="49"/>
    </row>
    <row r="117" spans="1:10" ht="33" customHeight="1" x14ac:dyDescent="0.25">
      <c r="A117" s="57" t="s">
        <v>283</v>
      </c>
      <c r="B117" s="425" t="e">
        <f>'A3 Exploitation'!D476</f>
        <v>#DIV/0!</v>
      </c>
      <c r="C117" s="425"/>
      <c r="D117" s="49"/>
      <c r="E117" s="49"/>
      <c r="F117" s="49"/>
      <c r="G117" s="49"/>
      <c r="H117" s="49"/>
      <c r="I117" s="49"/>
    </row>
    <row r="118" spans="1:10" ht="33" customHeight="1" x14ac:dyDescent="0.25">
      <c r="A118" s="57" t="s">
        <v>284</v>
      </c>
      <c r="B118" s="425" t="e">
        <f>'A4 Exploitation'!D476</f>
        <v>#DIV/0!</v>
      </c>
      <c r="C118" s="425"/>
      <c r="D118" s="49"/>
      <c r="E118" s="49"/>
      <c r="F118" s="49"/>
      <c r="G118" s="49"/>
      <c r="H118" s="49"/>
      <c r="I118" s="49"/>
    </row>
    <row r="119" spans="1:10" ht="33" customHeight="1" x14ac:dyDescent="0.25">
      <c r="A119" s="56" t="s">
        <v>285</v>
      </c>
      <c r="B119" s="425"/>
      <c r="C119" s="425"/>
      <c r="D119" s="49"/>
      <c r="E119" s="49"/>
      <c r="F119" s="49"/>
      <c r="G119" s="49"/>
      <c r="H119" s="49"/>
      <c r="I119" s="49"/>
    </row>
    <row r="120" spans="1:10" ht="33" customHeight="1" x14ac:dyDescent="0.25">
      <c r="A120" s="56" t="s">
        <v>286</v>
      </c>
      <c r="B120" s="425"/>
      <c r="C120" s="425"/>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6" t="s">
        <v>470</v>
      </c>
      <c r="C123" s="426"/>
      <c r="D123" s="49"/>
      <c r="E123" s="49"/>
      <c r="F123" s="49"/>
      <c r="G123" s="49"/>
      <c r="H123" s="49"/>
      <c r="I123" s="49"/>
      <c r="J123" s="48" t="str">
        <f>D18</f>
        <v>SILIANA</v>
      </c>
    </row>
    <row r="124" spans="1:10" ht="33" customHeight="1" x14ac:dyDescent="0.25">
      <c r="A124" s="57" t="s">
        <v>281</v>
      </c>
      <c r="B124" s="425" t="e">
        <f>'A1 Exploitation'!D527</f>
        <v>#DIV/0!</v>
      </c>
      <c r="C124" s="425"/>
      <c r="D124" s="49"/>
      <c r="E124" s="49"/>
      <c r="F124" s="49"/>
      <c r="G124" s="49"/>
      <c r="H124" s="49"/>
      <c r="I124" s="49"/>
    </row>
    <row r="125" spans="1:10" ht="33" customHeight="1" x14ac:dyDescent="0.25">
      <c r="A125" s="56" t="s">
        <v>282</v>
      </c>
      <c r="B125" s="425" t="e">
        <f>'A2 Exploitation'!D527</f>
        <v>#DIV/0!</v>
      </c>
      <c r="C125" s="425"/>
      <c r="D125" s="49"/>
      <c r="E125" s="49"/>
      <c r="F125" s="49"/>
      <c r="G125" s="49"/>
      <c r="H125" s="49"/>
      <c r="I125" s="49"/>
    </row>
    <row r="126" spans="1:10" ht="33" customHeight="1" x14ac:dyDescent="0.25">
      <c r="A126" s="57" t="s">
        <v>283</v>
      </c>
      <c r="B126" s="425" t="e">
        <f>'A3 Exploitation'!D527</f>
        <v>#DIV/0!</v>
      </c>
      <c r="C126" s="425"/>
      <c r="D126" s="49"/>
      <c r="E126" s="49"/>
      <c r="F126" s="49"/>
      <c r="G126" s="49"/>
      <c r="H126" s="49"/>
      <c r="I126" s="49"/>
    </row>
    <row r="127" spans="1:10" ht="33" customHeight="1" x14ac:dyDescent="0.25">
      <c r="A127" s="57" t="s">
        <v>284</v>
      </c>
      <c r="B127" s="425" t="e">
        <f>'A4 Exploitation'!D527</f>
        <v>#DIV/0!</v>
      </c>
      <c r="C127" s="425"/>
      <c r="D127" s="49"/>
      <c r="E127" s="49"/>
      <c r="F127" s="49"/>
      <c r="G127" s="49"/>
      <c r="H127" s="49"/>
      <c r="I127" s="49"/>
    </row>
    <row r="128" spans="1:10" ht="33" customHeight="1" x14ac:dyDescent="0.25">
      <c r="A128" s="56" t="s">
        <v>285</v>
      </c>
      <c r="B128" s="425"/>
      <c r="C128" s="425"/>
      <c r="D128" s="49"/>
      <c r="E128" s="49"/>
      <c r="F128" s="49"/>
      <c r="G128" s="49"/>
      <c r="H128" s="49"/>
      <c r="I128" s="49"/>
    </row>
    <row r="129" spans="1:10" ht="33" customHeight="1" x14ac:dyDescent="0.25">
      <c r="A129" s="56" t="s">
        <v>286</v>
      </c>
      <c r="B129" s="425"/>
      <c r="C129" s="425"/>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6" t="s">
        <v>471</v>
      </c>
      <c r="C132" s="426"/>
      <c r="D132" s="49"/>
      <c r="E132" s="49"/>
      <c r="F132" s="49"/>
      <c r="G132" s="49"/>
      <c r="H132" s="49"/>
      <c r="I132" s="49"/>
      <c r="J132" s="48" t="str">
        <f>D18</f>
        <v>SILIANA</v>
      </c>
    </row>
    <row r="133" spans="1:10" ht="33" customHeight="1" x14ac:dyDescent="0.25">
      <c r="A133" s="57" t="s">
        <v>281</v>
      </c>
      <c r="B133" s="425">
        <f>'A1 Exploitation'!D570</f>
        <v>0.86956521739130432</v>
      </c>
      <c r="C133" s="425"/>
      <c r="D133" s="49"/>
      <c r="E133" s="49"/>
      <c r="F133" s="49"/>
      <c r="G133" s="49"/>
      <c r="H133" s="49"/>
      <c r="I133" s="49"/>
    </row>
    <row r="134" spans="1:10" ht="33" customHeight="1" x14ac:dyDescent="0.25">
      <c r="A134" s="56" t="s">
        <v>282</v>
      </c>
      <c r="B134" s="425">
        <f>'A2 Exploitation'!D570</f>
        <v>1</v>
      </c>
      <c r="C134" s="425"/>
      <c r="D134" s="49"/>
      <c r="E134" s="49"/>
      <c r="F134" s="49"/>
      <c r="G134" s="49"/>
      <c r="H134" s="49"/>
      <c r="I134" s="49"/>
    </row>
    <row r="135" spans="1:10" ht="33" customHeight="1" x14ac:dyDescent="0.25">
      <c r="A135" s="57" t="s">
        <v>283</v>
      </c>
      <c r="B135" s="425" t="e">
        <f>'A3 Exploitation'!D570</f>
        <v>#DIV/0!</v>
      </c>
      <c r="C135" s="425"/>
      <c r="D135" s="49"/>
      <c r="E135" s="49"/>
      <c r="F135" s="49"/>
      <c r="G135" s="49"/>
      <c r="H135" s="49"/>
      <c r="I135" s="49"/>
    </row>
    <row r="136" spans="1:10" ht="33" customHeight="1" x14ac:dyDescent="0.25">
      <c r="A136" s="57" t="s">
        <v>284</v>
      </c>
      <c r="B136" s="425" t="e">
        <f>'A4 Exploitation'!D570</f>
        <v>#DIV/0!</v>
      </c>
      <c r="C136" s="425"/>
      <c r="D136" s="49"/>
      <c r="E136" s="49"/>
      <c r="F136" s="49"/>
      <c r="G136" s="49"/>
      <c r="H136" s="49"/>
      <c r="I136" s="49"/>
    </row>
    <row r="137" spans="1:10" ht="33" customHeight="1" x14ac:dyDescent="0.25">
      <c r="A137" s="56" t="s">
        <v>285</v>
      </c>
      <c r="B137" s="425"/>
      <c r="C137" s="425"/>
      <c r="D137" s="49"/>
      <c r="E137" s="49"/>
      <c r="F137" s="49"/>
      <c r="G137" s="49"/>
      <c r="H137" s="49"/>
      <c r="I137" s="49"/>
    </row>
    <row r="138" spans="1:10" ht="33" customHeight="1" x14ac:dyDescent="0.25">
      <c r="A138" s="56" t="s">
        <v>286</v>
      </c>
      <c r="B138" s="425"/>
      <c r="C138" s="425"/>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6" t="s">
        <v>291</v>
      </c>
      <c r="C141" s="426"/>
      <c r="D141" s="49"/>
      <c r="E141" s="49"/>
      <c r="F141" s="49"/>
      <c r="G141" s="49"/>
      <c r="H141" s="49"/>
      <c r="I141" s="49"/>
      <c r="J141" s="48" t="str">
        <f>D18</f>
        <v>SILIANA</v>
      </c>
    </row>
    <row r="142" spans="1:10" ht="33" customHeight="1" x14ac:dyDescent="0.25">
      <c r="A142" s="57" t="s">
        <v>281</v>
      </c>
      <c r="B142" s="425">
        <f>'A1 Exploitation'!D610</f>
        <v>0.90476190476190477</v>
      </c>
      <c r="C142" s="425"/>
      <c r="D142" s="49"/>
      <c r="E142" s="49"/>
      <c r="F142" s="49"/>
      <c r="G142" s="49"/>
      <c r="H142" s="49"/>
      <c r="I142" s="49"/>
    </row>
    <row r="143" spans="1:10" ht="33" customHeight="1" x14ac:dyDescent="0.25">
      <c r="A143" s="56" t="s">
        <v>282</v>
      </c>
      <c r="B143" s="425">
        <f>'A2 Exploitation'!D610</f>
        <v>1</v>
      </c>
      <c r="C143" s="425"/>
      <c r="D143" s="49"/>
      <c r="E143" s="49"/>
      <c r="F143" s="49"/>
      <c r="G143" s="49"/>
      <c r="H143" s="49"/>
      <c r="I143" s="49"/>
    </row>
    <row r="144" spans="1:10" ht="33" customHeight="1" x14ac:dyDescent="0.25">
      <c r="A144" s="57" t="s">
        <v>283</v>
      </c>
      <c r="B144" s="425" t="e">
        <f>'A3 Exploitation'!D610</f>
        <v>#DIV/0!</v>
      </c>
      <c r="C144" s="425"/>
      <c r="D144" s="49"/>
      <c r="E144" s="49"/>
      <c r="F144" s="49"/>
      <c r="G144" s="49"/>
      <c r="H144" s="49"/>
      <c r="I144" s="49"/>
    </row>
    <row r="145" spans="1:10" ht="33" customHeight="1" x14ac:dyDescent="0.25">
      <c r="A145" s="57" t="s">
        <v>284</v>
      </c>
      <c r="B145" s="425" t="e">
        <f>'A4 Exploitation'!D610</f>
        <v>#DIV/0!</v>
      </c>
      <c r="C145" s="425"/>
      <c r="D145" s="49"/>
      <c r="E145" s="49"/>
      <c r="F145" s="49"/>
      <c r="G145" s="49"/>
      <c r="H145" s="49"/>
      <c r="I145" s="49"/>
    </row>
    <row r="146" spans="1:10" ht="33" customHeight="1" x14ac:dyDescent="0.25">
      <c r="A146" s="56" t="s">
        <v>285</v>
      </c>
      <c r="B146" s="425"/>
      <c r="C146" s="425"/>
      <c r="D146" s="49"/>
      <c r="E146" s="49"/>
      <c r="F146" s="49"/>
      <c r="G146" s="49"/>
      <c r="H146" s="49"/>
      <c r="I146" s="49"/>
    </row>
    <row r="147" spans="1:10" ht="33" customHeight="1" x14ac:dyDescent="0.25">
      <c r="A147" s="56" t="s">
        <v>286</v>
      </c>
      <c r="B147" s="425"/>
      <c r="C147" s="425"/>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6" t="s">
        <v>292</v>
      </c>
      <c r="C150" s="426"/>
      <c r="D150" s="49"/>
      <c r="E150" s="49"/>
      <c r="F150" s="49"/>
      <c r="G150" s="49"/>
      <c r="H150" s="49"/>
      <c r="I150" s="49"/>
      <c r="J150" s="48" t="str">
        <f>D18</f>
        <v>SILIANA</v>
      </c>
    </row>
    <row r="151" spans="1:10" ht="33" customHeight="1" x14ac:dyDescent="0.25">
      <c r="A151" s="57" t="s">
        <v>281</v>
      </c>
      <c r="B151" s="425">
        <f>'A1 Exploitation'!D673</f>
        <v>0.97368421052631582</v>
      </c>
      <c r="C151" s="425"/>
      <c r="D151" s="49"/>
      <c r="E151" s="49"/>
      <c r="F151" s="49"/>
      <c r="G151" s="49"/>
      <c r="H151" s="49"/>
      <c r="I151" s="49"/>
    </row>
    <row r="152" spans="1:10" ht="33" customHeight="1" x14ac:dyDescent="0.25">
      <c r="A152" s="56" t="s">
        <v>282</v>
      </c>
      <c r="B152" s="425">
        <f>'A2 Exploitation'!D673</f>
        <v>0.97368421052631582</v>
      </c>
      <c r="C152" s="425"/>
      <c r="D152" s="49"/>
      <c r="E152" s="49"/>
      <c r="F152" s="49"/>
      <c r="G152" s="49"/>
      <c r="H152" s="49"/>
      <c r="I152" s="49"/>
    </row>
    <row r="153" spans="1:10" ht="33" customHeight="1" x14ac:dyDescent="0.25">
      <c r="A153" s="57" t="s">
        <v>283</v>
      </c>
      <c r="B153" s="425" t="e">
        <f>'A3 Exploitation'!D673</f>
        <v>#DIV/0!</v>
      </c>
      <c r="C153" s="425"/>
      <c r="D153" s="49"/>
      <c r="E153" s="49"/>
      <c r="F153" s="49"/>
      <c r="G153" s="49"/>
      <c r="H153" s="49"/>
      <c r="I153" s="49"/>
    </row>
    <row r="154" spans="1:10" ht="33" customHeight="1" x14ac:dyDescent="0.25">
      <c r="A154" s="57" t="s">
        <v>284</v>
      </c>
      <c r="B154" s="425" t="e">
        <f>'A4 Exploitation'!D673</f>
        <v>#DIV/0!</v>
      </c>
      <c r="C154" s="425"/>
      <c r="D154" s="49"/>
      <c r="E154" s="49"/>
      <c r="F154" s="49"/>
      <c r="G154" s="49"/>
      <c r="H154" s="49"/>
      <c r="I154" s="49"/>
    </row>
    <row r="155" spans="1:10" ht="33" customHeight="1" x14ac:dyDescent="0.25">
      <c r="A155" s="56" t="s">
        <v>285</v>
      </c>
      <c r="B155" s="425"/>
      <c r="C155" s="425"/>
      <c r="D155" s="49"/>
      <c r="E155" s="49"/>
      <c r="F155" s="49"/>
      <c r="G155" s="49"/>
      <c r="H155" s="49"/>
      <c r="I155" s="49"/>
    </row>
    <row r="156" spans="1:10" ht="33" customHeight="1" x14ac:dyDescent="0.25">
      <c r="A156" s="56" t="s">
        <v>286</v>
      </c>
      <c r="B156" s="425"/>
      <c r="C156" s="425"/>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7"/>
      <c r="C159" s="427"/>
      <c r="D159" s="49"/>
      <c r="E159" s="49"/>
      <c r="F159" s="49"/>
      <c r="G159" s="49"/>
      <c r="H159" s="49"/>
      <c r="I159" s="49"/>
    </row>
    <row r="160" spans="1:10" ht="33" customHeight="1" x14ac:dyDescent="0.25">
      <c r="A160" s="56" t="s">
        <v>279</v>
      </c>
      <c r="B160" s="426" t="s">
        <v>472</v>
      </c>
      <c r="C160" s="426"/>
      <c r="D160" s="49"/>
      <c r="E160" s="49"/>
      <c r="F160" s="49"/>
      <c r="G160" s="49"/>
      <c r="H160" s="49"/>
      <c r="I160" s="49"/>
      <c r="J160" s="48" t="str">
        <f>D18</f>
        <v>SILIANA</v>
      </c>
    </row>
    <row r="161" spans="1:10" ht="33" customHeight="1" x14ac:dyDescent="0.25">
      <c r="A161" s="57" t="s">
        <v>281</v>
      </c>
      <c r="B161" s="425">
        <f>'A1 Exploitation'!D702</f>
        <v>0.73529411764705888</v>
      </c>
      <c r="C161" s="425"/>
      <c r="D161" s="49"/>
      <c r="E161" s="49"/>
      <c r="F161" s="49"/>
      <c r="G161" s="49"/>
      <c r="H161" s="49"/>
      <c r="I161" s="49"/>
    </row>
    <row r="162" spans="1:10" ht="33" customHeight="1" x14ac:dyDescent="0.25">
      <c r="A162" s="56" t="s">
        <v>282</v>
      </c>
      <c r="B162" s="425">
        <f>'A2 Exploitation'!D702</f>
        <v>0.86111111111111116</v>
      </c>
      <c r="C162" s="425"/>
      <c r="D162" s="49"/>
      <c r="E162" s="49"/>
      <c r="F162" s="49"/>
      <c r="G162" s="49"/>
      <c r="H162" s="49"/>
      <c r="I162" s="49"/>
    </row>
    <row r="163" spans="1:10" ht="33" customHeight="1" x14ac:dyDescent="0.25">
      <c r="A163" s="57" t="s">
        <v>283</v>
      </c>
      <c r="B163" s="425" t="e">
        <f>'A3 Exploitation'!D702</f>
        <v>#DIV/0!</v>
      </c>
      <c r="C163" s="425"/>
      <c r="D163" s="49"/>
      <c r="E163" s="49"/>
      <c r="F163" s="49"/>
      <c r="G163" s="49"/>
      <c r="H163" s="49"/>
      <c r="I163" s="49"/>
    </row>
    <row r="164" spans="1:10" ht="33" customHeight="1" x14ac:dyDescent="0.25">
      <c r="A164" s="57" t="s">
        <v>284</v>
      </c>
      <c r="B164" s="425" t="e">
        <f>'A4 Exploitation'!D702</f>
        <v>#DIV/0!</v>
      </c>
      <c r="C164" s="425"/>
    </row>
    <row r="165" spans="1:10" ht="33" customHeight="1" x14ac:dyDescent="0.25">
      <c r="A165" s="56" t="s">
        <v>285</v>
      </c>
      <c r="B165" s="425"/>
      <c r="C165" s="425"/>
    </row>
    <row r="166" spans="1:10" ht="18" x14ac:dyDescent="0.25">
      <c r="A166" s="56" t="s">
        <v>286</v>
      </c>
      <c r="B166" s="425"/>
      <c r="C166" s="425"/>
    </row>
    <row r="167" spans="1:10" ht="18.75" x14ac:dyDescent="0.25">
      <c r="A167" s="60"/>
      <c r="B167" s="53"/>
      <c r="C167" s="53"/>
    </row>
    <row r="168" spans="1:10" ht="33" customHeight="1" x14ac:dyDescent="0.25">
      <c r="A168" s="60"/>
      <c r="B168" s="53"/>
      <c r="C168" s="53"/>
    </row>
    <row r="169" spans="1:10" ht="33" customHeight="1" x14ac:dyDescent="0.25">
      <c r="A169" s="56" t="s">
        <v>279</v>
      </c>
      <c r="B169" s="426" t="s">
        <v>473</v>
      </c>
      <c r="C169" s="426"/>
      <c r="J169" s="48" t="str">
        <f>D18</f>
        <v>SILIANA</v>
      </c>
    </row>
    <row r="170" spans="1:10" ht="33" customHeight="1" x14ac:dyDescent="0.25">
      <c r="A170" s="57" t="s">
        <v>281</v>
      </c>
      <c r="B170" s="425">
        <f>'A1 Exploitation'!D726</f>
        <v>1</v>
      </c>
      <c r="C170" s="425"/>
    </row>
    <row r="171" spans="1:10" ht="33" customHeight="1" x14ac:dyDescent="0.25">
      <c r="A171" s="56" t="s">
        <v>282</v>
      </c>
      <c r="B171" s="425">
        <f>'A2 Exploitation'!D726</f>
        <v>1</v>
      </c>
      <c r="C171" s="425"/>
    </row>
    <row r="172" spans="1:10" ht="33" customHeight="1" x14ac:dyDescent="0.25">
      <c r="A172" s="57" t="s">
        <v>283</v>
      </c>
      <c r="B172" s="425" t="e">
        <f>'A3 Exploitation'!D726</f>
        <v>#DIV/0!</v>
      </c>
      <c r="C172" s="425"/>
    </row>
    <row r="173" spans="1:10" ht="33" customHeight="1" x14ac:dyDescent="0.25">
      <c r="A173" s="57" t="s">
        <v>284</v>
      </c>
      <c r="B173" s="425" t="e">
        <f>'A4 Exploitation'!D726</f>
        <v>#DIV/0!</v>
      </c>
      <c r="C173" s="425"/>
    </row>
    <row r="174" spans="1:10" ht="33" customHeight="1" x14ac:dyDescent="0.25">
      <c r="A174" s="56" t="s">
        <v>285</v>
      </c>
      <c r="B174" s="425"/>
      <c r="C174" s="425"/>
    </row>
    <row r="175" spans="1:10" ht="18" x14ac:dyDescent="0.25">
      <c r="A175" s="56" t="s">
        <v>286</v>
      </c>
      <c r="B175" s="425"/>
      <c r="C175" s="425"/>
    </row>
    <row r="176" spans="1:10" ht="18.75" x14ac:dyDescent="0.25">
      <c r="A176" s="60"/>
      <c r="B176" s="53"/>
      <c r="C176" s="53"/>
    </row>
    <row r="177" spans="1:10" ht="33" customHeight="1" x14ac:dyDescent="0.25">
      <c r="A177" s="60"/>
      <c r="B177" s="53"/>
      <c r="C177" s="53"/>
    </row>
    <row r="178" spans="1:10" ht="33" customHeight="1" x14ac:dyDescent="0.25">
      <c r="A178" s="56" t="s">
        <v>279</v>
      </c>
      <c r="B178" s="426" t="s">
        <v>293</v>
      </c>
      <c r="C178" s="426"/>
      <c r="J178" s="48" t="str">
        <f>D18</f>
        <v>SILIANA</v>
      </c>
    </row>
    <row r="179" spans="1:10" ht="33" customHeight="1" x14ac:dyDescent="0.25">
      <c r="A179" s="57" t="s">
        <v>281</v>
      </c>
      <c r="B179" s="425">
        <f>'A1 Technique'!D199</f>
        <v>0.78333333333333333</v>
      </c>
      <c r="C179" s="425"/>
    </row>
    <row r="180" spans="1:10" ht="33" customHeight="1" x14ac:dyDescent="0.25">
      <c r="A180" s="56" t="s">
        <v>282</v>
      </c>
      <c r="B180" s="425">
        <f>'A2 Technique'!D199</f>
        <v>0.82352941176470584</v>
      </c>
      <c r="C180" s="425"/>
    </row>
    <row r="181" spans="1:10" ht="33" customHeight="1" x14ac:dyDescent="0.25">
      <c r="A181" s="57" t="s">
        <v>283</v>
      </c>
      <c r="B181" s="425" t="e">
        <f>'A3 Technique'!D199</f>
        <v>#DIV/0!</v>
      </c>
      <c r="C181" s="425"/>
    </row>
    <row r="182" spans="1:10" ht="33" customHeight="1" x14ac:dyDescent="0.25">
      <c r="A182" s="57" t="s">
        <v>284</v>
      </c>
      <c r="B182" s="425" t="e">
        <f>'A4 Technique'!D199</f>
        <v>#DIV/0!</v>
      </c>
      <c r="C182" s="425"/>
    </row>
    <row r="183" spans="1:10" ht="33" customHeight="1" x14ac:dyDescent="0.25">
      <c r="A183" s="56" t="s">
        <v>285</v>
      </c>
      <c r="B183" s="425"/>
      <c r="C183" s="425"/>
    </row>
    <row r="184" spans="1:10" ht="18" x14ac:dyDescent="0.25">
      <c r="A184" s="56" t="s">
        <v>286</v>
      </c>
      <c r="B184" s="425"/>
      <c r="C184" s="42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1" sqref="D1:G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2"/>
      <c r="E1" s="512"/>
      <c r="F1" s="512"/>
      <c r="G1" s="512"/>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3" t="s">
        <v>151</v>
      </c>
      <c r="B7" s="513"/>
      <c r="C7" s="513"/>
      <c r="D7" s="513"/>
      <c r="E7" s="513"/>
      <c r="F7" s="513"/>
      <c r="G7" s="111"/>
    </row>
    <row r="8" spans="1:7" ht="22.5" x14ac:dyDescent="0.45">
      <c r="A8" s="514" t="str">
        <f>'Page de garde'!D18</f>
        <v>SILIANA</v>
      </c>
      <c r="B8" s="514"/>
      <c r="C8" s="514"/>
      <c r="D8" s="514"/>
      <c r="E8" s="514"/>
      <c r="F8" s="514"/>
      <c r="G8" s="111"/>
    </row>
    <row r="9" spans="1:7" ht="22.5" x14ac:dyDescent="0.45">
      <c r="A9" s="112" t="s">
        <v>39</v>
      </c>
      <c r="B9" s="515" t="s">
        <v>476</v>
      </c>
      <c r="C9" s="515"/>
      <c r="D9" s="515"/>
      <c r="E9" s="515"/>
      <c r="F9" s="515"/>
      <c r="G9" s="111"/>
    </row>
    <row r="10" spans="1:7" ht="22.5" x14ac:dyDescent="0.45">
      <c r="A10" s="113" t="s">
        <v>41</v>
      </c>
      <c r="B10" s="516" t="s">
        <v>477</v>
      </c>
      <c r="C10" s="516"/>
      <c r="D10" s="516"/>
      <c r="E10" s="516"/>
      <c r="F10" s="516"/>
      <c r="G10" s="111"/>
    </row>
    <row r="11" spans="1:7" ht="22.5" x14ac:dyDescent="0.45">
      <c r="A11" s="112" t="s">
        <v>40</v>
      </c>
      <c r="B11" s="511">
        <v>43539</v>
      </c>
      <c r="C11" s="511"/>
      <c r="D11" s="511"/>
      <c r="E11" s="511"/>
      <c r="F11" s="511"/>
      <c r="G11" s="111"/>
    </row>
    <row r="12" spans="1:7" ht="22.5" x14ac:dyDescent="0.45">
      <c r="A12" s="112" t="s">
        <v>200</v>
      </c>
      <c r="B12" s="517">
        <f>D730</f>
        <v>0.84507042253521125</v>
      </c>
      <c r="C12" s="517"/>
      <c r="D12" s="517"/>
      <c r="E12" s="517"/>
      <c r="F12" s="517"/>
      <c r="G12" s="111"/>
    </row>
    <row r="13" spans="1:7" ht="22.5" x14ac:dyDescent="0.45">
      <c r="A13" s="110"/>
      <c r="B13" s="108"/>
      <c r="C13" s="108"/>
      <c r="D13" s="512"/>
      <c r="E13" s="512"/>
      <c r="F13" s="512"/>
      <c r="G13" s="512"/>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43539</v>
      </c>
      <c r="B16" s="117"/>
      <c r="C16" s="117"/>
      <c r="D16" s="117"/>
      <c r="E16" s="117"/>
      <c r="F16" s="117"/>
      <c r="G16" s="114"/>
    </row>
    <row r="17" spans="1:8" ht="16.5" customHeight="1" x14ac:dyDescent="0.4">
      <c r="A17" s="447" t="s">
        <v>28</v>
      </c>
      <c r="B17" s="448" t="s">
        <v>29</v>
      </c>
      <c r="C17" s="448"/>
      <c r="D17" s="448" t="s">
        <v>42</v>
      </c>
      <c r="E17" s="449" t="s">
        <v>266</v>
      </c>
      <c r="F17" s="449" t="s">
        <v>300</v>
      </c>
      <c r="G17" s="114"/>
    </row>
    <row r="18" spans="1:8" ht="16.5" customHeight="1" x14ac:dyDescent="0.4">
      <c r="A18" s="447"/>
      <c r="B18" s="118" t="s">
        <v>32</v>
      </c>
      <c r="C18" s="118" t="s">
        <v>31</v>
      </c>
      <c r="D18" s="448"/>
      <c r="E18" s="449"/>
      <c r="F18" s="44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36</v>
      </c>
      <c r="E47" s="108"/>
      <c r="F47" s="114"/>
      <c r="G47" s="114"/>
    </row>
    <row r="48" spans="1:7" ht="22.5" x14ac:dyDescent="0.45">
      <c r="A48" s="150" t="s">
        <v>168</v>
      </c>
      <c r="B48" s="151"/>
      <c r="C48" s="152"/>
      <c r="D48" s="154">
        <f>D47/(COUNT(B30:C37,B21:C25,B39:C43)*2)</f>
        <v>1</v>
      </c>
      <c r="E48" s="108"/>
      <c r="F48" s="114"/>
      <c r="G48" s="114"/>
    </row>
    <row r="49" spans="1:7" ht="21" x14ac:dyDescent="0.3">
      <c r="A49" s="435"/>
      <c r="B49" s="435"/>
      <c r="C49" s="435"/>
      <c r="D49" s="435"/>
      <c r="E49" s="435"/>
      <c r="F49" s="435"/>
      <c r="G49" s="435"/>
    </row>
    <row r="50" spans="1:7" ht="22.5" x14ac:dyDescent="0.45">
      <c r="A50" s="310" t="s">
        <v>107</v>
      </c>
      <c r="B50" s="310"/>
      <c r="C50" s="310"/>
      <c r="D50" s="310"/>
      <c r="E50" s="310"/>
      <c r="F50" s="310"/>
      <c r="G50" s="114"/>
    </row>
    <row r="51" spans="1:7" ht="21" x14ac:dyDescent="0.4">
      <c r="A51" s="156">
        <f>B11</f>
        <v>43539</v>
      </c>
      <c r="B51" s="114"/>
      <c r="C51" s="135"/>
      <c r="D51" s="114"/>
      <c r="E51" s="108"/>
      <c r="F51" s="114"/>
      <c r="G51" s="114"/>
    </row>
    <row r="52" spans="1:7" ht="21" x14ac:dyDescent="0.4">
      <c r="A52" s="447" t="s">
        <v>28</v>
      </c>
      <c r="B52" s="448" t="s">
        <v>29</v>
      </c>
      <c r="C52" s="448"/>
      <c r="D52" s="448" t="s">
        <v>42</v>
      </c>
      <c r="E52" s="449" t="s">
        <v>266</v>
      </c>
      <c r="F52" s="449" t="s">
        <v>302</v>
      </c>
      <c r="G52" s="129"/>
    </row>
    <row r="53" spans="1:7" ht="21" x14ac:dyDescent="0.4">
      <c r="A53" s="447"/>
      <c r="B53" s="118" t="s">
        <v>32</v>
      </c>
      <c r="C53" s="118" t="s">
        <v>31</v>
      </c>
      <c r="D53" s="448"/>
      <c r="E53" s="449"/>
      <c r="F53" s="44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3"/>
      <c r="B64" s="434"/>
      <c r="C64" s="434"/>
      <c r="D64" s="434"/>
      <c r="E64" s="434"/>
      <c r="F64" s="434"/>
      <c r="G64" s="434"/>
    </row>
    <row r="65" spans="1:7" ht="43.5" customHeight="1" x14ac:dyDescent="0.4">
      <c r="A65" s="522" t="s">
        <v>351</v>
      </c>
      <c r="B65" s="522"/>
      <c r="C65" s="522"/>
      <c r="D65" s="522"/>
      <c r="E65" s="522"/>
      <c r="F65" s="52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42"/>
      <c r="B83" s="442"/>
      <c r="C83" s="442"/>
      <c r="D83" s="442"/>
      <c r="E83" s="442"/>
      <c r="F83" s="442"/>
      <c r="G83" s="442"/>
    </row>
    <row r="84" spans="1:7" ht="45" customHeight="1" x14ac:dyDescent="0.45">
      <c r="A84" s="523" t="s">
        <v>352</v>
      </c>
      <c r="B84" s="523"/>
      <c r="C84" s="523"/>
      <c r="D84" s="523"/>
      <c r="E84" s="523"/>
      <c r="F84" s="52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8"/>
      <c r="B103" s="436"/>
      <c r="C103" s="436"/>
      <c r="D103" s="436"/>
      <c r="E103" s="436"/>
      <c r="F103" s="443"/>
      <c r="G103" s="173"/>
    </row>
    <row r="104" spans="1:7" s="80" customFormat="1" ht="46.5" customHeight="1" x14ac:dyDescent="0.4">
      <c r="A104" s="522" t="s">
        <v>353</v>
      </c>
      <c r="B104" s="522"/>
      <c r="C104" s="522"/>
      <c r="D104" s="522"/>
      <c r="E104" s="522"/>
      <c r="F104" s="52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4"/>
      <c r="B111" s="445"/>
      <c r="C111" s="445"/>
      <c r="D111" s="445"/>
      <c r="E111" s="445"/>
      <c r="F111" s="446"/>
      <c r="G111" s="129"/>
    </row>
    <row r="112" spans="1:7" s="80" customFormat="1" ht="39.75" customHeight="1" x14ac:dyDescent="0.4">
      <c r="A112" s="522" t="s">
        <v>390</v>
      </c>
      <c r="B112" s="522"/>
      <c r="C112" s="522"/>
      <c r="D112" s="522"/>
      <c r="E112" s="522"/>
      <c r="F112" s="52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6"/>
      <c r="B120" s="436"/>
      <c r="C120" s="436"/>
      <c r="D120" s="436"/>
      <c r="E120" s="436"/>
      <c r="F120" s="436"/>
      <c r="G120" s="173"/>
    </row>
    <row r="121" spans="1:7" ht="22.5" x14ac:dyDescent="0.4">
      <c r="A121" s="522" t="s">
        <v>311</v>
      </c>
      <c r="B121" s="522"/>
      <c r="C121" s="522"/>
      <c r="D121" s="522"/>
      <c r="E121" s="522"/>
      <c r="F121" s="52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7"/>
      <c r="B132" s="437"/>
      <c r="C132" s="437"/>
      <c r="D132" s="437"/>
      <c r="E132" s="437"/>
      <c r="F132" s="437"/>
      <c r="G132" s="114"/>
    </row>
    <row r="133" spans="1:16384" ht="22.5" customHeight="1" x14ac:dyDescent="0.4">
      <c r="A133" s="524" t="s">
        <v>424</v>
      </c>
      <c r="B133" s="524"/>
      <c r="C133" s="524"/>
      <c r="D133" s="524"/>
      <c r="E133" s="524"/>
      <c r="F133" s="524"/>
      <c r="G133" s="114"/>
    </row>
    <row r="134" spans="1:16384" s="258" customFormat="1" ht="22.5" customHeight="1" x14ac:dyDescent="0.4">
      <c r="A134" s="525"/>
      <c r="B134" s="525"/>
      <c r="C134" s="525"/>
      <c r="D134" s="525"/>
      <c r="E134" s="525"/>
      <c r="F134" s="525"/>
      <c r="G134" s="114"/>
    </row>
    <row r="135" spans="1:16384" s="326" customFormat="1" ht="22.5" customHeight="1" x14ac:dyDescent="0.25">
      <c r="A135" s="447" t="s">
        <v>28</v>
      </c>
      <c r="B135" s="448" t="s">
        <v>29</v>
      </c>
      <c r="C135" s="448"/>
      <c r="D135" s="448" t="s">
        <v>42</v>
      </c>
      <c r="E135" s="449" t="s">
        <v>266</v>
      </c>
      <c r="F135" s="449" t="s">
        <v>302</v>
      </c>
    </row>
    <row r="136" spans="1:16384" s="326" customFormat="1" ht="22.5" customHeight="1" x14ac:dyDescent="0.25">
      <c r="A136" s="447"/>
      <c r="B136" s="118" t="s">
        <v>32</v>
      </c>
      <c r="C136" s="118" t="s">
        <v>31</v>
      </c>
      <c r="D136" s="448"/>
      <c r="E136" s="449"/>
      <c r="F136" s="449"/>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26" t="s">
        <v>461</v>
      </c>
      <c r="B139" s="526"/>
      <c r="C139" s="526"/>
      <c r="D139" s="526"/>
      <c r="E139" s="526"/>
      <c r="F139" s="526"/>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5" t="s">
        <v>350</v>
      </c>
      <c r="B147" s="475"/>
      <c r="C147" s="475"/>
      <c r="D147" s="475"/>
      <c r="E147" s="475"/>
      <c r="F147" s="475"/>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84" x14ac:dyDescent="0.4">
      <c r="A154" s="125" t="s">
        <v>338</v>
      </c>
      <c r="B154" s="318">
        <v>1</v>
      </c>
      <c r="C154" s="125"/>
      <c r="D154" s="125" t="s">
        <v>478</v>
      </c>
      <c r="E154" s="125" t="s">
        <v>479</v>
      </c>
      <c r="F154" s="322" t="s">
        <v>298</v>
      </c>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38"/>
      <c r="B165" s="436"/>
      <c r="C165" s="436"/>
      <c r="D165" s="436"/>
      <c r="E165" s="436"/>
      <c r="F165" s="436"/>
      <c r="G165" s="114"/>
    </row>
    <row r="166" spans="1:7" s="258" customFormat="1" ht="32.25" customHeight="1" x14ac:dyDescent="0.4">
      <c r="A166" s="526" t="s">
        <v>462</v>
      </c>
      <c r="B166" s="526"/>
      <c r="C166" s="526"/>
      <c r="D166" s="526"/>
      <c r="E166" s="526"/>
      <c r="F166" s="526"/>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39"/>
      <c r="B176" s="440"/>
      <c r="C176" s="440"/>
      <c r="D176" s="440"/>
      <c r="E176" s="440"/>
      <c r="F176" s="440"/>
      <c r="G176" s="114"/>
    </row>
    <row r="177" spans="1:7" ht="32.25" customHeight="1" x14ac:dyDescent="0.4">
      <c r="A177" s="526" t="s">
        <v>311</v>
      </c>
      <c r="B177" s="526"/>
      <c r="C177" s="526"/>
      <c r="D177" s="526"/>
      <c r="E177" s="526"/>
      <c r="F177" s="526"/>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84" x14ac:dyDescent="0.4">
      <c r="A180" s="125" t="s">
        <v>328</v>
      </c>
      <c r="B180" s="122">
        <v>0</v>
      </c>
      <c r="C180" s="125"/>
      <c r="D180" s="125" t="s">
        <v>480</v>
      </c>
      <c r="E180" s="125" t="s">
        <v>481</v>
      </c>
      <c r="F180" s="322" t="s">
        <v>298</v>
      </c>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42" x14ac:dyDescent="0.4">
      <c r="A183" s="125" t="s">
        <v>437</v>
      </c>
      <c r="B183" s="122" t="s">
        <v>30</v>
      </c>
      <c r="C183" s="125"/>
      <c r="D183" s="125" t="s">
        <v>482</v>
      </c>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1</v>
      </c>
      <c r="C185" s="121"/>
      <c r="D185" s="411">
        <v>0.5</v>
      </c>
      <c r="E185" s="121"/>
      <c r="F185" s="322"/>
      <c r="G185" s="114"/>
    </row>
    <row r="186" spans="1:7" s="258" customFormat="1" ht="22.5" x14ac:dyDescent="0.4">
      <c r="A186" s="292" t="s">
        <v>438</v>
      </c>
      <c r="B186" s="476"/>
      <c r="C186" s="477"/>
      <c r="D186" s="309">
        <f>SUM(B148:C164,B178:C185,B167:C175,B140:C145)</f>
        <v>74</v>
      </c>
      <c r="E186" s="108"/>
      <c r="F186" s="114"/>
      <c r="G186" s="114"/>
    </row>
    <row r="187" spans="1:7" s="258" customFormat="1" ht="22.5" x14ac:dyDescent="0.4">
      <c r="A187" s="292" t="s">
        <v>439</v>
      </c>
      <c r="B187" s="278"/>
      <c r="C187" s="279"/>
      <c r="D187" s="280">
        <f>D186/(COUNT(B140:C145,B148:C164,B167:C175,B178:C185)*2)</f>
        <v>0.94871794871794868</v>
      </c>
      <c r="E187" s="108"/>
      <c r="F187" s="114"/>
      <c r="G187" s="114"/>
    </row>
    <row r="188" spans="1:7" ht="21" x14ac:dyDescent="0.4">
      <c r="A188" s="441"/>
      <c r="B188" s="441"/>
      <c r="C188" s="441"/>
      <c r="D188" s="441"/>
      <c r="E188" s="441"/>
      <c r="F188" s="441"/>
      <c r="G188" s="114"/>
    </row>
    <row r="189" spans="1:7" ht="22.5" x14ac:dyDescent="0.45">
      <c r="A189" s="115" t="s">
        <v>100</v>
      </c>
      <c r="B189" s="115"/>
      <c r="C189" s="115"/>
      <c r="D189" s="115"/>
      <c r="E189" s="115"/>
      <c r="F189" s="115"/>
      <c r="G189" s="114"/>
    </row>
    <row r="190" spans="1:7" ht="21" x14ac:dyDescent="0.4">
      <c r="A190" s="156">
        <f>B11</f>
        <v>43539</v>
      </c>
      <c r="B190" s="114"/>
      <c r="C190" s="135"/>
      <c r="D190" s="114"/>
      <c r="E190" s="108"/>
      <c r="F190" s="114"/>
      <c r="G190" s="114"/>
    </row>
    <row r="191" spans="1:7" ht="21" x14ac:dyDescent="0.4">
      <c r="A191" s="447" t="s">
        <v>28</v>
      </c>
      <c r="B191" s="448" t="s">
        <v>29</v>
      </c>
      <c r="C191" s="448"/>
      <c r="D191" s="448" t="s">
        <v>42</v>
      </c>
      <c r="E191" s="449" t="s">
        <v>266</v>
      </c>
      <c r="F191" s="449" t="s">
        <v>302</v>
      </c>
      <c r="G191" s="114"/>
    </row>
    <row r="192" spans="1:7" ht="21" x14ac:dyDescent="0.4">
      <c r="A192" s="447"/>
      <c r="B192" s="118" t="s">
        <v>32</v>
      </c>
      <c r="C192" s="118" t="s">
        <v>31</v>
      </c>
      <c r="D192" s="448"/>
      <c r="E192" s="449"/>
      <c r="F192" s="44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1" t="s">
        <v>34</v>
      </c>
      <c r="B203" s="462"/>
      <c r="C203" s="463"/>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5"/>
      <c r="B205" s="435"/>
      <c r="C205" s="435"/>
      <c r="D205" s="435"/>
      <c r="E205" s="435"/>
      <c r="F205" s="435"/>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42" x14ac:dyDescent="0.4">
      <c r="A208" s="138" t="s">
        <v>57</v>
      </c>
      <c r="B208" s="122">
        <v>1</v>
      </c>
      <c r="C208" s="122"/>
      <c r="D208" s="172" t="s">
        <v>560</v>
      </c>
      <c r="E208" s="128" t="s">
        <v>486</v>
      </c>
      <c r="F208" s="123" t="s">
        <v>298</v>
      </c>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68.25" customHeight="1" x14ac:dyDescent="0.4">
      <c r="A211" s="291" t="s">
        <v>440</v>
      </c>
      <c r="B211" s="122">
        <v>2</v>
      </c>
      <c r="C211" s="143" t="str">
        <f>IF(B211=0, -10, "0")</f>
        <v>0</v>
      </c>
      <c r="D211" s="196" t="s">
        <v>483</v>
      </c>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05" x14ac:dyDescent="0.4">
      <c r="A226" s="202" t="s">
        <v>316</v>
      </c>
      <c r="B226" s="122">
        <v>1</v>
      </c>
      <c r="C226" s="143" t="str">
        <f>IF(B226=0, -10, "0")</f>
        <v>0</v>
      </c>
      <c r="D226" s="128" t="s">
        <v>484</v>
      </c>
      <c r="E226" s="128" t="s">
        <v>485</v>
      </c>
      <c r="F226" s="123" t="s">
        <v>298</v>
      </c>
      <c r="G226" s="129"/>
    </row>
    <row r="227" spans="1:7" ht="21" x14ac:dyDescent="0.4">
      <c r="A227" s="461" t="s">
        <v>34</v>
      </c>
      <c r="B227" s="462"/>
      <c r="C227" s="463"/>
      <c r="D227" s="148">
        <f>SUM(B207:C226)</f>
        <v>38</v>
      </c>
      <c r="E227" s="108"/>
      <c r="F227" s="114"/>
      <c r="G227" s="114"/>
    </row>
    <row r="228" spans="1:7" ht="21" x14ac:dyDescent="0.4">
      <c r="A228" s="130" t="s">
        <v>33</v>
      </c>
      <c r="B228" s="131"/>
      <c r="C228" s="132"/>
      <c r="D228" s="133">
        <f>D227/(COUNT(B207:C226)*2)</f>
        <v>0.95</v>
      </c>
      <c r="E228" s="108"/>
      <c r="F228" s="114"/>
      <c r="G228" s="114"/>
    </row>
    <row r="229" spans="1:7" ht="21" x14ac:dyDescent="0.4">
      <c r="A229" s="435"/>
      <c r="B229" s="435"/>
      <c r="C229" s="435"/>
      <c r="D229" s="435"/>
      <c r="E229" s="435"/>
      <c r="F229" s="435"/>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18" t="s">
        <v>311</v>
      </c>
      <c r="B236" s="519"/>
      <c r="C236" s="519"/>
      <c r="D236" s="520"/>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42" x14ac:dyDescent="0.4">
      <c r="A239" s="125" t="s">
        <v>376</v>
      </c>
      <c r="B239" s="122" t="s">
        <v>30</v>
      </c>
      <c r="C239" s="206"/>
      <c r="D239" s="125" t="s">
        <v>482</v>
      </c>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84" x14ac:dyDescent="0.4">
      <c r="A242" s="188" t="s">
        <v>328</v>
      </c>
      <c r="B242" s="122">
        <v>0</v>
      </c>
      <c r="C242" s="206"/>
      <c r="D242" s="125" t="s">
        <v>480</v>
      </c>
      <c r="E242" s="125" t="s">
        <v>481</v>
      </c>
      <c r="F242" s="123" t="s">
        <v>298</v>
      </c>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1">
        <v>1</v>
      </c>
      <c r="E244" s="147"/>
      <c r="F244" s="123"/>
      <c r="G244" s="114"/>
    </row>
    <row r="245" spans="1:7" ht="21" x14ac:dyDescent="0.4">
      <c r="A245" s="461" t="s">
        <v>34</v>
      </c>
      <c r="B245" s="462"/>
      <c r="C245" s="463"/>
      <c r="D245" s="130">
        <f>SUM(B231:C235,B237:C244)</f>
        <v>22</v>
      </c>
      <c r="E245" s="108"/>
      <c r="F245" s="114"/>
      <c r="G245" s="114"/>
    </row>
    <row r="246" spans="1:7" ht="21" x14ac:dyDescent="0.4">
      <c r="A246" s="130" t="s">
        <v>33</v>
      </c>
      <c r="B246" s="131"/>
      <c r="C246" s="132"/>
      <c r="D246" s="133">
        <f>D245/(COUNT(B231:C235,B237:C244)*2)</f>
        <v>0.91666666666666663</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76</v>
      </c>
      <c r="E248" s="108"/>
      <c r="F248" s="114"/>
      <c r="G248" s="114"/>
    </row>
    <row r="249" spans="1:7" ht="22.5" x14ac:dyDescent="0.45">
      <c r="A249" s="150" t="s">
        <v>442</v>
      </c>
      <c r="B249" s="189"/>
      <c r="C249" s="190"/>
      <c r="D249" s="154">
        <f>D248/(COUNT(B231:C235,B195:C202,B207:C226,B237:C244)*2)</f>
        <v>0.95</v>
      </c>
      <c r="E249" s="108"/>
      <c r="F249" s="114"/>
      <c r="G249" s="114"/>
    </row>
    <row r="250" spans="1:7" ht="21" x14ac:dyDescent="0.4">
      <c r="A250" s="435"/>
      <c r="B250" s="435"/>
      <c r="C250" s="435"/>
      <c r="D250" s="435"/>
      <c r="E250" s="435"/>
      <c r="F250" s="435"/>
      <c r="G250" s="114"/>
    </row>
    <row r="251" spans="1:7" ht="22.5" x14ac:dyDescent="0.45">
      <c r="A251" s="115" t="s">
        <v>101</v>
      </c>
      <c r="B251" s="115"/>
      <c r="C251" s="115"/>
      <c r="D251" s="115"/>
      <c r="E251" s="115"/>
      <c r="F251" s="115"/>
      <c r="G251" s="114"/>
    </row>
    <row r="252" spans="1:7" ht="21" x14ac:dyDescent="0.4">
      <c r="A252" s="156">
        <f>B11</f>
        <v>43539</v>
      </c>
      <c r="B252" s="114"/>
      <c r="C252" s="135"/>
      <c r="D252" s="129"/>
      <c r="E252" s="108"/>
      <c r="F252" s="114"/>
      <c r="G252" s="114"/>
    </row>
    <row r="253" spans="1:7" ht="21" x14ac:dyDescent="0.4">
      <c r="A253" s="447" t="s">
        <v>28</v>
      </c>
      <c r="B253" s="448" t="s">
        <v>29</v>
      </c>
      <c r="C253" s="448"/>
      <c r="D253" s="448" t="s">
        <v>42</v>
      </c>
      <c r="E253" s="449" t="s">
        <v>266</v>
      </c>
      <c r="F253" s="449" t="s">
        <v>302</v>
      </c>
      <c r="G253" s="129"/>
    </row>
    <row r="254" spans="1:7" ht="21" x14ac:dyDescent="0.4">
      <c r="A254" s="447"/>
      <c r="B254" s="118" t="s">
        <v>32</v>
      </c>
      <c r="C254" s="118" t="s">
        <v>31</v>
      </c>
      <c r="D254" s="448"/>
      <c r="E254" s="449"/>
      <c r="F254" s="44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1" t="s">
        <v>34</v>
      </c>
      <c r="B265" s="462"/>
      <c r="C265" s="463"/>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42" x14ac:dyDescent="0.4">
      <c r="A269" s="138" t="s">
        <v>80</v>
      </c>
      <c r="B269" s="122">
        <v>1</v>
      </c>
      <c r="C269" s="122"/>
      <c r="D269" s="172" t="s">
        <v>487</v>
      </c>
      <c r="E269" s="124" t="s">
        <v>486</v>
      </c>
      <c r="F269" s="123" t="s">
        <v>298</v>
      </c>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84" x14ac:dyDescent="0.4">
      <c r="A276" s="291" t="s">
        <v>440</v>
      </c>
      <c r="B276" s="122">
        <v>0</v>
      </c>
      <c r="C276" s="143">
        <f>IF(B276=0, -10, "0")</f>
        <v>-10</v>
      </c>
      <c r="D276" s="196" t="s">
        <v>488</v>
      </c>
      <c r="E276" s="128"/>
      <c r="F276" s="123" t="s">
        <v>298</v>
      </c>
      <c r="G276" s="129"/>
    </row>
    <row r="277" spans="1:7" ht="171.75" customHeight="1" x14ac:dyDescent="0.4">
      <c r="A277" s="400" t="s">
        <v>394</v>
      </c>
      <c r="B277" s="122">
        <v>0</v>
      </c>
      <c r="C277" s="142">
        <f>IF(B277=0, -2, "0")</f>
        <v>-2</v>
      </c>
      <c r="D277" s="194" t="s">
        <v>549</v>
      </c>
      <c r="E277" s="123" t="s">
        <v>489</v>
      </c>
      <c r="F277" s="123" t="s">
        <v>298</v>
      </c>
      <c r="G277" s="114"/>
    </row>
    <row r="278" spans="1:7" ht="105" x14ac:dyDescent="0.4">
      <c r="A278" s="121" t="s">
        <v>117</v>
      </c>
      <c r="B278" s="122">
        <v>0</v>
      </c>
      <c r="C278" s="122"/>
      <c r="D278" s="123" t="s">
        <v>490</v>
      </c>
      <c r="E278" s="123" t="s">
        <v>491</v>
      </c>
      <c r="F278" s="123" t="s">
        <v>298</v>
      </c>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69" customHeight="1" x14ac:dyDescent="0.4">
      <c r="A282" s="121" t="s">
        <v>142</v>
      </c>
      <c r="B282" s="122">
        <v>0</v>
      </c>
      <c r="C282" s="122"/>
      <c r="D282" s="128" t="s">
        <v>492</v>
      </c>
      <c r="E282" s="123" t="s">
        <v>493</v>
      </c>
      <c r="F282" s="123" t="s">
        <v>298</v>
      </c>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42" x14ac:dyDescent="0.4">
      <c r="A286" s="121" t="s">
        <v>402</v>
      </c>
      <c r="B286" s="122">
        <v>0</v>
      </c>
      <c r="C286" s="296"/>
      <c r="D286" s="128" t="s">
        <v>494</v>
      </c>
      <c r="E286" s="123" t="s">
        <v>495</v>
      </c>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9"/>
      <c r="B290" s="469"/>
      <c r="C290" s="469"/>
      <c r="D290" s="469"/>
      <c r="E290" s="469"/>
      <c r="F290" s="469"/>
      <c r="G290" s="129"/>
    </row>
    <row r="291" spans="1:7" s="80" customFormat="1" ht="31.5" customHeight="1" x14ac:dyDescent="0.4">
      <c r="A291" s="521" t="s">
        <v>311</v>
      </c>
      <c r="B291" s="521"/>
      <c r="C291" s="521"/>
      <c r="D291" s="521"/>
      <c r="E291" s="521"/>
      <c r="F291" s="521"/>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t="s">
        <v>30</v>
      </c>
      <c r="C294" s="126"/>
      <c r="D294" s="125" t="s">
        <v>482</v>
      </c>
      <c r="E294" s="127"/>
      <c r="F294" s="123"/>
      <c r="G294" s="129"/>
    </row>
    <row r="295" spans="1:7" s="80" customFormat="1" ht="33" customHeight="1" x14ac:dyDescent="0.4">
      <c r="A295" s="157" t="s">
        <v>377</v>
      </c>
      <c r="B295" s="122">
        <v>2</v>
      </c>
      <c r="C295" s="126"/>
      <c r="D295" s="128"/>
      <c r="E295" s="127"/>
      <c r="F295" s="123"/>
      <c r="G295" s="129"/>
    </row>
    <row r="296" spans="1:7" s="80" customFormat="1" ht="62.25" customHeight="1" x14ac:dyDescent="0.4">
      <c r="A296" s="157" t="s">
        <v>318</v>
      </c>
      <c r="B296" s="122">
        <v>1</v>
      </c>
      <c r="C296" s="174"/>
      <c r="D296" s="128" t="s">
        <v>496</v>
      </c>
      <c r="E296" s="128" t="s">
        <v>497</v>
      </c>
      <c r="F296" s="123" t="s">
        <v>298</v>
      </c>
      <c r="G296" s="129"/>
    </row>
    <row r="297" spans="1:7" s="80" customFormat="1" ht="86.25" customHeight="1" x14ac:dyDescent="0.4">
      <c r="A297" s="188" t="s">
        <v>328</v>
      </c>
      <c r="B297" s="122">
        <v>0</v>
      </c>
      <c r="C297" s="174"/>
      <c r="D297" s="125" t="s">
        <v>480</v>
      </c>
      <c r="E297" s="125" t="s">
        <v>481</v>
      </c>
      <c r="F297" s="123" t="s">
        <v>298</v>
      </c>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147"/>
      <c r="F299" s="123"/>
      <c r="G299" s="129"/>
    </row>
    <row r="300" spans="1:7" ht="21" x14ac:dyDescent="0.4">
      <c r="A300" s="148" t="s">
        <v>34</v>
      </c>
      <c r="B300" s="148"/>
      <c r="C300" s="148"/>
      <c r="D300" s="148">
        <f>SUM(B269:C289,B292:C299)</f>
        <v>30</v>
      </c>
      <c r="E300" s="108"/>
      <c r="F300" s="114"/>
      <c r="G300" s="114"/>
    </row>
    <row r="301" spans="1:7" ht="21" x14ac:dyDescent="0.4">
      <c r="A301" s="130" t="s">
        <v>33</v>
      </c>
      <c r="B301" s="131"/>
      <c r="C301" s="132"/>
      <c r="D301" s="133">
        <f>D300/(COUNT(B269:C289,B292:C299)*2)</f>
        <v>0.5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46</v>
      </c>
      <c r="E303" s="108"/>
      <c r="F303" s="114"/>
      <c r="G303" s="114"/>
    </row>
    <row r="304" spans="1:7" ht="22.5" x14ac:dyDescent="0.45">
      <c r="A304" s="150" t="s">
        <v>444</v>
      </c>
      <c r="B304" s="189"/>
      <c r="C304" s="190"/>
      <c r="D304" s="154">
        <f>D303/(COUNT(B257:C264,B269:C289,B292:C299)*2)</f>
        <v>0.60526315789473684</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43539</v>
      </c>
      <c r="B307" s="114"/>
      <c r="C307" s="135"/>
      <c r="D307" s="114"/>
      <c r="E307" s="108"/>
      <c r="F307" s="114"/>
      <c r="G307" s="114"/>
    </row>
    <row r="308" spans="1:7" ht="21" x14ac:dyDescent="0.4">
      <c r="A308" s="447" t="s">
        <v>28</v>
      </c>
      <c r="B308" s="448" t="s">
        <v>29</v>
      </c>
      <c r="C308" s="448"/>
      <c r="D308" s="448" t="s">
        <v>42</v>
      </c>
      <c r="E308" s="449" t="s">
        <v>266</v>
      </c>
      <c r="F308" s="449" t="s">
        <v>302</v>
      </c>
      <c r="G308" s="129"/>
    </row>
    <row r="309" spans="1:7" ht="21" x14ac:dyDescent="0.4">
      <c r="A309" s="447"/>
      <c r="B309" s="118" t="s">
        <v>32</v>
      </c>
      <c r="C309" s="118" t="s">
        <v>31</v>
      </c>
      <c r="D309" s="448"/>
      <c r="E309" s="449"/>
      <c r="F309" s="44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126" x14ac:dyDescent="0.4">
      <c r="A317" s="157" t="s">
        <v>120</v>
      </c>
      <c r="B317" s="122">
        <v>1</v>
      </c>
      <c r="C317" s="122"/>
      <c r="D317" s="123" t="s">
        <v>550</v>
      </c>
      <c r="E317" s="123" t="s">
        <v>551</v>
      </c>
      <c r="F317" s="123" t="s">
        <v>298</v>
      </c>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15</v>
      </c>
      <c r="E320" s="108"/>
      <c r="F320" s="114"/>
      <c r="G320" s="114"/>
    </row>
    <row r="321" spans="1:7" ht="21" x14ac:dyDescent="0.4">
      <c r="A321" s="130" t="s">
        <v>33</v>
      </c>
      <c r="B321" s="131"/>
      <c r="C321" s="132"/>
      <c r="D321" s="133">
        <f>D320/(COUNT(B312:C319)*2)</f>
        <v>0.9375</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63" x14ac:dyDescent="0.4">
      <c r="A337" s="168" t="s">
        <v>58</v>
      </c>
      <c r="B337" s="122">
        <v>1</v>
      </c>
      <c r="C337" s="174" t="str">
        <f>IF(B337=0, -5, "0")</f>
        <v>0</v>
      </c>
      <c r="D337" s="213" t="s">
        <v>561</v>
      </c>
      <c r="E337" s="123" t="s">
        <v>498</v>
      </c>
      <c r="F337" s="123" t="s">
        <v>298</v>
      </c>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42" x14ac:dyDescent="0.4">
      <c r="A341" s="121" t="s">
        <v>402</v>
      </c>
      <c r="B341" s="122">
        <v>0</v>
      </c>
      <c r="C341" s="296"/>
      <c r="D341" s="123" t="s">
        <v>494</v>
      </c>
      <c r="E341" s="123" t="s">
        <v>495</v>
      </c>
      <c r="F341" s="123" t="s">
        <v>298</v>
      </c>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37</v>
      </c>
      <c r="E344" s="108"/>
      <c r="F344" s="114"/>
      <c r="G344" s="114"/>
    </row>
    <row r="345" spans="1:7" ht="21" x14ac:dyDescent="0.4">
      <c r="A345" s="130" t="s">
        <v>33</v>
      </c>
      <c r="B345" s="131"/>
      <c r="C345" s="132"/>
      <c r="D345" s="133">
        <f>D344/(COUNT(B324:C343)*2)</f>
        <v>0.92500000000000004</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195" customHeight="1" x14ac:dyDescent="0.4">
      <c r="A350" s="214" t="s">
        <v>391</v>
      </c>
      <c r="B350" s="122">
        <v>0</v>
      </c>
      <c r="C350" s="143">
        <f>IF(B350=0, -10, "0")</f>
        <v>-10</v>
      </c>
      <c r="D350" s="184" t="s">
        <v>562</v>
      </c>
      <c r="E350" s="128" t="s">
        <v>552</v>
      </c>
      <c r="F350" s="123" t="s">
        <v>298</v>
      </c>
      <c r="G350" s="129"/>
    </row>
    <row r="351" spans="1:7" ht="30" customHeight="1" x14ac:dyDescent="0.4">
      <c r="A351" s="215" t="s">
        <v>382</v>
      </c>
      <c r="B351" s="122">
        <v>2</v>
      </c>
      <c r="C351" s="174" t="str">
        <f>IF(B351=0, -5, "0")</f>
        <v>0</v>
      </c>
      <c r="D351" s="163"/>
      <c r="E351" s="124"/>
      <c r="F351" s="123"/>
      <c r="G351" s="114"/>
    </row>
    <row r="352" spans="1:7" ht="63" x14ac:dyDescent="0.4">
      <c r="A352" s="138" t="s">
        <v>185</v>
      </c>
      <c r="B352" s="122">
        <v>1</v>
      </c>
      <c r="C352" s="122"/>
      <c r="D352" s="163" t="s">
        <v>499</v>
      </c>
      <c r="E352" s="123" t="s">
        <v>500</v>
      </c>
      <c r="F352" s="123" t="s">
        <v>298</v>
      </c>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60"/>
      <c r="B357" s="460"/>
      <c r="C357" s="460"/>
      <c r="D357" s="460"/>
      <c r="E357" s="460"/>
      <c r="F357" s="460"/>
      <c r="G357" s="460"/>
    </row>
    <row r="358" spans="1:7" ht="32.25" customHeight="1" x14ac:dyDescent="0.4">
      <c r="A358" s="505" t="s">
        <v>311</v>
      </c>
      <c r="B358" s="505"/>
      <c r="C358" s="505"/>
      <c r="D358" s="505"/>
      <c r="E358" s="505"/>
      <c r="F358" s="505"/>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42" x14ac:dyDescent="0.4">
      <c r="A361" s="125" t="s">
        <v>376</v>
      </c>
      <c r="B361" s="122" t="s">
        <v>30</v>
      </c>
      <c r="C361" s="126"/>
      <c r="D361" s="125" t="s">
        <v>482</v>
      </c>
      <c r="E361" s="127"/>
      <c r="F361" s="123"/>
      <c r="G361" s="129"/>
    </row>
    <row r="362" spans="1:7" ht="21" x14ac:dyDescent="0.4">
      <c r="A362" s="188" t="s">
        <v>377</v>
      </c>
      <c r="B362" s="122">
        <v>2</v>
      </c>
      <c r="C362" s="126"/>
      <c r="D362" s="161"/>
      <c r="E362" s="127"/>
      <c r="F362" s="123"/>
      <c r="G362" s="129"/>
    </row>
    <row r="363" spans="1:7" ht="105" x14ac:dyDescent="0.4">
      <c r="A363" s="188" t="s">
        <v>318</v>
      </c>
      <c r="B363" s="122">
        <v>0</v>
      </c>
      <c r="C363" s="126"/>
      <c r="D363" s="125" t="s">
        <v>501</v>
      </c>
      <c r="E363" s="125" t="s">
        <v>502</v>
      </c>
      <c r="F363" s="123" t="s">
        <v>298</v>
      </c>
      <c r="G363" s="129"/>
    </row>
    <row r="364" spans="1:7" ht="84" x14ac:dyDescent="0.4">
      <c r="A364" s="188" t="s">
        <v>328</v>
      </c>
      <c r="B364" s="122">
        <v>0</v>
      </c>
      <c r="C364" s="183"/>
      <c r="D364" s="125" t="s">
        <v>480</v>
      </c>
      <c r="E364" s="125" t="s">
        <v>481</v>
      </c>
      <c r="F364" s="123" t="s">
        <v>298</v>
      </c>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0.8</v>
      </c>
      <c r="E366" s="147"/>
      <c r="F366" s="123"/>
      <c r="G366" s="114"/>
    </row>
    <row r="367" spans="1:7" ht="21" x14ac:dyDescent="0.4">
      <c r="A367" s="130" t="s">
        <v>34</v>
      </c>
      <c r="B367" s="130"/>
      <c r="C367" s="130"/>
      <c r="D367" s="130">
        <f>SUM(B348:C356,B359:C366)</f>
        <v>14</v>
      </c>
      <c r="E367" s="108"/>
      <c r="F367" s="114"/>
      <c r="G367" s="114"/>
    </row>
    <row r="368" spans="1:7" ht="21" x14ac:dyDescent="0.4">
      <c r="A368" s="130" t="s">
        <v>33</v>
      </c>
      <c r="B368" s="131"/>
      <c r="C368" s="132"/>
      <c r="D368" s="133">
        <f>D367/(COUNT(B348:C356,B359:C366)*2)</f>
        <v>0.41176470588235292</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66</v>
      </c>
      <c r="E370" s="108"/>
      <c r="F370" s="114"/>
      <c r="G370" s="114"/>
    </row>
    <row r="371" spans="1:7" ht="22.5" x14ac:dyDescent="0.45">
      <c r="A371" s="218" t="s">
        <v>446</v>
      </c>
      <c r="B371" s="219"/>
      <c r="C371" s="220"/>
      <c r="D371" s="221">
        <f>D370/(COUNT(B324:C343,B348:C356,B312:C319,B359:C366)*2)</f>
        <v>0.73333333333333328</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43539</v>
      </c>
      <c r="B374" s="114"/>
      <c r="C374" s="135"/>
      <c r="D374" s="114"/>
      <c r="E374" s="225"/>
      <c r="F374" s="173"/>
      <c r="G374" s="173"/>
    </row>
    <row r="375" spans="1:7" s="6" customFormat="1" ht="21" x14ac:dyDescent="0.4">
      <c r="A375" s="447" t="s">
        <v>28</v>
      </c>
      <c r="B375" s="448" t="s">
        <v>29</v>
      </c>
      <c r="C375" s="448"/>
      <c r="D375" s="448" t="s">
        <v>42</v>
      </c>
      <c r="E375" s="449" t="s">
        <v>266</v>
      </c>
      <c r="F375" s="449" t="s">
        <v>302</v>
      </c>
      <c r="G375" s="173"/>
    </row>
    <row r="376" spans="1:7" s="6" customFormat="1" ht="21" x14ac:dyDescent="0.4">
      <c r="A376" s="447"/>
      <c r="B376" s="118" t="s">
        <v>32</v>
      </c>
      <c r="C376" s="118" t="s">
        <v>31</v>
      </c>
      <c r="D376" s="448"/>
      <c r="E376" s="449"/>
      <c r="F376" s="449"/>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63" x14ac:dyDescent="0.4">
      <c r="A398" s="121" t="s">
        <v>117</v>
      </c>
      <c r="B398" s="122">
        <v>1</v>
      </c>
      <c r="C398" s="122"/>
      <c r="D398" s="193" t="s">
        <v>563</v>
      </c>
      <c r="E398" s="128" t="s">
        <v>553</v>
      </c>
      <c r="F398" s="123" t="s">
        <v>299</v>
      </c>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148.5" customHeight="1" x14ac:dyDescent="0.4">
      <c r="A402" s="230" t="s">
        <v>316</v>
      </c>
      <c r="B402" s="122">
        <v>0</v>
      </c>
      <c r="C402" s="143">
        <f>IF(B402=0, -10, "0")</f>
        <v>-10</v>
      </c>
      <c r="D402" s="193" t="s">
        <v>554</v>
      </c>
      <c r="E402" s="128" t="s">
        <v>503</v>
      </c>
      <c r="F402" s="123" t="s">
        <v>298</v>
      </c>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42" x14ac:dyDescent="0.4">
      <c r="A411" s="121" t="s">
        <v>402</v>
      </c>
      <c r="B411" s="122">
        <v>0</v>
      </c>
      <c r="C411" s="296"/>
      <c r="D411" s="229" t="s">
        <v>494</v>
      </c>
      <c r="E411" s="128" t="s">
        <v>495</v>
      </c>
      <c r="F411" s="123" t="s">
        <v>298</v>
      </c>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03"/>
      <c r="B415" s="442"/>
      <c r="C415" s="442"/>
      <c r="D415" s="442"/>
      <c r="E415" s="442"/>
      <c r="F415" s="442"/>
      <c r="G415" s="442"/>
    </row>
    <row r="416" spans="1:7" s="6" customFormat="1" ht="24.75" x14ac:dyDescent="0.4">
      <c r="A416" s="508" t="s">
        <v>320</v>
      </c>
      <c r="B416" s="508"/>
      <c r="C416" s="508"/>
      <c r="D416" s="508"/>
      <c r="E416" s="508"/>
      <c r="F416" s="508"/>
      <c r="G416" s="173"/>
    </row>
    <row r="417" spans="1:7" s="6" customFormat="1" ht="22.5" x14ac:dyDescent="0.4">
      <c r="A417" s="121" t="s">
        <v>329</v>
      </c>
      <c r="B417" s="122">
        <v>2</v>
      </c>
      <c r="C417" s="335"/>
      <c r="D417" s="335"/>
      <c r="E417" s="335"/>
      <c r="F417" s="123"/>
      <c r="G417" s="173"/>
    </row>
    <row r="418" spans="1:7" s="6" customFormat="1" ht="21" x14ac:dyDescent="0.4">
      <c r="A418" s="185" t="s">
        <v>303</v>
      </c>
      <c r="B418" s="122">
        <v>2</v>
      </c>
      <c r="C418" s="346"/>
      <c r="D418" s="196"/>
      <c r="E418" s="327"/>
      <c r="F418" s="123"/>
      <c r="G418" s="173"/>
    </row>
    <row r="419" spans="1:7" s="6" customFormat="1" ht="42" x14ac:dyDescent="0.4">
      <c r="A419" s="125" t="s">
        <v>376</v>
      </c>
      <c r="B419" s="122" t="s">
        <v>30</v>
      </c>
      <c r="C419" s="126"/>
      <c r="D419" s="125" t="s">
        <v>482</v>
      </c>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84" x14ac:dyDescent="0.4">
      <c r="A423" s="188" t="s">
        <v>328</v>
      </c>
      <c r="B423" s="122">
        <v>0</v>
      </c>
      <c r="C423" s="126"/>
      <c r="D423" s="125" t="s">
        <v>480</v>
      </c>
      <c r="E423" s="125" t="s">
        <v>481</v>
      </c>
      <c r="F423" s="123" t="s">
        <v>298</v>
      </c>
      <c r="G423" s="173"/>
    </row>
    <row r="424" spans="1:7" s="6" customFormat="1" ht="86.25" customHeight="1" x14ac:dyDescent="0.4">
      <c r="A424" s="233" t="s">
        <v>447</v>
      </c>
      <c r="B424" s="122">
        <v>1</v>
      </c>
      <c r="C424" s="122"/>
      <c r="D424" s="411">
        <v>0.6</v>
      </c>
      <c r="E424" s="147"/>
      <c r="F424" s="123"/>
      <c r="G424" s="173"/>
    </row>
    <row r="425" spans="1:7" s="6" customFormat="1" ht="21" x14ac:dyDescent="0.4">
      <c r="A425" s="130" t="s">
        <v>34</v>
      </c>
      <c r="B425" s="130"/>
      <c r="C425" s="130"/>
      <c r="D425" s="130">
        <f>SUM(B394:C414,B417:C424)</f>
        <v>36</v>
      </c>
      <c r="E425" s="225"/>
      <c r="F425" s="173"/>
      <c r="G425" s="173"/>
    </row>
    <row r="426" spans="1:7" s="6" customFormat="1" ht="21" x14ac:dyDescent="0.4">
      <c r="A426" s="130" t="s">
        <v>33</v>
      </c>
      <c r="B426" s="131"/>
      <c r="C426" s="132"/>
      <c r="D426" s="133">
        <f>D425/(COUNT(B394:C414,B417:C424)*2)</f>
        <v>0.6428571428571429</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58</v>
      </c>
      <c r="E428" s="225"/>
      <c r="F428" s="173"/>
      <c r="G428" s="173"/>
    </row>
    <row r="429" spans="1:7" s="6" customFormat="1" ht="22.5" x14ac:dyDescent="0.45">
      <c r="A429" s="150" t="s">
        <v>449</v>
      </c>
      <c r="B429" s="189"/>
      <c r="C429" s="190"/>
      <c r="D429" s="154">
        <f>D428/(COUNT(B379:C389,B394:C414,B417:C424)*2)</f>
        <v>0.74358974358974361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43539</v>
      </c>
      <c r="B432" s="114"/>
      <c r="C432" s="135"/>
      <c r="D432" s="129"/>
      <c r="E432" s="108"/>
      <c r="F432" s="114"/>
      <c r="G432" s="114"/>
    </row>
    <row r="433" spans="1:7" ht="21" x14ac:dyDescent="0.4">
      <c r="A433" s="447" t="s">
        <v>28</v>
      </c>
      <c r="B433" s="448" t="s">
        <v>29</v>
      </c>
      <c r="C433" s="448"/>
      <c r="D433" s="448" t="s">
        <v>42</v>
      </c>
      <c r="E433" s="449" t="s">
        <v>266</v>
      </c>
      <c r="F433" s="449" t="s">
        <v>302</v>
      </c>
      <c r="G433" s="129"/>
    </row>
    <row r="434" spans="1:7" ht="21" x14ac:dyDescent="0.4">
      <c r="A434" s="447"/>
      <c r="B434" s="118" t="s">
        <v>32</v>
      </c>
      <c r="C434" s="118" t="s">
        <v>31</v>
      </c>
      <c r="D434" s="448"/>
      <c r="E434" s="449"/>
      <c r="F434" s="44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63" x14ac:dyDescent="0.4">
      <c r="A454" s="121" t="s">
        <v>85</v>
      </c>
      <c r="B454" s="122">
        <v>0</v>
      </c>
      <c r="C454" s="126"/>
      <c r="D454" s="158" t="s">
        <v>546</v>
      </c>
      <c r="E454" s="123" t="s">
        <v>547</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63" x14ac:dyDescent="0.4">
      <c r="A457" s="290" t="s">
        <v>354</v>
      </c>
      <c r="B457" s="122">
        <v>1</v>
      </c>
      <c r="C457" s="142" t="str">
        <f>IF(B457=0, -2, "0")</f>
        <v>0</v>
      </c>
      <c r="D457" s="123" t="s">
        <v>504</v>
      </c>
      <c r="E457" s="123" t="s">
        <v>505</v>
      </c>
      <c r="F457" s="123" t="s">
        <v>299</v>
      </c>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8" t="s">
        <v>311</v>
      </c>
      <c r="B464" s="508"/>
      <c r="C464" s="508"/>
      <c r="D464" s="508"/>
      <c r="E464" s="508"/>
      <c r="F464" s="508"/>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84" x14ac:dyDescent="0.4">
      <c r="A468" s="188" t="s">
        <v>318</v>
      </c>
      <c r="B468" s="122">
        <v>0</v>
      </c>
      <c r="C468" s="126"/>
      <c r="D468" s="128" t="s">
        <v>506</v>
      </c>
      <c r="E468" s="128" t="s">
        <v>481</v>
      </c>
      <c r="F468" s="123" t="s">
        <v>298</v>
      </c>
      <c r="G468" s="129"/>
    </row>
    <row r="469" spans="1:7" s="80" customFormat="1" ht="84" x14ac:dyDescent="0.4">
      <c r="A469" s="188" t="s">
        <v>328</v>
      </c>
      <c r="B469" s="122">
        <v>0</v>
      </c>
      <c r="C469" s="126"/>
      <c r="D469" s="125" t="s">
        <v>480</v>
      </c>
      <c r="E469" s="125" t="s">
        <v>481</v>
      </c>
      <c r="F469" s="123" t="s">
        <v>298</v>
      </c>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35</v>
      </c>
      <c r="E472" s="108"/>
      <c r="F472" s="114"/>
      <c r="G472" s="114"/>
    </row>
    <row r="473" spans="1:7" ht="21" x14ac:dyDescent="0.4">
      <c r="A473" s="130" t="s">
        <v>33</v>
      </c>
      <c r="B473" s="131"/>
      <c r="C473" s="132"/>
      <c r="D473" s="133">
        <f>D472/(COUNT(B449:C462,B465:C471)*2)</f>
        <v>0.83333333333333337</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51</v>
      </c>
      <c r="E475" s="108"/>
      <c r="F475" s="114"/>
      <c r="G475" s="114"/>
    </row>
    <row r="476" spans="1:7" ht="22.5" x14ac:dyDescent="0.45">
      <c r="A476" s="150" t="s">
        <v>452</v>
      </c>
      <c r="B476" s="189"/>
      <c r="C476" s="190"/>
      <c r="D476" s="154">
        <f>D475/(COUNT(B449:C462,B437:C444,B465:C471)*2)</f>
        <v>0.87931034482758619</v>
      </c>
      <c r="E476" s="108"/>
      <c r="F476" s="114"/>
      <c r="G476" s="114"/>
    </row>
    <row r="477" spans="1:7" ht="21" x14ac:dyDescent="0.4">
      <c r="A477" s="155"/>
      <c r="B477" s="114"/>
      <c r="C477" s="135"/>
      <c r="D477" s="114"/>
      <c r="E477" s="108"/>
      <c r="F477" s="114"/>
      <c r="G477" s="114"/>
    </row>
    <row r="478" spans="1:7" s="258" customFormat="1" ht="24.75" x14ac:dyDescent="0.4">
      <c r="A478" s="509" t="s">
        <v>425</v>
      </c>
      <c r="B478" s="509"/>
      <c r="C478" s="509"/>
      <c r="D478" s="509"/>
      <c r="E478" s="509"/>
      <c r="F478" s="509"/>
      <c r="G478" s="114"/>
    </row>
    <row r="479" spans="1:7" s="258" customFormat="1" ht="21" customHeight="1" x14ac:dyDescent="0.4">
      <c r="A479" s="234">
        <f>B11</f>
        <v>43539</v>
      </c>
      <c r="G479" s="114"/>
    </row>
    <row r="480" spans="1:7" s="258" customFormat="1" ht="21" x14ac:dyDescent="0.4">
      <c r="A480" s="479" t="s">
        <v>28</v>
      </c>
      <c r="B480" s="480" t="s">
        <v>29</v>
      </c>
      <c r="C480" s="480"/>
      <c r="D480" s="480" t="s">
        <v>42</v>
      </c>
      <c r="E480" s="481" t="s">
        <v>266</v>
      </c>
      <c r="F480" s="481" t="s">
        <v>302</v>
      </c>
      <c r="G480" s="114"/>
    </row>
    <row r="481" spans="1:7" s="258" customFormat="1" ht="21" x14ac:dyDescent="0.4">
      <c r="A481" s="479"/>
      <c r="B481" s="320" t="s">
        <v>32</v>
      </c>
      <c r="C481" s="320" t="s">
        <v>31</v>
      </c>
      <c r="D481" s="480"/>
      <c r="E481" s="481"/>
      <c r="F481" s="481"/>
      <c r="G481" s="114"/>
    </row>
    <row r="482" spans="1:7" s="260" customFormat="1" ht="22.5" x14ac:dyDescent="0.4">
      <c r="A482" s="367"/>
      <c r="B482" s="368"/>
      <c r="C482" s="368"/>
      <c r="D482" s="368"/>
      <c r="E482" s="354"/>
      <c r="F482" s="354"/>
      <c r="G482" s="173"/>
    </row>
    <row r="483" spans="1:7" s="260" customFormat="1" ht="24.75" x14ac:dyDescent="0.4">
      <c r="A483" s="470" t="s">
        <v>52</v>
      </c>
      <c r="B483" s="470"/>
      <c r="C483" s="470"/>
      <c r="D483" s="470"/>
      <c r="E483" s="470"/>
      <c r="F483" s="470"/>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67" t="s">
        <v>463</v>
      </c>
      <c r="B491" s="468"/>
      <c r="C491" s="468"/>
      <c r="D491" s="468"/>
      <c r="E491" s="468"/>
      <c r="F491" s="468"/>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2" t="s">
        <v>23</v>
      </c>
      <c r="B505" s="483"/>
      <c r="C505" s="483"/>
      <c r="D505" s="483"/>
      <c r="E505" s="483"/>
      <c r="F505" s="484"/>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2"/>
      <c r="B517" s="492"/>
      <c r="C517" s="492"/>
      <c r="D517" s="492"/>
      <c r="E517" s="492"/>
      <c r="F517" s="492"/>
      <c r="G517" s="492"/>
    </row>
    <row r="518" spans="1:7" s="258" customFormat="1" ht="26.25" customHeight="1" x14ac:dyDescent="0.5">
      <c r="A518" s="369" t="s">
        <v>311</v>
      </c>
      <c r="B518" s="504"/>
      <c r="C518" s="504"/>
      <c r="D518" s="504"/>
      <c r="E518" s="504"/>
      <c r="F518" s="504"/>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10" t="s">
        <v>97</v>
      </c>
      <c r="B530" s="510"/>
      <c r="C530" s="510"/>
      <c r="D530" s="510"/>
      <c r="E530" s="510"/>
      <c r="F530" s="510"/>
      <c r="G530" s="114"/>
    </row>
    <row r="531" spans="1:7" s="258" customFormat="1" ht="22.5" customHeight="1" x14ac:dyDescent="0.4">
      <c r="A531" s="234">
        <f>B11</f>
        <v>43539</v>
      </c>
      <c r="B531" s="114"/>
      <c r="C531" s="135"/>
      <c r="D531" s="137"/>
      <c r="E531" s="137"/>
      <c r="F531" s="137"/>
      <c r="G531" s="114"/>
    </row>
    <row r="532" spans="1:7" s="258" customFormat="1" ht="21" x14ac:dyDescent="0.4">
      <c r="A532" s="485" t="s">
        <v>28</v>
      </c>
      <c r="B532" s="487" t="s">
        <v>29</v>
      </c>
      <c r="C532" s="488"/>
      <c r="D532" s="448" t="s">
        <v>42</v>
      </c>
      <c r="E532" s="449" t="s">
        <v>266</v>
      </c>
      <c r="F532" s="449" t="s">
        <v>302</v>
      </c>
      <c r="G532" s="114"/>
    </row>
    <row r="533" spans="1:7" s="258" customFormat="1" ht="21" x14ac:dyDescent="0.4">
      <c r="A533" s="486"/>
      <c r="B533" s="315" t="s">
        <v>32</v>
      </c>
      <c r="C533" s="316" t="s">
        <v>31</v>
      </c>
      <c r="D533" s="448"/>
      <c r="E533" s="449"/>
      <c r="F533" s="449"/>
      <c r="G533" s="114"/>
    </row>
    <row r="534" spans="1:7" s="80" customFormat="1" ht="22.5" x14ac:dyDescent="0.4">
      <c r="A534" s="365"/>
      <c r="B534" s="366"/>
      <c r="C534" s="366"/>
      <c r="D534" s="361"/>
      <c r="E534" s="362"/>
      <c r="F534" s="362"/>
      <c r="G534" s="129"/>
    </row>
    <row r="535" spans="1:7" s="258" customFormat="1" ht="24.75" x14ac:dyDescent="0.4">
      <c r="A535" s="370" t="s">
        <v>17</v>
      </c>
      <c r="B535" s="317"/>
      <c r="C535" s="506"/>
      <c r="D535" s="506"/>
      <c r="E535" s="506"/>
      <c r="F535" s="507"/>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61" t="s">
        <v>34</v>
      </c>
      <c r="B542" s="462"/>
      <c r="C542" s="463"/>
      <c r="D542" s="407">
        <f>SUM(B536:C541)</f>
        <v>12</v>
      </c>
      <c r="E542" s="248"/>
      <c r="F542" s="248"/>
      <c r="G542" s="114"/>
    </row>
    <row r="543" spans="1:7" s="258" customFormat="1" ht="21" customHeight="1" x14ac:dyDescent="0.4">
      <c r="A543" s="461" t="s">
        <v>33</v>
      </c>
      <c r="B543" s="462"/>
      <c r="C543" s="463"/>
      <c r="D543" s="388">
        <f>D542/(COUNT(B536:C541)*2)</f>
        <v>1</v>
      </c>
      <c r="E543" s="248"/>
      <c r="F543" s="248"/>
      <c r="G543" s="114"/>
    </row>
    <row r="544" spans="1:7" s="258" customFormat="1" ht="21" x14ac:dyDescent="0.4">
      <c r="A544" s="435"/>
      <c r="B544" s="435"/>
      <c r="C544" s="435"/>
      <c r="D544" s="435"/>
      <c r="E544" s="435"/>
      <c r="F544" s="435"/>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63" x14ac:dyDescent="0.4">
      <c r="A547" s="121" t="s">
        <v>204</v>
      </c>
      <c r="B547" s="122">
        <v>0</v>
      </c>
      <c r="C547" s="122"/>
      <c r="D547" s="257" t="s">
        <v>507</v>
      </c>
      <c r="E547" s="322" t="s">
        <v>508</v>
      </c>
      <c r="F547" s="123" t="s">
        <v>298</v>
      </c>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27"/>
      <c r="B556" s="460"/>
      <c r="C556" s="460"/>
      <c r="D556" s="460"/>
      <c r="E556" s="460"/>
      <c r="F556" s="460"/>
      <c r="G556" s="460"/>
    </row>
    <row r="557" spans="1:7" s="258" customFormat="1" ht="35.25" customHeight="1" x14ac:dyDescent="0.4">
      <c r="A557" s="371" t="s">
        <v>311</v>
      </c>
      <c r="B557" s="337"/>
      <c r="C557" s="458"/>
      <c r="D557" s="458"/>
      <c r="E557" s="458"/>
      <c r="F557" s="459"/>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42" x14ac:dyDescent="0.4">
      <c r="A560" s="125" t="s">
        <v>376</v>
      </c>
      <c r="B560" s="122" t="s">
        <v>30</v>
      </c>
      <c r="C560" s="183"/>
      <c r="D560" s="125" t="s">
        <v>482</v>
      </c>
      <c r="E560" s="127"/>
      <c r="F560" s="123"/>
      <c r="G560" s="114"/>
    </row>
    <row r="561" spans="1:7" s="258" customFormat="1" ht="21" x14ac:dyDescent="0.4">
      <c r="A561" s="188" t="s">
        <v>377</v>
      </c>
      <c r="B561" s="122">
        <v>2</v>
      </c>
      <c r="C561" s="183"/>
      <c r="D561" s="128"/>
      <c r="E561" s="127"/>
      <c r="F561" s="123"/>
      <c r="G561" s="114"/>
    </row>
    <row r="562" spans="1:7" s="258" customFormat="1" ht="84" x14ac:dyDescent="0.4">
      <c r="A562" s="188" t="s">
        <v>318</v>
      </c>
      <c r="B562" s="122">
        <v>0</v>
      </c>
      <c r="C562" s="174"/>
      <c r="D562" s="128" t="s">
        <v>506</v>
      </c>
      <c r="E562" s="128" t="s">
        <v>481</v>
      </c>
      <c r="F562" s="123" t="s">
        <v>298</v>
      </c>
      <c r="G562" s="114"/>
    </row>
    <row r="563" spans="1:7" s="258" customFormat="1" ht="84" x14ac:dyDescent="0.4">
      <c r="A563" s="188" t="s">
        <v>328</v>
      </c>
      <c r="B563" s="122">
        <v>0</v>
      </c>
      <c r="C563" s="174"/>
      <c r="D563" s="125" t="s">
        <v>480</v>
      </c>
      <c r="E563" s="125" t="s">
        <v>481</v>
      </c>
      <c r="F563" s="123" t="s">
        <v>298</v>
      </c>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53" t="s">
        <v>34</v>
      </c>
      <c r="B566" s="453"/>
      <c r="C566" s="454"/>
      <c r="D566" s="358">
        <f>SUM(B558:C565,B546:C555)</f>
        <v>28</v>
      </c>
      <c r="E566" s="108"/>
      <c r="F566" s="114"/>
      <c r="G566" s="114"/>
    </row>
    <row r="567" spans="1:7" s="258" customFormat="1" ht="21" x14ac:dyDescent="0.4">
      <c r="A567" s="453" t="s">
        <v>33</v>
      </c>
      <c r="B567" s="453"/>
      <c r="C567" s="453"/>
      <c r="D567" s="388">
        <f>D566/(COUNT(B558:C565,B546:C555)*2)</f>
        <v>0.82352941176470584</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40</v>
      </c>
      <c r="E569" s="177"/>
      <c r="F569" s="129"/>
      <c r="G569" s="114"/>
    </row>
    <row r="570" spans="1:7" ht="21" customHeight="1" x14ac:dyDescent="0.45">
      <c r="A570" s="150" t="s">
        <v>456</v>
      </c>
      <c r="B570" s="189"/>
      <c r="C570" s="190"/>
      <c r="D570" s="154">
        <f>D569/(COUNT(B546:C555,B536:C541,B558:C565)*2)</f>
        <v>0.86956521739130432</v>
      </c>
      <c r="E570" s="304"/>
      <c r="F570" s="304"/>
      <c r="G570" s="129"/>
    </row>
    <row r="571" spans="1:7" ht="21" customHeight="1" x14ac:dyDescent="0.4">
      <c r="A571" s="155"/>
      <c r="B571" s="114"/>
      <c r="C571" s="135"/>
      <c r="D571" s="114"/>
      <c r="E571" s="108"/>
      <c r="F571" s="114"/>
      <c r="G571" s="114"/>
    </row>
    <row r="572" spans="1:7" ht="21" x14ac:dyDescent="0.4">
      <c r="A572" s="435"/>
      <c r="B572" s="435"/>
      <c r="C572" s="435"/>
      <c r="D572" s="435"/>
      <c r="E572" s="435"/>
      <c r="F572" s="435"/>
      <c r="G572" s="114"/>
    </row>
    <row r="573" spans="1:7" ht="22.5" x14ac:dyDescent="0.45">
      <c r="A573" s="466" t="s">
        <v>19</v>
      </c>
      <c r="B573" s="466"/>
      <c r="C573" s="466"/>
      <c r="D573" s="466"/>
      <c r="E573" s="466"/>
      <c r="F573" s="466"/>
      <c r="G573" s="114"/>
    </row>
    <row r="574" spans="1:7" ht="22.5" x14ac:dyDescent="0.4">
      <c r="A574" s="243">
        <f>B11</f>
        <v>43539</v>
      </c>
      <c r="B574" s="114"/>
      <c r="C574" s="135"/>
      <c r="D574" s="356"/>
      <c r="E574" s="356"/>
      <c r="F574" s="356"/>
      <c r="G574" s="114"/>
    </row>
    <row r="575" spans="1:7" ht="21" x14ac:dyDescent="0.4">
      <c r="A575" s="479" t="s">
        <v>28</v>
      </c>
      <c r="B575" s="480" t="s">
        <v>29</v>
      </c>
      <c r="C575" s="480"/>
      <c r="D575" s="480" t="s">
        <v>42</v>
      </c>
      <c r="E575" s="481" t="s">
        <v>266</v>
      </c>
      <c r="F575" s="481" t="s">
        <v>302</v>
      </c>
      <c r="G575" s="114"/>
    </row>
    <row r="576" spans="1:7" ht="21" x14ac:dyDescent="0.4">
      <c r="A576" s="479"/>
      <c r="B576" s="320" t="s">
        <v>32</v>
      </c>
      <c r="C576" s="320" t="s">
        <v>31</v>
      </c>
      <c r="D576" s="480"/>
      <c r="E576" s="481"/>
      <c r="F576" s="481"/>
      <c r="G576" s="129"/>
    </row>
    <row r="577" spans="1:7" s="80" customFormat="1" ht="22.5" x14ac:dyDescent="0.4">
      <c r="A577" s="372"/>
      <c r="B577" s="373"/>
      <c r="C577" s="373"/>
      <c r="D577" s="373"/>
      <c r="E577" s="341"/>
      <c r="F577" s="374"/>
      <c r="G577" s="129"/>
    </row>
    <row r="578" spans="1:7" ht="24.75" x14ac:dyDescent="0.4">
      <c r="A578" s="493" t="s">
        <v>10</v>
      </c>
      <c r="B578" s="494"/>
      <c r="C578" s="494"/>
      <c r="D578" s="494"/>
      <c r="E578" s="494"/>
      <c r="F578" s="495"/>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t="s">
        <v>30</v>
      </c>
      <c r="C587" s="126"/>
      <c r="D587" s="123"/>
      <c r="E587" s="124"/>
      <c r="F587" s="123"/>
      <c r="G587" s="129"/>
    </row>
    <row r="588" spans="1:7" s="258" customFormat="1" ht="21" x14ac:dyDescent="0.4">
      <c r="A588" s="453" t="s">
        <v>34</v>
      </c>
      <c r="B588" s="453"/>
      <c r="C588" s="454"/>
      <c r="D588" s="358">
        <f>SUM(B579:C587)</f>
        <v>16</v>
      </c>
      <c r="E588" s="108"/>
      <c r="F588" s="114"/>
      <c r="G588" s="114"/>
    </row>
    <row r="589" spans="1:7" s="258" customFormat="1" ht="21" x14ac:dyDescent="0.4">
      <c r="A589" s="453" t="s">
        <v>33</v>
      </c>
      <c r="B589" s="453"/>
      <c r="C589" s="453"/>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6" t="s">
        <v>23</v>
      </c>
      <c r="B591" s="497"/>
      <c r="C591" s="497"/>
      <c r="D591" s="497"/>
      <c r="E591" s="497"/>
      <c r="F591" s="498"/>
      <c r="G591" s="129"/>
    </row>
    <row r="592" spans="1:7" ht="63" x14ac:dyDescent="0.4">
      <c r="A592" s="121" t="s">
        <v>87</v>
      </c>
      <c r="B592" s="122">
        <v>1</v>
      </c>
      <c r="C592" s="122"/>
      <c r="D592" s="123" t="s">
        <v>509</v>
      </c>
      <c r="E592" s="123" t="s">
        <v>486</v>
      </c>
      <c r="F592" s="123" t="s">
        <v>298</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63" x14ac:dyDescent="0.4">
      <c r="A596" s="401" t="s">
        <v>88</v>
      </c>
      <c r="B596" s="122">
        <v>1</v>
      </c>
      <c r="C596" s="195" t="str">
        <f>IF(B596=0, -5, "0")</f>
        <v>0</v>
      </c>
      <c r="D596" s="271" t="s">
        <v>510</v>
      </c>
      <c r="E596" s="271" t="s">
        <v>511</v>
      </c>
      <c r="F596" s="123" t="s">
        <v>298</v>
      </c>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t="s">
        <v>30</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84" x14ac:dyDescent="0.4">
      <c r="A603" s="188" t="s">
        <v>328</v>
      </c>
      <c r="B603" s="122">
        <v>0</v>
      </c>
      <c r="C603" s="122"/>
      <c r="D603" s="125" t="s">
        <v>480</v>
      </c>
      <c r="E603" s="125" t="s">
        <v>481</v>
      </c>
      <c r="F603" s="123" t="s">
        <v>298</v>
      </c>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53" t="s">
        <v>34</v>
      </c>
      <c r="B606" s="453"/>
      <c r="C606" s="454"/>
      <c r="D606" s="358">
        <f>SUM(B592:C605)</f>
        <v>22</v>
      </c>
      <c r="E606" s="108"/>
      <c r="F606" s="114"/>
      <c r="G606" s="114"/>
    </row>
    <row r="607" spans="1:7" s="258" customFormat="1" ht="21" x14ac:dyDescent="0.4">
      <c r="A607" s="453" t="s">
        <v>33</v>
      </c>
      <c r="B607" s="453"/>
      <c r="C607" s="453"/>
      <c r="D607" s="388">
        <f>D606/(COUNT(B592:C605)*2)</f>
        <v>0.84615384615384615</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38</v>
      </c>
      <c r="E609" s="304"/>
      <c r="F609" s="304"/>
      <c r="G609" s="129"/>
    </row>
    <row r="610" spans="1:7" ht="22.5" x14ac:dyDescent="0.45">
      <c r="A610" s="455" t="s">
        <v>170</v>
      </c>
      <c r="B610" s="456"/>
      <c r="C610" s="457"/>
      <c r="D610" s="154">
        <f>D609/(COUNT(B579:C587,B592:C605)*2)</f>
        <v>0.90476190476190477</v>
      </c>
      <c r="E610" s="108"/>
      <c r="F610" s="114"/>
      <c r="G610" s="129"/>
    </row>
    <row r="611" spans="1:7" ht="21" x14ac:dyDescent="0.4">
      <c r="A611" s="155"/>
      <c r="B611" s="114"/>
      <c r="C611" s="135"/>
      <c r="G611" s="129"/>
    </row>
    <row r="612" spans="1:7" ht="19.5" customHeight="1" x14ac:dyDescent="0.45">
      <c r="A612" s="466" t="s">
        <v>8</v>
      </c>
      <c r="B612" s="466"/>
      <c r="C612" s="466"/>
      <c r="D612" s="466"/>
      <c r="E612" s="466"/>
      <c r="F612" s="466"/>
      <c r="G612" s="129"/>
    </row>
    <row r="613" spans="1:7" ht="22.5" x14ac:dyDescent="0.4">
      <c r="A613" s="156">
        <f>B11</f>
        <v>43539</v>
      </c>
      <c r="B613" s="114"/>
      <c r="C613" s="135"/>
      <c r="D613" s="137"/>
      <c r="E613" s="137"/>
      <c r="F613" s="137"/>
      <c r="G613" s="114"/>
    </row>
    <row r="614" spans="1:7" ht="21" x14ac:dyDescent="0.4">
      <c r="A614" s="447" t="s">
        <v>28</v>
      </c>
      <c r="B614" s="448" t="s">
        <v>29</v>
      </c>
      <c r="C614" s="448"/>
      <c r="D614" s="448" t="s">
        <v>42</v>
      </c>
      <c r="E614" s="449" t="s">
        <v>266</v>
      </c>
      <c r="F614" s="449" t="s">
        <v>302</v>
      </c>
      <c r="G614" s="114"/>
    </row>
    <row r="615" spans="1:7" ht="18.75" customHeight="1" x14ac:dyDescent="0.4">
      <c r="A615" s="447"/>
      <c r="B615" s="118" t="s">
        <v>32</v>
      </c>
      <c r="C615" s="118" t="s">
        <v>31</v>
      </c>
      <c r="D615" s="448"/>
      <c r="E615" s="449"/>
      <c r="F615" s="449"/>
      <c r="G615" s="129"/>
    </row>
    <row r="616" spans="1:7" s="80" customFormat="1" ht="18.75" customHeight="1" x14ac:dyDescent="0.4">
      <c r="A616" s="360"/>
      <c r="B616" s="361"/>
      <c r="C616" s="361"/>
      <c r="D616" s="361"/>
      <c r="E616" s="362"/>
      <c r="F616" s="362"/>
      <c r="G616" s="129"/>
    </row>
    <row r="617" spans="1:7" ht="24.75" x14ac:dyDescent="0.4">
      <c r="A617" s="363" t="s">
        <v>90</v>
      </c>
      <c r="B617" s="137"/>
      <c r="C617" s="464"/>
      <c r="D617" s="464"/>
      <c r="E617" s="464"/>
      <c r="F617" s="465"/>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3" t="s">
        <v>34</v>
      </c>
      <c r="B627" s="453"/>
      <c r="C627" s="453"/>
      <c r="D627" s="358">
        <f>SUM(B618:C626)</f>
        <v>18</v>
      </c>
      <c r="E627" s="490"/>
      <c r="F627" s="469"/>
      <c r="G627" s="129"/>
    </row>
    <row r="628" spans="1:7" ht="21" x14ac:dyDescent="0.4">
      <c r="A628" s="453" t="s">
        <v>33</v>
      </c>
      <c r="B628" s="453"/>
      <c r="C628" s="453"/>
      <c r="D628" s="388">
        <f>D627/(COUNT(B618:C626)*2)</f>
        <v>1</v>
      </c>
      <c r="E628" s="491"/>
      <c r="F628" s="492"/>
      <c r="G628" s="129"/>
    </row>
    <row r="629" spans="1:7" ht="21" x14ac:dyDescent="0.4">
      <c r="A629" s="325"/>
      <c r="B629" s="135"/>
      <c r="C629" s="489"/>
      <c r="D629" s="489"/>
      <c r="E629" s="489"/>
      <c r="F629" s="489"/>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1" t="s">
        <v>34</v>
      </c>
      <c r="B639" s="462"/>
      <c r="C639" s="463"/>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4"/>
      <c r="D642" s="464"/>
      <c r="E642" s="464"/>
      <c r="F642" s="465"/>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1" t="s">
        <v>34</v>
      </c>
      <c r="B650" s="462"/>
      <c r="C650" s="463"/>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8"/>
      <c r="B652" s="478"/>
      <c r="C652" s="478"/>
      <c r="D652" s="478"/>
      <c r="E652" s="478"/>
      <c r="F652" s="478"/>
      <c r="G652" s="478"/>
    </row>
    <row r="653" spans="1:16382" ht="24.75" x14ac:dyDescent="0.4">
      <c r="A653" s="363" t="s">
        <v>26</v>
      </c>
      <c r="B653" s="464"/>
      <c r="C653" s="464"/>
      <c r="D653" s="464"/>
      <c r="E653" s="464"/>
      <c r="F653" s="465"/>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9" t="s">
        <v>311</v>
      </c>
      <c r="B661" s="500"/>
      <c r="C661" s="500"/>
      <c r="D661" s="500"/>
      <c r="E661" s="500"/>
      <c r="F661" s="501"/>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84" x14ac:dyDescent="0.4">
      <c r="A666" s="188" t="s">
        <v>328</v>
      </c>
      <c r="B666" s="122">
        <v>0</v>
      </c>
      <c r="C666" s="174"/>
      <c r="D666" s="125" t="s">
        <v>480</v>
      </c>
      <c r="E666" s="125" t="s">
        <v>481</v>
      </c>
      <c r="F666" s="128" t="s">
        <v>298</v>
      </c>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0.9285714285714286</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74</v>
      </c>
      <c r="E672" s="108"/>
      <c r="F672" s="114"/>
      <c r="G672" s="114"/>
    </row>
    <row r="673" spans="1:7" ht="22.5" x14ac:dyDescent="0.45">
      <c r="A673" s="150" t="s">
        <v>171</v>
      </c>
      <c r="B673" s="189"/>
      <c r="C673" s="190"/>
      <c r="D673" s="154">
        <f>D672/(COUNT(B654:C668,B631:C638,B643:C649,B618:C626)*2)</f>
        <v>0.97368421052631582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6" t="s">
        <v>356</v>
      </c>
      <c r="B676" s="466"/>
      <c r="C676" s="466"/>
      <c r="D676" s="466"/>
      <c r="E676" s="466"/>
      <c r="F676" s="466"/>
      <c r="G676" s="114"/>
    </row>
    <row r="677" spans="1:7" ht="21" x14ac:dyDescent="0.4">
      <c r="A677" s="243">
        <f>B11</f>
        <v>43539</v>
      </c>
      <c r="B677" s="114"/>
      <c r="C677" s="135"/>
      <c r="D677" s="135"/>
      <c r="E677" s="328"/>
      <c r="F677" s="135"/>
      <c r="G677" s="114"/>
    </row>
    <row r="678" spans="1:7" ht="21.75" customHeight="1" x14ac:dyDescent="0.4">
      <c r="A678" s="447" t="s">
        <v>28</v>
      </c>
      <c r="B678" s="448" t="s">
        <v>29</v>
      </c>
      <c r="C678" s="448"/>
      <c r="D678" s="448" t="s">
        <v>42</v>
      </c>
      <c r="E678" s="449" t="s">
        <v>266</v>
      </c>
      <c r="F678" s="449" t="s">
        <v>302</v>
      </c>
      <c r="G678" s="129"/>
    </row>
    <row r="679" spans="1:7" ht="21" x14ac:dyDescent="0.4">
      <c r="A679" s="447"/>
      <c r="B679" s="118" t="s">
        <v>32</v>
      </c>
      <c r="C679" s="118" t="s">
        <v>31</v>
      </c>
      <c r="D679" s="448"/>
      <c r="E679" s="449"/>
      <c r="F679" s="44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63" x14ac:dyDescent="0.4">
      <c r="A683" s="138" t="s">
        <v>43</v>
      </c>
      <c r="B683" s="122">
        <v>1</v>
      </c>
      <c r="C683" s="122"/>
      <c r="D683" s="123" t="s">
        <v>512</v>
      </c>
      <c r="E683" s="123" t="s">
        <v>513</v>
      </c>
      <c r="F683" s="123" t="s">
        <v>298</v>
      </c>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105" x14ac:dyDescent="0.4">
      <c r="A687" s="125" t="s">
        <v>295</v>
      </c>
      <c r="B687" s="122">
        <v>0</v>
      </c>
      <c r="C687" s="124"/>
      <c r="D687" s="255" t="s">
        <v>555</v>
      </c>
      <c r="E687" s="128" t="s">
        <v>514</v>
      </c>
      <c r="F687" s="123" t="s">
        <v>299</v>
      </c>
      <c r="G687" s="129"/>
    </row>
    <row r="688" spans="1:7" s="80" customFormat="1" ht="42" x14ac:dyDescent="0.4">
      <c r="A688" s="403" t="s">
        <v>296</v>
      </c>
      <c r="B688" s="122">
        <v>2</v>
      </c>
      <c r="C688" s="169" t="str">
        <f>IF(B688=0, -5, "0")</f>
        <v>0</v>
      </c>
      <c r="D688" s="200" t="s">
        <v>515</v>
      </c>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84" x14ac:dyDescent="0.4">
      <c r="A696" s="272" t="s">
        <v>389</v>
      </c>
      <c r="B696" s="122">
        <v>1</v>
      </c>
      <c r="C696" s="174"/>
      <c r="D696" s="417" t="s">
        <v>516</v>
      </c>
      <c r="E696" s="418" t="s">
        <v>517</v>
      </c>
      <c r="F696" s="123" t="s">
        <v>299</v>
      </c>
      <c r="G696" s="114"/>
    </row>
    <row r="697" spans="1:7" ht="62.25" customHeight="1" x14ac:dyDescent="0.4">
      <c r="A697" s="256" t="s">
        <v>319</v>
      </c>
      <c r="B697" s="122">
        <v>0</v>
      </c>
      <c r="C697" s="174"/>
      <c r="D697" s="121" t="s">
        <v>518</v>
      </c>
      <c r="E697" s="123" t="s">
        <v>519</v>
      </c>
      <c r="F697" s="123" t="s">
        <v>298</v>
      </c>
      <c r="G697" s="114"/>
    </row>
    <row r="698" spans="1:7" s="258" customFormat="1" ht="42" x14ac:dyDescent="0.4">
      <c r="A698" s="256" t="s">
        <v>458</v>
      </c>
      <c r="B698" s="122">
        <v>2</v>
      </c>
      <c r="C698" s="174"/>
      <c r="D698" s="121"/>
      <c r="E698" s="124"/>
      <c r="F698" s="123"/>
      <c r="G698" s="114"/>
    </row>
    <row r="699" spans="1:7" s="258" customFormat="1" ht="105" x14ac:dyDescent="0.4">
      <c r="A699" s="256" t="s">
        <v>420</v>
      </c>
      <c r="B699" s="122">
        <v>1</v>
      </c>
      <c r="C699" s="174"/>
      <c r="D699" s="419" t="s">
        <v>520</v>
      </c>
      <c r="E699" s="123" t="s">
        <v>521</v>
      </c>
      <c r="F699" s="123" t="s">
        <v>298</v>
      </c>
      <c r="G699" s="114"/>
    </row>
    <row r="700" spans="1:7" s="258" customFormat="1" ht="89.25" customHeight="1" x14ac:dyDescent="0.45">
      <c r="A700" s="125" t="s">
        <v>422</v>
      </c>
      <c r="B700" s="122">
        <v>0</v>
      </c>
      <c r="C700" s="122"/>
      <c r="D700" s="411">
        <v>0</v>
      </c>
      <c r="E700" s="308"/>
      <c r="F700" s="123"/>
      <c r="G700" s="114"/>
    </row>
    <row r="701" spans="1:7" s="80" customFormat="1" ht="22.5" x14ac:dyDescent="0.45">
      <c r="A701" s="150" t="s">
        <v>427</v>
      </c>
      <c r="B701" s="189"/>
      <c r="C701" s="190"/>
      <c r="D701" s="394">
        <f>SUM(B681:C700)</f>
        <v>25</v>
      </c>
      <c r="E701" s="108"/>
      <c r="F701" s="114"/>
      <c r="G701" s="129"/>
    </row>
    <row r="702" spans="1:7" ht="22.5" x14ac:dyDescent="0.45">
      <c r="A702" s="150" t="s">
        <v>428</v>
      </c>
      <c r="B702" s="189"/>
      <c r="C702" s="190"/>
      <c r="D702" s="154">
        <f>D701/(COUNT(B681:C700)*2)</f>
        <v>0.73529411764705888</v>
      </c>
      <c r="E702" s="258"/>
      <c r="F702" s="268"/>
      <c r="G702" s="114"/>
    </row>
    <row r="703" spans="1:7" ht="21" x14ac:dyDescent="0.4">
      <c r="A703" s="248"/>
      <c r="B703" s="329"/>
      <c r="C703" s="329"/>
      <c r="D703" s="80"/>
      <c r="E703" s="80"/>
      <c r="F703" s="330"/>
      <c r="G703" s="274"/>
    </row>
    <row r="704" spans="1:7" ht="21" customHeight="1" x14ac:dyDescent="0.4">
      <c r="A704" s="502" t="s">
        <v>459</v>
      </c>
      <c r="B704" s="502"/>
      <c r="C704" s="502"/>
      <c r="D704" s="502"/>
      <c r="E704" s="502"/>
      <c r="F704" s="502"/>
      <c r="G704" s="274"/>
    </row>
    <row r="705" spans="1:7" ht="21" customHeight="1" x14ac:dyDescent="0.4">
      <c r="A705" s="251">
        <f>B11</f>
        <v>43539</v>
      </c>
      <c r="B705" s="114"/>
      <c r="C705" s="135"/>
      <c r="D705" s="273"/>
      <c r="E705" s="273"/>
      <c r="F705" s="273"/>
      <c r="G705" s="274"/>
    </row>
    <row r="706" spans="1:7" ht="21" x14ac:dyDescent="0.4">
      <c r="A706" s="473" t="s">
        <v>28</v>
      </c>
      <c r="B706" s="487" t="s">
        <v>29</v>
      </c>
      <c r="C706" s="487"/>
      <c r="D706" s="448" t="s">
        <v>42</v>
      </c>
      <c r="E706" s="449" t="s">
        <v>266</v>
      </c>
      <c r="F706" s="449" t="s">
        <v>302</v>
      </c>
      <c r="G706" s="274"/>
    </row>
    <row r="707" spans="1:7" ht="21" x14ac:dyDescent="0.4">
      <c r="A707" s="474"/>
      <c r="B707" s="383" t="s">
        <v>32</v>
      </c>
      <c r="C707" s="383" t="s">
        <v>31</v>
      </c>
      <c r="D707" s="448"/>
      <c r="E707" s="449"/>
      <c r="F707" s="449"/>
      <c r="G707" s="274"/>
    </row>
    <row r="708" spans="1:7" s="80" customFormat="1" ht="22.5" x14ac:dyDescent="0.4">
      <c r="A708" s="360"/>
      <c r="B708" s="361"/>
      <c r="C708" s="361"/>
      <c r="D708" s="361"/>
      <c r="E708" s="362"/>
      <c r="F708" s="362"/>
      <c r="G708" s="129"/>
    </row>
    <row r="709" spans="1:7" ht="24.75" x14ac:dyDescent="0.4">
      <c r="A709" s="450" t="s">
        <v>306</v>
      </c>
      <c r="B709" s="451"/>
      <c r="C709" s="451"/>
      <c r="D709" s="451"/>
      <c r="E709" s="451"/>
      <c r="F709" s="452"/>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1"/>
      <c r="C715" s="472"/>
      <c r="D715" s="247">
        <f>SUM(B710:C714)</f>
        <v>10</v>
      </c>
      <c r="E715" s="225"/>
      <c r="F715" s="173"/>
      <c r="G715" s="114"/>
    </row>
    <row r="716" spans="1:7" ht="21" x14ac:dyDescent="0.4">
      <c r="A716" s="130" t="s">
        <v>33</v>
      </c>
      <c r="B716" s="471"/>
      <c r="C716" s="472"/>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50" t="s">
        <v>307</v>
      </c>
      <c r="B718" s="451"/>
      <c r="C718" s="451"/>
      <c r="D718" s="451"/>
      <c r="E718" s="451"/>
      <c r="F718" s="452"/>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0.82499999999999984</v>
      </c>
      <c r="E728" s="101"/>
      <c r="F728" s="102"/>
      <c r="G728" s="93"/>
    </row>
    <row r="729" spans="1:7" ht="22.5" x14ac:dyDescent="0.3">
      <c r="A729" s="261" t="s">
        <v>423</v>
      </c>
      <c r="B729" s="262"/>
      <c r="C729" s="263"/>
      <c r="D729" s="26">
        <f>SUM(D725,D701,D672,D609,D569,D526,D475,D428,D370,D303,D248,D186,D130,D47)</f>
        <v>600</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0.84507042253521125</v>
      </c>
      <c r="E730" s="259"/>
      <c r="F730" s="259"/>
    </row>
  </sheetData>
  <sheetProtection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719:B721 B324:B343 B39:B42 B546:B555 B618:B626 B558:B565 B85:B102 B631:B638 B122:B128 B681:B700 B579:B587 B66:B82 B312:B319 B379:B389 B465:B471 B519:B525 B417:B424 B492:B504 B292:B299 B592:B605 B662:B668 B437:B444 B56:B63 B257:B264 B348:B356 B178:B185 B536:B541 B654:B660 B269:B289 B231:B235 B710:B714 B105:B110 B140:B146 B237:B244 B449:B463 B528:B529 B484:B490 B643:B649 B30:B37 B506:B516">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250" max="6" man="1"/>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80" zoomScaleNormal="90" zoomScaleSheetLayoutView="80" workbookViewId="0">
      <selection activeCell="F191" sqref="D191:F19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75" x14ac:dyDescent="0.5">
      <c r="A1" s="1"/>
      <c r="B1" s="12">
        <v>0</v>
      </c>
      <c r="D1" s="548"/>
      <c r="E1" s="548"/>
      <c r="F1" s="548"/>
      <c r="G1" s="548"/>
    </row>
    <row r="2" spans="1:7" s="2" customFormat="1" ht="24.75" x14ac:dyDescent="0.5">
      <c r="A2" s="1"/>
      <c r="B2" s="12">
        <v>1</v>
      </c>
      <c r="D2" s="98"/>
      <c r="E2" s="98"/>
      <c r="F2" s="98"/>
      <c r="G2" s="92"/>
    </row>
    <row r="3" spans="1:7" s="2" customFormat="1" ht="24.75" x14ac:dyDescent="0.5">
      <c r="A3" s="1"/>
      <c r="B3" s="12">
        <v>2</v>
      </c>
      <c r="D3" s="98"/>
      <c r="E3" s="98"/>
      <c r="F3" s="98"/>
      <c r="G3" s="92"/>
    </row>
    <row r="4" spans="1:7" s="2" customFormat="1" ht="16.5" customHeight="1" x14ac:dyDescent="0.5">
      <c r="A4" s="1"/>
      <c r="B4" s="12" t="s">
        <v>30</v>
      </c>
      <c r="D4" s="3"/>
      <c r="E4" s="98"/>
      <c r="F4" s="98"/>
      <c r="G4" s="92"/>
    </row>
    <row r="5" spans="1:7" s="2" customFormat="1" ht="16.5" customHeight="1" x14ac:dyDescent="0.5">
      <c r="A5" s="1"/>
      <c r="D5" s="98"/>
      <c r="E5" s="98"/>
      <c r="F5" s="98"/>
      <c r="G5" s="92"/>
    </row>
    <row r="6" spans="1:7" s="2" customFormat="1" ht="37.5" customHeight="1" x14ac:dyDescent="0.5">
      <c r="A6" s="549" t="s">
        <v>46</v>
      </c>
      <c r="B6" s="549"/>
      <c r="C6" s="549"/>
      <c r="D6" s="549"/>
      <c r="E6" s="549"/>
      <c r="F6" s="549"/>
      <c r="G6" s="92"/>
    </row>
    <row r="7" spans="1:7" s="2" customFormat="1" ht="21.75" customHeight="1" x14ac:dyDescent="0.5">
      <c r="A7" s="550" t="str">
        <f>'Page de garde'!D18</f>
        <v>SILIANA</v>
      </c>
      <c r="B7" s="550"/>
      <c r="C7" s="550"/>
      <c r="D7" s="550"/>
      <c r="E7" s="550"/>
      <c r="F7" s="550"/>
      <c r="G7" s="92"/>
    </row>
    <row r="8" spans="1:7" s="2" customFormat="1" ht="24.75" x14ac:dyDescent="0.5">
      <c r="A8" s="4" t="s">
        <v>39</v>
      </c>
      <c r="B8" s="551" t="str">
        <f>'A1 Exploitation'!B9:F9</f>
        <v>M Souheil DRAOUI</v>
      </c>
      <c r="C8" s="551"/>
      <c r="D8" s="551"/>
      <c r="E8" s="551"/>
      <c r="F8" s="551"/>
      <c r="G8" s="92"/>
    </row>
    <row r="9" spans="1:7" s="2" customFormat="1" ht="24.75" x14ac:dyDescent="0.5">
      <c r="A9" s="5" t="s">
        <v>41</v>
      </c>
      <c r="B9" s="552" t="str">
        <f>'A1 Exploitation'!B10:F10</f>
        <v>Directeur du magasin et chefs rayons</v>
      </c>
      <c r="C9" s="552"/>
      <c r="D9" s="552"/>
      <c r="E9" s="552"/>
      <c r="F9" s="552"/>
      <c r="G9" s="92"/>
    </row>
    <row r="10" spans="1:7" s="2" customFormat="1" ht="24.75" x14ac:dyDescent="0.5">
      <c r="A10" s="4" t="s">
        <v>40</v>
      </c>
      <c r="B10" s="547">
        <f>'A1 Exploitation'!B11:F11</f>
        <v>43539</v>
      </c>
      <c r="C10" s="547"/>
      <c r="D10" s="547"/>
      <c r="E10" s="547"/>
      <c r="F10" s="547"/>
      <c r="G10" s="92"/>
    </row>
    <row r="11" spans="1:7" s="2" customFormat="1" ht="24.75" x14ac:dyDescent="0.5">
      <c r="A11" s="4" t="s">
        <v>250</v>
      </c>
      <c r="B11" s="544">
        <f>D199</f>
        <v>0.78333333333333333</v>
      </c>
      <c r="C11" s="544"/>
      <c r="D11" s="544"/>
      <c r="E11" s="544"/>
      <c r="F11" s="544"/>
      <c r="G11" s="92"/>
    </row>
    <row r="12" spans="1:7" s="2" customFormat="1" ht="22.5" x14ac:dyDescent="0.45">
      <c r="A12" s="1"/>
      <c r="D12" s="512"/>
      <c r="E12" s="512"/>
      <c r="F12" s="512"/>
      <c r="G12" s="512"/>
    </row>
    <row r="13" spans="1:7" s="2" customFormat="1" ht="11.25" customHeight="1" x14ac:dyDescent="0.3">
      <c r="A13" s="545" t="s">
        <v>28</v>
      </c>
      <c r="B13" s="546" t="s">
        <v>29</v>
      </c>
      <c r="C13" s="546"/>
      <c r="D13" s="546" t="s">
        <v>42</v>
      </c>
      <c r="E13" s="546" t="s">
        <v>160</v>
      </c>
      <c r="F13" s="546" t="s">
        <v>161</v>
      </c>
      <c r="G13" s="80"/>
    </row>
    <row r="14" spans="1:7" s="2" customFormat="1" ht="12.75" customHeight="1" x14ac:dyDescent="0.3">
      <c r="A14" s="545"/>
      <c r="B14" s="22" t="s">
        <v>32</v>
      </c>
      <c r="C14" s="22" t="s">
        <v>31</v>
      </c>
      <c r="D14" s="546"/>
      <c r="E14" s="546"/>
      <c r="F14" s="546"/>
      <c r="G14" s="94"/>
    </row>
    <row r="15" spans="1:7" x14ac:dyDescent="0.3">
      <c r="A15" s="535"/>
      <c r="B15" s="536"/>
      <c r="C15" s="536"/>
      <c r="D15" s="536"/>
      <c r="E15" s="536"/>
      <c r="F15" s="536"/>
    </row>
    <row r="16" spans="1:7" ht="19.5" x14ac:dyDescent="0.4">
      <c r="A16" s="539" t="s">
        <v>0</v>
      </c>
      <c r="B16" s="540"/>
      <c r="C16" s="540"/>
      <c r="D16" s="540"/>
      <c r="E16" s="540"/>
      <c r="F16" s="540"/>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19.5" customHeight="1" x14ac:dyDescent="0.3">
      <c r="A19" s="7" t="s">
        <v>68</v>
      </c>
      <c r="B19" s="265">
        <v>1</v>
      </c>
      <c r="C19" s="62"/>
      <c r="D19" s="63" t="s">
        <v>544</v>
      </c>
      <c r="E19" s="63" t="s">
        <v>536</v>
      </c>
      <c r="F19" s="62" t="s">
        <v>299</v>
      </c>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1" t="s">
        <v>34</v>
      </c>
      <c r="B22" s="537"/>
      <c r="C22" s="538"/>
      <c r="D22" s="99">
        <f>SUM(B17:C21)</f>
        <v>9</v>
      </c>
    </row>
    <row r="23" spans="1:7" x14ac:dyDescent="0.3">
      <c r="A23" s="528" t="s">
        <v>251</v>
      </c>
      <c r="B23" s="529"/>
      <c r="C23" s="530"/>
      <c r="D23" s="21">
        <f>D22/(COUNT(B17:C21)*2)</f>
        <v>0.9</v>
      </c>
    </row>
    <row r="24" spans="1:7" s="10" customFormat="1" x14ac:dyDescent="0.3">
      <c r="A24" s="14"/>
      <c r="B24" s="15"/>
      <c r="C24" s="15"/>
      <c r="D24" s="16"/>
      <c r="G24" s="93"/>
    </row>
    <row r="25" spans="1:7" ht="19.5" x14ac:dyDescent="0.4">
      <c r="A25" s="533" t="s">
        <v>4</v>
      </c>
      <c r="B25" s="534"/>
      <c r="C25" s="534"/>
      <c r="D25" s="534"/>
      <c r="E25" s="534"/>
      <c r="F25" s="534"/>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8" t="s">
        <v>34</v>
      </c>
      <c r="B33" s="529"/>
      <c r="C33" s="530"/>
      <c r="D33" s="97">
        <f>SUM(B26:C32)</f>
        <v>14</v>
      </c>
    </row>
    <row r="34" spans="1:7" x14ac:dyDescent="0.3">
      <c r="A34" s="528" t="s">
        <v>251</v>
      </c>
      <c r="B34" s="529"/>
      <c r="C34" s="530"/>
      <c r="D34" s="21">
        <f>D33/(COUNT(B26:C32)*2)</f>
        <v>1</v>
      </c>
    </row>
    <row r="35" spans="1:7" s="10" customFormat="1" x14ac:dyDescent="0.3">
      <c r="A35" s="14"/>
      <c r="B35" s="15"/>
      <c r="C35" s="15"/>
      <c r="D35" s="16"/>
      <c r="G35" s="93"/>
    </row>
    <row r="36" spans="1:7" s="10" customFormat="1" ht="19.5" x14ac:dyDescent="0.4">
      <c r="A36" s="533" t="s">
        <v>180</v>
      </c>
      <c r="B36" s="534"/>
      <c r="C36" s="534"/>
      <c r="D36" s="534"/>
      <c r="E36" s="534"/>
      <c r="F36" s="534"/>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8" t="s">
        <v>34</v>
      </c>
      <c r="B42" s="529"/>
      <c r="C42" s="530"/>
      <c r="D42" s="97">
        <f>SUM(B37:C41)</f>
        <v>10</v>
      </c>
      <c r="E42" s="3"/>
      <c r="F42" s="3"/>
      <c r="G42" s="93"/>
    </row>
    <row r="43" spans="1:7" s="10" customFormat="1" x14ac:dyDescent="0.3">
      <c r="A43" s="528" t="s">
        <v>251</v>
      </c>
      <c r="B43" s="529"/>
      <c r="C43" s="530"/>
      <c r="D43" s="21">
        <f>D42/(COUNT(B37:C41)*2)</f>
        <v>1</v>
      </c>
      <c r="E43" s="3"/>
      <c r="F43" s="3"/>
      <c r="G43" s="93"/>
    </row>
    <row r="44" spans="1:7" s="10" customFormat="1" x14ac:dyDescent="0.3">
      <c r="A44" s="33"/>
      <c r="B44" s="34"/>
      <c r="C44" s="34"/>
      <c r="D44" s="35"/>
      <c r="G44" s="93"/>
    </row>
    <row r="45" spans="1:7" ht="19.5" x14ac:dyDescent="0.4">
      <c r="A45" s="542" t="s">
        <v>19</v>
      </c>
      <c r="B45" s="543"/>
      <c r="C45" s="543"/>
      <c r="D45" s="543"/>
      <c r="E45" s="543"/>
      <c r="F45" s="543"/>
    </row>
    <row r="46" spans="1:7" x14ac:dyDescent="0.3">
      <c r="A46" s="7" t="s">
        <v>226</v>
      </c>
      <c r="B46" s="62">
        <v>1</v>
      </c>
      <c r="C46" s="62"/>
      <c r="D46" s="63" t="s">
        <v>564</v>
      </c>
      <c r="E46" s="62" t="s">
        <v>536</v>
      </c>
      <c r="F46" s="62" t="s">
        <v>299</v>
      </c>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28" t="s">
        <v>34</v>
      </c>
      <c r="B52" s="529"/>
      <c r="C52" s="530"/>
      <c r="D52" s="97">
        <f>SUM(B46:C51)</f>
        <v>11</v>
      </c>
    </row>
    <row r="53" spans="1:7" x14ac:dyDescent="0.3">
      <c r="A53" s="528" t="s">
        <v>251</v>
      </c>
      <c r="B53" s="529"/>
      <c r="C53" s="530"/>
      <c r="D53" s="21">
        <f>D52/(COUNT(B46:C51)*2)</f>
        <v>0.91666666666666663</v>
      </c>
    </row>
    <row r="54" spans="1:7" s="10" customFormat="1" x14ac:dyDescent="0.3">
      <c r="A54" s="14"/>
      <c r="B54" s="15"/>
      <c r="C54" s="15"/>
      <c r="D54" s="16"/>
      <c r="G54" s="93"/>
    </row>
    <row r="55" spans="1:7" ht="19.5" x14ac:dyDescent="0.4">
      <c r="A55" s="533" t="s">
        <v>8</v>
      </c>
      <c r="B55" s="534"/>
      <c r="C55" s="534"/>
      <c r="D55" s="534"/>
      <c r="E55" s="534"/>
      <c r="F55" s="534"/>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ht="33" x14ac:dyDescent="0.3">
      <c r="A59" s="11" t="s">
        <v>79</v>
      </c>
      <c r="B59" s="265">
        <v>1</v>
      </c>
      <c r="C59" s="62"/>
      <c r="D59" s="63" t="s">
        <v>543</v>
      </c>
      <c r="E59" s="62" t="s">
        <v>525</v>
      </c>
      <c r="F59" s="62" t="s">
        <v>298</v>
      </c>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8" t="s">
        <v>34</v>
      </c>
      <c r="B63" s="529"/>
      <c r="C63" s="530"/>
      <c r="D63" s="97">
        <f>SUM(B56:C62)</f>
        <v>13</v>
      </c>
    </row>
    <row r="64" spans="1:7" x14ac:dyDescent="0.3">
      <c r="A64" s="528" t="s">
        <v>251</v>
      </c>
      <c r="B64" s="529"/>
      <c r="C64" s="530"/>
      <c r="D64" s="21">
        <f>D63/(COUNT(B56:C62)*2)</f>
        <v>0.9285714285714286</v>
      </c>
    </row>
    <row r="65" spans="1:7" s="10" customFormat="1" x14ac:dyDescent="0.3">
      <c r="A65" s="14"/>
      <c r="B65" s="15"/>
      <c r="C65" s="15"/>
      <c r="D65" s="16"/>
      <c r="G65" s="93"/>
    </row>
    <row r="66" spans="1:7" ht="19.5" x14ac:dyDescent="0.4">
      <c r="A66" s="533" t="s">
        <v>111</v>
      </c>
      <c r="B66" s="534"/>
      <c r="C66" s="534"/>
      <c r="D66" s="534"/>
      <c r="E66" s="534"/>
      <c r="F66" s="534"/>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t="s">
        <v>30</v>
      </c>
      <c r="C70" s="69"/>
      <c r="D70" s="71"/>
      <c r="E70" s="71"/>
      <c r="F70" s="62"/>
    </row>
    <row r="71" spans="1:7" ht="19.5" x14ac:dyDescent="0.4">
      <c r="A71" s="7" t="s">
        <v>71</v>
      </c>
      <c r="B71" s="68">
        <v>2</v>
      </c>
      <c r="C71" s="69"/>
      <c r="D71" s="71"/>
      <c r="E71" s="71"/>
      <c r="F71" s="62"/>
    </row>
    <row r="72" spans="1:7" ht="19.5" x14ac:dyDescent="0.4">
      <c r="A72" s="7" t="s">
        <v>245</v>
      </c>
      <c r="B72" s="68">
        <v>2</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28" t="s">
        <v>34</v>
      </c>
      <c r="B84" s="529"/>
      <c r="C84" s="530"/>
      <c r="D84" s="97">
        <f>SUM(B67:C83)</f>
        <v>28</v>
      </c>
    </row>
    <row r="85" spans="1:7" x14ac:dyDescent="0.3">
      <c r="A85" s="528" t="s">
        <v>251</v>
      </c>
      <c r="B85" s="529"/>
      <c r="C85" s="530"/>
      <c r="D85" s="21">
        <f>D84/(COUNT(B67:C83)*2)</f>
        <v>1</v>
      </c>
    </row>
    <row r="86" spans="1:7" s="10" customFormat="1" x14ac:dyDescent="0.3">
      <c r="A86" s="14"/>
      <c r="B86" s="15"/>
      <c r="C86" s="15"/>
      <c r="D86" s="16"/>
      <c r="G86" s="93"/>
    </row>
    <row r="87" spans="1:7" ht="19.5" x14ac:dyDescent="0.4">
      <c r="A87" s="533" t="s">
        <v>172</v>
      </c>
      <c r="B87" s="534"/>
      <c r="C87" s="534"/>
      <c r="D87" s="534"/>
      <c r="E87" s="534"/>
      <c r="F87" s="534"/>
    </row>
    <row r="88" spans="1:7" ht="41.25" customHeight="1" x14ac:dyDescent="0.4">
      <c r="A88" s="36" t="s">
        <v>229</v>
      </c>
      <c r="B88" s="78">
        <v>1</v>
      </c>
      <c r="C88" s="69"/>
      <c r="D88" s="63" t="s">
        <v>533</v>
      </c>
      <c r="E88" s="63" t="s">
        <v>536</v>
      </c>
      <c r="F88" s="62" t="s">
        <v>299</v>
      </c>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34.5" x14ac:dyDescent="0.4">
      <c r="A92" s="8" t="s">
        <v>207</v>
      </c>
      <c r="B92" s="78">
        <v>1</v>
      </c>
      <c r="C92" s="69"/>
      <c r="D92" s="95" t="s">
        <v>548</v>
      </c>
      <c r="E92" s="95" t="s">
        <v>486</v>
      </c>
      <c r="F92" s="62" t="s">
        <v>298</v>
      </c>
    </row>
    <row r="93" spans="1:7" ht="36" x14ac:dyDescent="0.35">
      <c r="A93" s="32" t="s">
        <v>191</v>
      </c>
      <c r="B93" s="78">
        <v>2</v>
      </c>
      <c r="C93" s="88" t="str">
        <f>IF(B93=0, -5, "0")</f>
        <v>0</v>
      </c>
      <c r="D93" s="95"/>
      <c r="E93" s="95"/>
      <c r="F93" s="62"/>
    </row>
    <row r="94" spans="1:7" ht="18" x14ac:dyDescent="0.35">
      <c r="A94" s="28" t="s">
        <v>196</v>
      </c>
      <c r="B94" s="78">
        <v>2</v>
      </c>
      <c r="C94" s="88" t="str">
        <f>IF(B94=0, -5, "0")</f>
        <v>0</v>
      </c>
      <c r="D94" s="63"/>
      <c r="E94" s="62"/>
      <c r="F94" s="62"/>
    </row>
    <row r="95" spans="1:7" ht="33" x14ac:dyDescent="0.3">
      <c r="A95" s="8" t="s">
        <v>138</v>
      </c>
      <c r="B95" s="78">
        <v>1</v>
      </c>
      <c r="C95" s="62"/>
      <c r="D95" s="63" t="s">
        <v>538</v>
      </c>
      <c r="E95" s="63" t="s">
        <v>537</v>
      </c>
      <c r="F95" s="62" t="s">
        <v>299</v>
      </c>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50.25" x14ac:dyDescent="0.35">
      <c r="A99" s="32" t="s">
        <v>163</v>
      </c>
      <c r="B99" s="78">
        <v>1</v>
      </c>
      <c r="C99" s="88" t="str">
        <f>IF(B99=0, -5, "0")</f>
        <v>0</v>
      </c>
      <c r="D99" s="63" t="s">
        <v>539</v>
      </c>
      <c r="E99" s="63" t="s">
        <v>540</v>
      </c>
      <c r="F99" s="62" t="s">
        <v>298</v>
      </c>
    </row>
    <row r="100" spans="1:7" ht="66.75" x14ac:dyDescent="0.35">
      <c r="A100" s="31" t="s">
        <v>253</v>
      </c>
      <c r="B100" s="78">
        <v>1</v>
      </c>
      <c r="C100" s="88" t="str">
        <f>IF(B100=0, -5, "0")</f>
        <v>0</v>
      </c>
      <c r="D100" s="63" t="s">
        <v>541</v>
      </c>
      <c r="E100" s="63" t="s">
        <v>542</v>
      </c>
      <c r="F100" s="62" t="s">
        <v>298</v>
      </c>
    </row>
    <row r="101" spans="1:7" x14ac:dyDescent="0.3">
      <c r="A101" s="37" t="s">
        <v>193</v>
      </c>
      <c r="B101" s="78">
        <v>2</v>
      </c>
      <c r="C101" s="62"/>
      <c r="D101" s="63"/>
      <c r="E101" s="62"/>
      <c r="F101" s="62"/>
    </row>
    <row r="102" spans="1:7" x14ac:dyDescent="0.3">
      <c r="A102" s="528" t="s">
        <v>34</v>
      </c>
      <c r="B102" s="529"/>
      <c r="C102" s="530"/>
      <c r="D102" s="97">
        <f>SUM(B88:C101)</f>
        <v>23</v>
      </c>
    </row>
    <row r="103" spans="1:7" x14ac:dyDescent="0.3">
      <c r="A103" s="528" t="s">
        <v>251</v>
      </c>
      <c r="B103" s="529"/>
      <c r="C103" s="530"/>
      <c r="D103" s="21">
        <f>D102/(COUNT(B88:C101)*2)</f>
        <v>0.8214285714285714</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3" t="s">
        <v>173</v>
      </c>
      <c r="B106" s="534"/>
      <c r="C106" s="534"/>
      <c r="D106" s="534"/>
      <c r="E106" s="534"/>
      <c r="F106" s="534"/>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ht="51.75" customHeight="1" x14ac:dyDescent="0.3">
      <c r="A113" s="9" t="s">
        <v>138</v>
      </c>
      <c r="B113" s="78">
        <v>1</v>
      </c>
      <c r="C113" s="62"/>
      <c r="D113" s="63" t="s">
        <v>565</v>
      </c>
      <c r="E113" s="63" t="s">
        <v>537</v>
      </c>
      <c r="F113" s="62" t="s">
        <v>298</v>
      </c>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8" t="s">
        <v>34</v>
      </c>
      <c r="B118" s="529"/>
      <c r="C118" s="530"/>
      <c r="D118" s="97">
        <f>SUM(B107:C117)</f>
        <v>19</v>
      </c>
      <c r="E118" s="3"/>
      <c r="F118" s="3"/>
      <c r="G118" s="93"/>
    </row>
    <row r="119" spans="1:7" s="10" customFormat="1" x14ac:dyDescent="0.3">
      <c r="A119" s="528" t="s">
        <v>251</v>
      </c>
      <c r="B119" s="529"/>
      <c r="C119" s="530"/>
      <c r="D119" s="21">
        <f>D118/(COUNT(B107:C117)*2)</f>
        <v>0.95</v>
      </c>
      <c r="E119" s="3"/>
      <c r="F119" s="3"/>
      <c r="G119" s="93"/>
    </row>
    <row r="120" spans="1:7" s="10" customFormat="1" x14ac:dyDescent="0.3">
      <c r="A120" s="14"/>
      <c r="B120" s="15"/>
      <c r="C120" s="15"/>
      <c r="D120" s="16"/>
      <c r="G120" s="93"/>
    </row>
    <row r="121" spans="1:7" ht="19.5" x14ac:dyDescent="0.4">
      <c r="A121" s="533" t="s">
        <v>156</v>
      </c>
      <c r="B121" s="534"/>
      <c r="C121" s="534"/>
      <c r="D121" s="534"/>
      <c r="E121" s="534"/>
      <c r="F121" s="534"/>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34.5" x14ac:dyDescent="0.4">
      <c r="A126" s="7" t="s">
        <v>248</v>
      </c>
      <c r="B126" s="79">
        <v>1</v>
      </c>
      <c r="C126" s="69"/>
      <c r="D126" s="95" t="s">
        <v>556</v>
      </c>
      <c r="E126" s="95" t="s">
        <v>536</v>
      </c>
      <c r="F126" s="62" t="s">
        <v>299</v>
      </c>
    </row>
    <row r="127" spans="1:7" ht="36" x14ac:dyDescent="0.35">
      <c r="A127" s="29" t="s">
        <v>174</v>
      </c>
      <c r="B127" s="79">
        <v>0</v>
      </c>
      <c r="C127" s="88">
        <f>IF(B127=0, -5, "0")</f>
        <v>-5</v>
      </c>
      <c r="D127" s="95" t="s">
        <v>535</v>
      </c>
      <c r="E127" s="95" t="s">
        <v>536</v>
      </c>
      <c r="F127" s="62" t="s">
        <v>299</v>
      </c>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8" t="s">
        <v>34</v>
      </c>
      <c r="B133" s="529"/>
      <c r="C133" s="530"/>
      <c r="D133" s="97">
        <f>SUM(B122:C132)</f>
        <v>14</v>
      </c>
    </row>
    <row r="134" spans="1:7" x14ac:dyDescent="0.3">
      <c r="A134" s="528" t="s">
        <v>251</v>
      </c>
      <c r="B134" s="529"/>
      <c r="C134" s="530"/>
      <c r="D134" s="20">
        <f>D133/(COUNT(B122:C132)*2)</f>
        <v>0.58333333333333337</v>
      </c>
    </row>
    <row r="135" spans="1:7" s="10" customFormat="1" x14ac:dyDescent="0.3">
      <c r="A135" s="14"/>
      <c r="B135" s="15"/>
      <c r="C135" s="15"/>
      <c r="D135" s="19"/>
      <c r="G135" s="93"/>
    </row>
    <row r="136" spans="1:7" ht="19.5" x14ac:dyDescent="0.4">
      <c r="A136" s="533" t="s">
        <v>61</v>
      </c>
      <c r="B136" s="534"/>
      <c r="C136" s="534"/>
      <c r="D136" s="534"/>
      <c r="E136" s="534"/>
      <c r="F136" s="534"/>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71.25" customHeight="1" x14ac:dyDescent="0.35">
      <c r="A145" s="28" t="s">
        <v>165</v>
      </c>
      <c r="B145" s="78">
        <v>0</v>
      </c>
      <c r="C145" s="88">
        <f>IF(B145=0, -5, "0")</f>
        <v>-5</v>
      </c>
      <c r="D145" s="95" t="s">
        <v>531</v>
      </c>
      <c r="E145" s="63" t="s">
        <v>532</v>
      </c>
      <c r="F145" s="62" t="s">
        <v>298</v>
      </c>
    </row>
    <row r="146" spans="1:7" ht="33" x14ac:dyDescent="0.3">
      <c r="A146" s="11" t="s">
        <v>82</v>
      </c>
      <c r="B146" s="78">
        <v>1</v>
      </c>
      <c r="C146" s="63"/>
      <c r="D146" s="95" t="s">
        <v>533</v>
      </c>
      <c r="E146" s="63" t="s">
        <v>534</v>
      </c>
      <c r="F146" s="62" t="s">
        <v>299</v>
      </c>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8" t="s">
        <v>34</v>
      </c>
      <c r="B149" s="529"/>
      <c r="C149" s="530"/>
      <c r="D149" s="97">
        <f>SUM(B137:C148)</f>
        <v>16</v>
      </c>
    </row>
    <row r="150" spans="1:7" x14ac:dyDescent="0.3">
      <c r="A150" s="528" t="s">
        <v>251</v>
      </c>
      <c r="B150" s="529"/>
      <c r="C150" s="530"/>
      <c r="D150" s="21">
        <f>D149/(COUNT(B137:C148)*2)</f>
        <v>0.61538461538461542</v>
      </c>
    </row>
    <row r="151" spans="1:7" s="10" customFormat="1" x14ac:dyDescent="0.3">
      <c r="A151" s="14"/>
      <c r="B151" s="15"/>
      <c r="C151" s="15"/>
      <c r="D151" s="16"/>
      <c r="G151" s="93"/>
    </row>
    <row r="152" spans="1:7" ht="19.5" x14ac:dyDescent="0.4">
      <c r="A152" s="533" t="s">
        <v>178</v>
      </c>
      <c r="B152" s="534"/>
      <c r="C152" s="534"/>
      <c r="D152" s="534"/>
      <c r="E152" s="534"/>
      <c r="F152" s="534"/>
    </row>
    <row r="153" spans="1:7" x14ac:dyDescent="0.3">
      <c r="A153" s="36" t="s">
        <v>235</v>
      </c>
      <c r="B153" s="62">
        <v>2</v>
      </c>
      <c r="C153" s="62"/>
      <c r="D153" s="63"/>
      <c r="E153" s="62"/>
      <c r="F153" s="62"/>
    </row>
    <row r="154" spans="1:7" x14ac:dyDescent="0.3">
      <c r="A154" s="7" t="s">
        <v>127</v>
      </c>
      <c r="B154" s="265">
        <v>2</v>
      </c>
      <c r="C154" s="62"/>
      <c r="D154" s="63"/>
      <c r="E154" s="62"/>
      <c r="F154" s="62"/>
    </row>
    <row r="155" spans="1:7" ht="50.25" x14ac:dyDescent="0.35">
      <c r="A155" s="28" t="s">
        <v>262</v>
      </c>
      <c r="B155" s="265">
        <v>0</v>
      </c>
      <c r="C155" s="88">
        <f>IF(B155=0, -5, "0")</f>
        <v>-5</v>
      </c>
      <c r="D155" s="63" t="s">
        <v>557</v>
      </c>
      <c r="E155" s="63" t="s">
        <v>528</v>
      </c>
      <c r="F155" s="62" t="s">
        <v>298</v>
      </c>
    </row>
    <row r="156" spans="1:7" ht="18" x14ac:dyDescent="0.35">
      <c r="A156" s="28" t="s">
        <v>263</v>
      </c>
      <c r="B156" s="265">
        <v>2</v>
      </c>
      <c r="C156" s="88" t="str">
        <f>IF(B156=0, -5, "0")</f>
        <v>0</v>
      </c>
      <c r="D156" s="63"/>
      <c r="E156" s="62"/>
      <c r="F156" s="62"/>
    </row>
    <row r="157" spans="1:7" ht="50.25" x14ac:dyDescent="0.35">
      <c r="A157" s="28" t="s">
        <v>264</v>
      </c>
      <c r="B157" s="265">
        <v>1</v>
      </c>
      <c r="C157" s="88" t="str">
        <f>IF(B157=0, -5, "0")</f>
        <v>0</v>
      </c>
      <c r="D157" s="63" t="s">
        <v>529</v>
      </c>
      <c r="E157" s="63" t="s">
        <v>530</v>
      </c>
      <c r="F157" s="62" t="s">
        <v>299</v>
      </c>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8" t="s">
        <v>34</v>
      </c>
      <c r="B161" s="537"/>
      <c r="C161" s="538"/>
      <c r="D161" s="99">
        <f>SUM(B153:C160)</f>
        <v>8</v>
      </c>
    </row>
    <row r="162" spans="1:7" x14ac:dyDescent="0.3">
      <c r="A162" s="528" t="s">
        <v>251</v>
      </c>
      <c r="B162" s="529"/>
      <c r="C162" s="530"/>
      <c r="D162" s="21">
        <f>D161/(COUNT(B153:C160)*2)</f>
        <v>0.44444444444444442</v>
      </c>
    </row>
    <row r="163" spans="1:7" s="10" customFormat="1" x14ac:dyDescent="0.3">
      <c r="A163" s="14"/>
      <c r="B163" s="15"/>
      <c r="C163" s="17"/>
      <c r="D163" s="18"/>
      <c r="G163" s="93"/>
    </row>
    <row r="164" spans="1:7" ht="19.5" x14ac:dyDescent="0.4">
      <c r="A164" s="533" t="s">
        <v>64</v>
      </c>
      <c r="B164" s="534"/>
      <c r="C164" s="534"/>
      <c r="D164" s="534"/>
      <c r="E164" s="534"/>
      <c r="F164" s="534"/>
    </row>
    <row r="165" spans="1:7" ht="18" x14ac:dyDescent="0.35">
      <c r="A165" s="28" t="s">
        <v>242</v>
      </c>
      <c r="B165" s="62">
        <v>2</v>
      </c>
      <c r="C165" s="88" t="str">
        <f>IF(B165=0, -5, "0")</f>
        <v>0</v>
      </c>
      <c r="D165" s="62"/>
      <c r="E165" s="62"/>
      <c r="F165" s="62"/>
    </row>
    <row r="166" spans="1:7" ht="49.5" x14ac:dyDescent="0.3">
      <c r="A166" s="7" t="s">
        <v>243</v>
      </c>
      <c r="B166" s="265">
        <v>1</v>
      </c>
      <c r="C166" s="62"/>
      <c r="D166" s="63" t="s">
        <v>558</v>
      </c>
      <c r="E166" s="63" t="s">
        <v>527</v>
      </c>
      <c r="F166" s="62" t="s">
        <v>298</v>
      </c>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28" t="s">
        <v>34</v>
      </c>
      <c r="B169" s="529"/>
      <c r="C169" s="530"/>
      <c r="D169" s="97">
        <f>SUM(B165:C168)</f>
        <v>7</v>
      </c>
    </row>
    <row r="170" spans="1:7" x14ac:dyDescent="0.3">
      <c r="A170" s="528" t="s">
        <v>251</v>
      </c>
      <c r="B170" s="529"/>
      <c r="C170" s="530"/>
      <c r="D170" s="21">
        <f>D169/(COUNT(B165:C168)*2)</f>
        <v>0.875</v>
      </c>
    </row>
    <row r="171" spans="1:7" s="10" customFormat="1" x14ac:dyDescent="0.3">
      <c r="A171" s="14"/>
      <c r="B171" s="15"/>
      <c r="C171" s="15"/>
      <c r="D171" s="16"/>
      <c r="G171" s="93"/>
    </row>
    <row r="172" spans="1:7" ht="19.5" x14ac:dyDescent="0.4">
      <c r="A172" s="531" t="s">
        <v>15</v>
      </c>
      <c r="B172" s="532"/>
      <c r="C172" s="532"/>
      <c r="D172" s="532"/>
      <c r="E172" s="532"/>
      <c r="F172" s="532"/>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8" t="s">
        <v>34</v>
      </c>
      <c r="B177" s="529"/>
      <c r="C177" s="530"/>
      <c r="D177" s="97">
        <f>SUM(B173:C176)</f>
        <v>8</v>
      </c>
    </row>
    <row r="178" spans="1:7" x14ac:dyDescent="0.3">
      <c r="A178" s="528" t="s">
        <v>251</v>
      </c>
      <c r="B178" s="529"/>
      <c r="C178" s="530"/>
      <c r="D178" s="21">
        <f>D177/(COUNT(B173:C176)*2)</f>
        <v>1</v>
      </c>
    </row>
    <row r="179" spans="1:7" s="10" customFormat="1" x14ac:dyDescent="0.3">
      <c r="A179" s="14"/>
      <c r="B179" s="15"/>
      <c r="C179" s="15"/>
      <c r="D179" s="16"/>
      <c r="G179" s="93"/>
    </row>
    <row r="180" spans="1:7" ht="19.5" x14ac:dyDescent="0.4">
      <c r="A180" s="533" t="s">
        <v>65</v>
      </c>
      <c r="B180" s="534"/>
      <c r="C180" s="534"/>
      <c r="D180" s="534"/>
      <c r="E180" s="534"/>
      <c r="F180" s="534"/>
    </row>
    <row r="181" spans="1:7" x14ac:dyDescent="0.3">
      <c r="A181" s="30" t="s">
        <v>270</v>
      </c>
      <c r="B181" s="62">
        <v>2</v>
      </c>
      <c r="C181" s="62"/>
      <c r="D181" s="63"/>
      <c r="E181" s="63"/>
      <c r="F181" s="62"/>
    </row>
    <row r="182" spans="1:7" ht="84.75" customHeight="1" x14ac:dyDescent="0.3">
      <c r="A182" s="38" t="s">
        <v>181</v>
      </c>
      <c r="B182" s="265">
        <v>0</v>
      </c>
      <c r="C182" s="62"/>
      <c r="D182" s="63" t="s">
        <v>559</v>
      </c>
      <c r="E182" s="63" t="s">
        <v>526</v>
      </c>
      <c r="F182" s="62" t="s">
        <v>298</v>
      </c>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8" t="s">
        <v>34</v>
      </c>
      <c r="B186" s="529"/>
      <c r="C186" s="530"/>
      <c r="D186" s="97">
        <f>SUM(B181:C185)</f>
        <v>8</v>
      </c>
    </row>
    <row r="187" spans="1:7" x14ac:dyDescent="0.3">
      <c r="A187" s="528" t="s">
        <v>251</v>
      </c>
      <c r="B187" s="529"/>
      <c r="C187" s="530"/>
      <c r="D187" s="21">
        <f>D186/(COUNT(B181:C185)*2)</f>
        <v>0.8</v>
      </c>
    </row>
    <row r="188" spans="1:7" s="10" customFormat="1" x14ac:dyDescent="0.3">
      <c r="A188" s="14"/>
      <c r="B188" s="15"/>
      <c r="C188" s="15"/>
      <c r="D188" s="16"/>
      <c r="G188" s="93"/>
    </row>
    <row r="189" spans="1:7" ht="19.5" x14ac:dyDescent="0.4">
      <c r="A189" s="533" t="s">
        <v>177</v>
      </c>
      <c r="B189" s="534"/>
      <c r="C189" s="534"/>
      <c r="D189" s="534"/>
      <c r="E189" s="534"/>
      <c r="F189" s="534"/>
    </row>
    <row r="190" spans="1:7" x14ac:dyDescent="0.3">
      <c r="A190" s="30" t="s">
        <v>309</v>
      </c>
      <c r="B190" s="62">
        <v>2</v>
      </c>
      <c r="C190" s="62"/>
      <c r="D190" s="62"/>
      <c r="E190" s="62"/>
      <c r="F190" s="62"/>
      <c r="G190" s="3"/>
    </row>
    <row r="191" spans="1:7" ht="102" customHeight="1" x14ac:dyDescent="0.35">
      <c r="A191" s="100" t="s">
        <v>271</v>
      </c>
      <c r="B191" s="265">
        <v>0</v>
      </c>
      <c r="C191" s="88">
        <f>IF(B191=0, -5, "0")</f>
        <v>-5</v>
      </c>
      <c r="D191" s="63" t="s">
        <v>522</v>
      </c>
      <c r="E191" s="63" t="s">
        <v>523</v>
      </c>
      <c r="F191" s="62" t="s">
        <v>299</v>
      </c>
    </row>
    <row r="192" spans="1:7" ht="33" x14ac:dyDescent="0.3">
      <c r="A192" s="8" t="s">
        <v>267</v>
      </c>
      <c r="B192" s="265">
        <v>1</v>
      </c>
      <c r="C192" s="62"/>
      <c r="D192" s="420" t="s">
        <v>524</v>
      </c>
      <c r="E192" s="62" t="s">
        <v>525</v>
      </c>
      <c r="F192" s="62" t="s">
        <v>299</v>
      </c>
    </row>
    <row r="193" spans="1:6" x14ac:dyDescent="0.3">
      <c r="A193" s="39" t="s">
        <v>159</v>
      </c>
      <c r="B193" s="265">
        <v>2</v>
      </c>
      <c r="C193" s="62"/>
      <c r="D193" s="62"/>
      <c r="E193" s="62"/>
      <c r="F193" s="62"/>
    </row>
    <row r="194" spans="1:6" x14ac:dyDescent="0.3">
      <c r="A194" s="528" t="s">
        <v>34</v>
      </c>
      <c r="B194" s="529"/>
      <c r="C194" s="530"/>
      <c r="D194" s="40">
        <f>SUM(B190:C193)</f>
        <v>0</v>
      </c>
    </row>
    <row r="195" spans="1:6" x14ac:dyDescent="0.3">
      <c r="A195" s="528" t="s">
        <v>251</v>
      </c>
      <c r="B195" s="529"/>
      <c r="C195" s="530"/>
      <c r="D195" s="21">
        <f>D194/(COUNT(B190:C193)*2)</f>
        <v>0</v>
      </c>
    </row>
    <row r="197" spans="1:6" ht="18" x14ac:dyDescent="0.35">
      <c r="A197" s="43" t="s">
        <v>422</v>
      </c>
      <c r="B197" s="42"/>
      <c r="C197" s="42"/>
      <c r="D197" s="104">
        <v>0.66600000000000004</v>
      </c>
      <c r="E197" s="101"/>
      <c r="F197" s="102"/>
    </row>
    <row r="198" spans="1:6" ht="22.5" x14ac:dyDescent="0.3">
      <c r="A198" s="23" t="s">
        <v>423</v>
      </c>
      <c r="B198" s="24"/>
      <c r="C198" s="25"/>
      <c r="D198" s="26">
        <f>SUM(D194,D186,D177,D169,D161,D63,D52,D33,D22,D118,D149,D133,D102,D84,D42)</f>
        <v>188</v>
      </c>
    </row>
    <row r="199" spans="1:6" ht="22.5" x14ac:dyDescent="0.3">
      <c r="A199" s="23" t="s">
        <v>276</v>
      </c>
      <c r="B199" s="24"/>
      <c r="C199" s="25"/>
      <c r="D199" s="27">
        <f>D198/(COUNT(B190:C193,B181:C185,B173:C176,B165:C168,B153:C160,B56:C62,B46:C51,B26:C32,B17:C21,B107:C117,B137:C148,B122:C132,B88:C101,B67:C83,B37:C41)*2)</f>
        <v>0.78333333333333333</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503" zoomScale="60" zoomScaleNormal="100" workbookViewId="0">
      <selection activeCell="E688" sqref="E688"/>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2.42578125"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2"/>
      <c r="E1" s="512"/>
      <c r="F1" s="512"/>
      <c r="G1" s="512"/>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3" t="s">
        <v>151</v>
      </c>
      <c r="B7" s="513"/>
      <c r="C7" s="513"/>
      <c r="D7" s="513"/>
      <c r="E7" s="513"/>
      <c r="F7" s="513"/>
      <c r="G7" s="111"/>
    </row>
    <row r="8" spans="1:7" ht="22.5" x14ac:dyDescent="0.45">
      <c r="A8" s="514" t="str">
        <f>'Page de garde'!D18</f>
        <v>SILIANA</v>
      </c>
      <c r="B8" s="514"/>
      <c r="C8" s="514"/>
      <c r="D8" s="514"/>
      <c r="E8" s="514"/>
      <c r="F8" s="514"/>
      <c r="G8" s="111"/>
    </row>
    <row r="9" spans="1:7" ht="22.5" x14ac:dyDescent="0.45">
      <c r="A9" s="112" t="s">
        <v>39</v>
      </c>
      <c r="B9" s="515" t="s">
        <v>566</v>
      </c>
      <c r="C9" s="515"/>
      <c r="D9" s="515"/>
      <c r="E9" s="515"/>
      <c r="F9" s="515"/>
      <c r="G9" s="111"/>
    </row>
    <row r="10" spans="1:7" ht="22.5" x14ac:dyDescent="0.45">
      <c r="A10" s="113" t="s">
        <v>41</v>
      </c>
      <c r="B10" s="516" t="s">
        <v>477</v>
      </c>
      <c r="C10" s="516"/>
      <c r="D10" s="516"/>
      <c r="E10" s="516"/>
      <c r="F10" s="516"/>
      <c r="G10" s="111"/>
    </row>
    <row r="11" spans="1:7" ht="22.5" x14ac:dyDescent="0.45">
      <c r="A11" s="112" t="s">
        <v>40</v>
      </c>
      <c r="B11" s="511">
        <v>43591</v>
      </c>
      <c r="C11" s="511"/>
      <c r="D11" s="511"/>
      <c r="E11" s="511"/>
      <c r="F11" s="511"/>
      <c r="G11" s="111"/>
    </row>
    <row r="12" spans="1:7" ht="22.5" x14ac:dyDescent="0.45">
      <c r="A12" s="112" t="s">
        <v>200</v>
      </c>
      <c r="B12" s="517">
        <f>D730</f>
        <v>0.84196185286103542</v>
      </c>
      <c r="C12" s="517"/>
      <c r="D12" s="517"/>
      <c r="E12" s="517"/>
      <c r="F12" s="517"/>
      <c r="G12" s="111"/>
    </row>
    <row r="13" spans="1:7" ht="22.5" x14ac:dyDescent="0.45">
      <c r="A13" s="110"/>
      <c r="B13" s="108"/>
      <c r="C13" s="108"/>
      <c r="D13" s="512"/>
      <c r="E13" s="512"/>
      <c r="F13" s="512"/>
      <c r="G13" s="512"/>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43591</v>
      </c>
      <c r="B16" s="117"/>
      <c r="C16" s="117"/>
      <c r="D16" s="117"/>
      <c r="E16" s="117"/>
      <c r="F16" s="117"/>
      <c r="G16" s="114"/>
    </row>
    <row r="17" spans="1:8" ht="16.5" customHeight="1" x14ac:dyDescent="0.4">
      <c r="A17" s="447" t="s">
        <v>28</v>
      </c>
      <c r="B17" s="448" t="s">
        <v>29</v>
      </c>
      <c r="C17" s="448"/>
      <c r="D17" s="448" t="s">
        <v>42</v>
      </c>
      <c r="E17" s="449" t="s">
        <v>266</v>
      </c>
      <c r="F17" s="449" t="s">
        <v>300</v>
      </c>
      <c r="G17" s="114"/>
    </row>
    <row r="18" spans="1:8" ht="16.5" customHeight="1" x14ac:dyDescent="0.4">
      <c r="A18" s="447"/>
      <c r="B18" s="118" t="s">
        <v>32</v>
      </c>
      <c r="C18" s="118" t="s">
        <v>31</v>
      </c>
      <c r="D18" s="448"/>
      <c r="E18" s="449"/>
      <c r="F18" s="44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53" t="s">
        <v>16</v>
      </c>
      <c r="B29" s="554"/>
      <c r="C29" s="554"/>
      <c r="D29" s="554"/>
      <c r="E29" s="554"/>
      <c r="F29" s="554"/>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53" t="s">
        <v>311</v>
      </c>
      <c r="B38" s="554"/>
      <c r="C38" s="554"/>
      <c r="D38" s="554"/>
      <c r="E38" s="554"/>
      <c r="F38" s="554"/>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34</v>
      </c>
      <c r="E47" s="108"/>
      <c r="F47" s="114"/>
      <c r="G47" s="114"/>
    </row>
    <row r="48" spans="1:7" ht="22.5" x14ac:dyDescent="0.45">
      <c r="A48" s="377" t="s">
        <v>168</v>
      </c>
      <c r="B48" s="151"/>
      <c r="C48" s="152"/>
      <c r="D48" s="154">
        <f>D47/(COUNT(B30:C37,B21:C25,B39:C43)*2)</f>
        <v>1</v>
      </c>
      <c r="E48" s="108"/>
      <c r="F48" s="114"/>
      <c r="G48" s="114"/>
    </row>
    <row r="49" spans="1:7" ht="21" x14ac:dyDescent="0.3">
      <c r="A49" s="435"/>
      <c r="B49" s="435"/>
      <c r="C49" s="435"/>
      <c r="D49" s="435"/>
      <c r="E49" s="435"/>
      <c r="F49" s="435"/>
      <c r="G49" s="435"/>
    </row>
    <row r="50" spans="1:7" ht="22.5" x14ac:dyDescent="0.45">
      <c r="A50" s="310" t="s">
        <v>107</v>
      </c>
      <c r="B50" s="310"/>
      <c r="C50" s="310"/>
      <c r="D50" s="310"/>
      <c r="E50" s="310"/>
      <c r="F50" s="310"/>
      <c r="G50" s="114"/>
    </row>
    <row r="51" spans="1:7" ht="21" x14ac:dyDescent="0.4">
      <c r="A51" s="156">
        <f>B11</f>
        <v>43591</v>
      </c>
      <c r="B51" s="114"/>
      <c r="C51" s="135"/>
      <c r="D51" s="114"/>
      <c r="E51" s="108"/>
      <c r="F51" s="114"/>
      <c r="G51" s="114"/>
    </row>
    <row r="52" spans="1:7" ht="21" x14ac:dyDescent="0.4">
      <c r="A52" s="447" t="s">
        <v>28</v>
      </c>
      <c r="B52" s="448" t="s">
        <v>29</v>
      </c>
      <c r="C52" s="448"/>
      <c r="D52" s="448" t="s">
        <v>42</v>
      </c>
      <c r="E52" s="449" t="s">
        <v>266</v>
      </c>
      <c r="F52" s="449" t="s">
        <v>302</v>
      </c>
      <c r="G52" s="129"/>
    </row>
    <row r="53" spans="1:7" ht="21" x14ac:dyDescent="0.4">
      <c r="A53" s="447"/>
      <c r="B53" s="118" t="s">
        <v>32</v>
      </c>
      <c r="C53" s="118" t="s">
        <v>31</v>
      </c>
      <c r="D53" s="448"/>
      <c r="E53" s="449"/>
      <c r="F53" s="44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3"/>
      <c r="B64" s="434"/>
      <c r="C64" s="434"/>
      <c r="D64" s="434"/>
      <c r="E64" s="434"/>
      <c r="F64" s="434"/>
      <c r="G64" s="434"/>
    </row>
    <row r="65" spans="1:7" ht="43.5" customHeight="1" x14ac:dyDescent="0.4">
      <c r="A65" s="522" t="s">
        <v>351</v>
      </c>
      <c r="B65" s="522"/>
      <c r="C65" s="522"/>
      <c r="D65" s="522"/>
      <c r="E65" s="522"/>
      <c r="F65" s="52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2"/>
      <c r="B83" s="442"/>
      <c r="C83" s="442"/>
      <c r="D83" s="442"/>
      <c r="E83" s="442"/>
      <c r="F83" s="442"/>
      <c r="G83" s="442"/>
    </row>
    <row r="84" spans="1:7" ht="45" customHeight="1" x14ac:dyDescent="0.45">
      <c r="A84" s="523" t="s">
        <v>352</v>
      </c>
      <c r="B84" s="523"/>
      <c r="C84" s="523"/>
      <c r="D84" s="523"/>
      <c r="E84" s="523"/>
      <c r="F84" s="52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8"/>
      <c r="B103" s="436"/>
      <c r="C103" s="436"/>
      <c r="D103" s="436"/>
      <c r="E103" s="436"/>
      <c r="F103" s="443"/>
      <c r="G103" s="173"/>
    </row>
    <row r="104" spans="1:7" s="80" customFormat="1" ht="46.5" customHeight="1" x14ac:dyDescent="0.4">
      <c r="A104" s="522" t="s">
        <v>353</v>
      </c>
      <c r="B104" s="522"/>
      <c r="C104" s="522"/>
      <c r="D104" s="522"/>
      <c r="E104" s="522"/>
      <c r="F104" s="52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4"/>
      <c r="B111" s="445"/>
      <c r="C111" s="445"/>
      <c r="D111" s="445"/>
      <c r="E111" s="445"/>
      <c r="F111" s="446"/>
      <c r="G111" s="129"/>
    </row>
    <row r="112" spans="1:7" s="80" customFormat="1" ht="39.75" customHeight="1" x14ac:dyDescent="0.4">
      <c r="A112" s="522" t="s">
        <v>390</v>
      </c>
      <c r="B112" s="522"/>
      <c r="C112" s="522"/>
      <c r="D112" s="522"/>
      <c r="E112" s="522"/>
      <c r="F112" s="52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6"/>
      <c r="B120" s="436"/>
      <c r="C120" s="436"/>
      <c r="D120" s="436"/>
      <c r="E120" s="436"/>
      <c r="F120" s="436"/>
      <c r="G120" s="173"/>
    </row>
    <row r="121" spans="1:7" ht="22.5" x14ac:dyDescent="0.4">
      <c r="A121" s="522" t="s">
        <v>311</v>
      </c>
      <c r="B121" s="522"/>
      <c r="C121" s="522"/>
      <c r="D121" s="522"/>
      <c r="E121" s="522"/>
      <c r="F121" s="52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7"/>
      <c r="B132" s="437"/>
      <c r="C132" s="437"/>
      <c r="D132" s="437"/>
      <c r="E132" s="437"/>
      <c r="F132" s="437"/>
      <c r="G132" s="114"/>
    </row>
    <row r="133" spans="1:16384" ht="22.5" customHeight="1" x14ac:dyDescent="0.4">
      <c r="A133" s="524" t="s">
        <v>424</v>
      </c>
      <c r="B133" s="524"/>
      <c r="C133" s="524"/>
      <c r="D133" s="524"/>
      <c r="E133" s="524"/>
      <c r="F133" s="524"/>
      <c r="G133" s="114"/>
    </row>
    <row r="134" spans="1:16384" ht="22.5" customHeight="1" x14ac:dyDescent="0.4">
      <c r="A134" s="525"/>
      <c r="B134" s="525"/>
      <c r="C134" s="525"/>
      <c r="D134" s="525"/>
      <c r="E134" s="525"/>
      <c r="F134" s="525"/>
      <c r="G134" s="114"/>
    </row>
    <row r="135" spans="1:16384" s="326" customFormat="1" ht="22.5" customHeight="1" x14ac:dyDescent="0.25">
      <c r="A135" s="447" t="s">
        <v>28</v>
      </c>
      <c r="B135" s="448" t="s">
        <v>29</v>
      </c>
      <c r="C135" s="448"/>
      <c r="D135" s="448" t="s">
        <v>42</v>
      </c>
      <c r="E135" s="449" t="s">
        <v>266</v>
      </c>
      <c r="F135" s="449" t="s">
        <v>302</v>
      </c>
    </row>
    <row r="136" spans="1:16384" s="326" customFormat="1" ht="22.5" customHeight="1" x14ac:dyDescent="0.25">
      <c r="A136" s="447"/>
      <c r="B136" s="118" t="s">
        <v>32</v>
      </c>
      <c r="C136" s="118" t="s">
        <v>31</v>
      </c>
      <c r="D136" s="448"/>
      <c r="E136" s="449"/>
      <c r="F136" s="44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6" t="s">
        <v>461</v>
      </c>
      <c r="B139" s="526"/>
      <c r="C139" s="526"/>
      <c r="D139" s="526"/>
      <c r="E139" s="526"/>
      <c r="F139" s="526"/>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5" t="s">
        <v>350</v>
      </c>
      <c r="B147" s="475"/>
      <c r="C147" s="475"/>
      <c r="D147" s="475"/>
      <c r="E147" s="475"/>
      <c r="F147" s="475"/>
      <c r="G147" s="114"/>
    </row>
    <row r="148" spans="1:7" ht="21" x14ac:dyDescent="0.4">
      <c r="A148" s="306" t="s">
        <v>334</v>
      </c>
      <c r="B148" s="122">
        <v>2</v>
      </c>
      <c r="C148" s="306"/>
      <c r="D148" s="306"/>
      <c r="E148" s="306"/>
      <c r="F148" s="322"/>
      <c r="G148" s="114"/>
    </row>
    <row r="149" spans="1:7" ht="21" x14ac:dyDescent="0.4">
      <c r="A149" s="125" t="s">
        <v>421</v>
      </c>
      <c r="B149" s="122">
        <v>2</v>
      </c>
      <c r="C149" s="125"/>
      <c r="D149" s="125"/>
      <c r="E149" s="125"/>
      <c r="F149" s="322"/>
      <c r="G149" s="114"/>
    </row>
    <row r="150" spans="1:7" ht="21" x14ac:dyDescent="0.4">
      <c r="A150" s="125" t="s">
        <v>408</v>
      </c>
      <c r="B150" s="122">
        <v>2</v>
      </c>
      <c r="C150" s="125"/>
      <c r="D150" s="125"/>
      <c r="E150" s="125"/>
      <c r="F150" s="322"/>
      <c r="G150" s="114"/>
    </row>
    <row r="151" spans="1:7" ht="21" x14ac:dyDescent="0.4">
      <c r="A151" s="283" t="s">
        <v>337</v>
      </c>
      <c r="B151" s="122">
        <v>2</v>
      </c>
      <c r="C151" s="143" t="str">
        <f>IF(B151=0, -10, "0")</f>
        <v>0</v>
      </c>
      <c r="D151" s="125"/>
      <c r="E151" s="125"/>
      <c r="F151" s="322"/>
      <c r="G151" s="114"/>
    </row>
    <row r="152" spans="1:7" ht="21" x14ac:dyDescent="0.4">
      <c r="A152" s="125" t="s">
        <v>378</v>
      </c>
      <c r="B152" s="122">
        <v>2</v>
      </c>
      <c r="C152" s="125"/>
      <c r="D152" s="125"/>
      <c r="E152" s="125"/>
      <c r="F152" s="322"/>
      <c r="G152" s="114"/>
    </row>
    <row r="153" spans="1:7" ht="75.75" customHeight="1" x14ac:dyDescent="0.4">
      <c r="A153" s="294" t="s">
        <v>312</v>
      </c>
      <c r="B153" s="122">
        <v>0</v>
      </c>
      <c r="C153" s="169">
        <f>IF(B153=0, -5, "0")</f>
        <v>-5</v>
      </c>
      <c r="D153" s="125" t="s">
        <v>571</v>
      </c>
      <c r="E153" s="125" t="s">
        <v>572</v>
      </c>
      <c r="F153" s="322"/>
      <c r="G153" s="114"/>
    </row>
    <row r="154" spans="1:7" ht="105" x14ac:dyDescent="0.4">
      <c r="A154" s="125" t="s">
        <v>338</v>
      </c>
      <c r="B154" s="122">
        <v>0</v>
      </c>
      <c r="C154" s="125"/>
      <c r="D154" s="125" t="s">
        <v>569</v>
      </c>
      <c r="E154" s="125" t="s">
        <v>570</v>
      </c>
      <c r="F154" s="322"/>
      <c r="G154" s="114"/>
    </row>
    <row r="155" spans="1:7" ht="21" x14ac:dyDescent="0.4">
      <c r="A155" s="283" t="s">
        <v>371</v>
      </c>
      <c r="B155" s="122">
        <v>2</v>
      </c>
      <c r="C155" s="143" t="str">
        <f>IF(B155=0, -10, "0")</f>
        <v>0</v>
      </c>
      <c r="D155" s="125"/>
      <c r="E155" s="125"/>
      <c r="F155" s="322"/>
      <c r="G155" s="114"/>
    </row>
    <row r="156" spans="1:7" ht="21" x14ac:dyDescent="0.4">
      <c r="A156" s="125" t="s">
        <v>117</v>
      </c>
      <c r="B156" s="122">
        <v>2</v>
      </c>
      <c r="C156" s="125"/>
      <c r="D156" s="125"/>
      <c r="E156" s="125"/>
      <c r="F156" s="322"/>
      <c r="G156" s="114"/>
    </row>
    <row r="157" spans="1:7" ht="21" x14ac:dyDescent="0.4">
      <c r="A157" s="125" t="s">
        <v>142</v>
      </c>
      <c r="B157" s="122">
        <v>2</v>
      </c>
      <c r="C157" s="125"/>
      <c r="D157" s="125"/>
      <c r="E157" s="125"/>
      <c r="F157" s="322"/>
      <c r="G157" s="114"/>
    </row>
    <row r="158" spans="1:7" ht="21" x14ac:dyDescent="0.4">
      <c r="A158" s="125" t="s">
        <v>339</v>
      </c>
      <c r="B158" s="122">
        <v>2</v>
      </c>
      <c r="C158" s="125"/>
      <c r="D158" s="125"/>
      <c r="E158" s="125"/>
      <c r="F158" s="322"/>
      <c r="G158" s="114"/>
    </row>
    <row r="159" spans="1:7" ht="42" x14ac:dyDescent="0.4">
      <c r="A159" s="290" t="s">
        <v>354</v>
      </c>
      <c r="B159" s="122">
        <v>2</v>
      </c>
      <c r="C159" s="142" t="str">
        <f>IF(B159=0, -2, "0")</f>
        <v>0</v>
      </c>
      <c r="D159" s="125"/>
      <c r="E159" s="125"/>
      <c r="F159" s="322"/>
      <c r="G159" s="114"/>
    </row>
    <row r="160" spans="1:7" ht="21" x14ac:dyDescent="0.4">
      <c r="A160" s="290" t="s">
        <v>63</v>
      </c>
      <c r="B160" s="122">
        <v>2</v>
      </c>
      <c r="C160" s="142" t="str">
        <f>IF(B160=0, -2, "0")</f>
        <v>0</v>
      </c>
      <c r="D160" s="125"/>
      <c r="E160" s="125"/>
      <c r="F160" s="322"/>
      <c r="G160" s="114"/>
    </row>
    <row r="161" spans="1:7" ht="21" x14ac:dyDescent="0.4">
      <c r="A161" s="290" t="s">
        <v>331</v>
      </c>
      <c r="B161" s="122">
        <v>2</v>
      </c>
      <c r="C161" s="142" t="str">
        <f>IF(B161=0, -2, "0")</f>
        <v>0</v>
      </c>
      <c r="D161" s="125"/>
      <c r="E161" s="125"/>
      <c r="F161" s="322"/>
      <c r="G161" s="114"/>
    </row>
    <row r="162" spans="1:7" ht="21" x14ac:dyDescent="0.4">
      <c r="A162" s="121" t="s">
        <v>402</v>
      </c>
      <c r="B162" s="122">
        <v>2</v>
      </c>
      <c r="C162" s="296"/>
      <c r="D162" s="125"/>
      <c r="E162" s="125"/>
      <c r="F162" s="322"/>
      <c r="G162" s="114"/>
    </row>
    <row r="163" spans="1:7" ht="42" x14ac:dyDescent="0.4">
      <c r="A163" s="125" t="s">
        <v>341</v>
      </c>
      <c r="B163" s="122">
        <v>2</v>
      </c>
      <c r="C163" s="125"/>
      <c r="D163" s="125"/>
      <c r="E163" s="125"/>
      <c r="F163" s="322"/>
      <c r="G163" s="114"/>
    </row>
    <row r="164" spans="1:7" ht="42" x14ac:dyDescent="0.4">
      <c r="A164" s="125" t="s">
        <v>375</v>
      </c>
      <c r="B164" s="122">
        <v>2</v>
      </c>
      <c r="C164" s="125"/>
      <c r="D164" s="125"/>
      <c r="E164" s="125"/>
      <c r="F164" s="322"/>
      <c r="G164" s="114"/>
    </row>
    <row r="165" spans="1:7" ht="21" x14ac:dyDescent="0.4">
      <c r="A165" s="438"/>
      <c r="B165" s="436"/>
      <c r="C165" s="436"/>
      <c r="D165" s="436"/>
      <c r="E165" s="436"/>
      <c r="F165" s="436"/>
      <c r="G165" s="114"/>
    </row>
    <row r="166" spans="1:7" ht="32.25" customHeight="1" x14ac:dyDescent="0.4">
      <c r="A166" s="526" t="s">
        <v>462</v>
      </c>
      <c r="B166" s="526"/>
      <c r="C166" s="526"/>
      <c r="D166" s="526"/>
      <c r="E166" s="526"/>
      <c r="F166" s="526"/>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63" x14ac:dyDescent="0.4">
      <c r="A170" s="125" t="s">
        <v>343</v>
      </c>
      <c r="B170" s="122">
        <v>0</v>
      </c>
      <c r="C170" s="125"/>
      <c r="D170" s="125" t="s">
        <v>567</v>
      </c>
      <c r="E170" s="123" t="s">
        <v>568</v>
      </c>
      <c r="F170" s="322"/>
      <c r="G170" s="114"/>
    </row>
    <row r="171" spans="1:7"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439"/>
      <c r="B176" s="440"/>
      <c r="C176" s="440"/>
      <c r="D176" s="440"/>
      <c r="E176" s="440"/>
      <c r="F176" s="440"/>
      <c r="G176" s="114"/>
    </row>
    <row r="177" spans="1:7" ht="32.25" customHeight="1" x14ac:dyDescent="0.4">
      <c r="A177" s="526" t="s">
        <v>311</v>
      </c>
      <c r="B177" s="526"/>
      <c r="C177" s="526"/>
      <c r="D177" s="526"/>
      <c r="E177" s="526"/>
      <c r="F177" s="526"/>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v>2</v>
      </c>
      <c r="C185" s="121"/>
      <c r="D185" s="411">
        <v>1</v>
      </c>
      <c r="E185" s="414">
        <f>COUNTIF('A1 Exploitation'!F141:F184,"ok")</f>
        <v>2</v>
      </c>
      <c r="F185" s="414">
        <f>COUNTA('A1 Exploitation'!F141:F184)</f>
        <v>2</v>
      </c>
      <c r="G185" s="114"/>
    </row>
    <row r="186" spans="1:7" ht="22.5" x14ac:dyDescent="0.4">
      <c r="A186" s="292" t="s">
        <v>438</v>
      </c>
      <c r="B186" s="476"/>
      <c r="C186" s="477"/>
      <c r="D186" s="309">
        <f>SUM(B148:C164,B178:C185,B167:C175,B140:C145)</f>
        <v>69</v>
      </c>
      <c r="E186" s="108"/>
      <c r="F186" s="114"/>
      <c r="G186" s="114"/>
    </row>
    <row r="187" spans="1:7" ht="22.5" x14ac:dyDescent="0.4">
      <c r="A187" s="292" t="s">
        <v>439</v>
      </c>
      <c r="B187" s="278"/>
      <c r="C187" s="279"/>
      <c r="D187" s="280">
        <f>D186/(COUNT(B140:C145,B148:C164,B167:C175,B178:C185)*2)</f>
        <v>0.84146341463414631</v>
      </c>
      <c r="E187" s="108"/>
      <c r="F187" s="114"/>
      <c r="G187" s="114"/>
    </row>
    <row r="188" spans="1:7" ht="21" x14ac:dyDescent="0.4">
      <c r="A188" s="441"/>
      <c r="B188" s="441"/>
      <c r="C188" s="441"/>
      <c r="D188" s="441"/>
      <c r="E188" s="441"/>
      <c r="F188" s="441"/>
      <c r="G188" s="114"/>
    </row>
    <row r="189" spans="1:7" ht="22.5" x14ac:dyDescent="0.45">
      <c r="A189" s="115" t="s">
        <v>100</v>
      </c>
      <c r="B189" s="115"/>
      <c r="C189" s="115"/>
      <c r="D189" s="115"/>
      <c r="E189" s="115"/>
      <c r="F189" s="115"/>
      <c r="G189" s="114"/>
    </row>
    <row r="190" spans="1:7" ht="21" x14ac:dyDescent="0.4">
      <c r="A190" s="156">
        <f>B11</f>
        <v>43591</v>
      </c>
      <c r="B190" s="114"/>
      <c r="C190" s="135"/>
      <c r="D190" s="114"/>
      <c r="E190" s="108"/>
      <c r="F190" s="114"/>
      <c r="G190" s="114"/>
    </row>
    <row r="191" spans="1:7" ht="21" x14ac:dyDescent="0.4">
      <c r="A191" s="447" t="s">
        <v>28</v>
      </c>
      <c r="B191" s="448" t="s">
        <v>29</v>
      </c>
      <c r="C191" s="448"/>
      <c r="D191" s="448" t="s">
        <v>42</v>
      </c>
      <c r="E191" s="449" t="s">
        <v>266</v>
      </c>
      <c r="F191" s="449" t="s">
        <v>302</v>
      </c>
      <c r="G191" s="114"/>
    </row>
    <row r="192" spans="1:7" ht="21" x14ac:dyDescent="0.4">
      <c r="A192" s="447"/>
      <c r="B192" s="118" t="s">
        <v>32</v>
      </c>
      <c r="C192" s="118" t="s">
        <v>31</v>
      </c>
      <c r="D192" s="448"/>
      <c r="E192" s="449"/>
      <c r="F192" s="44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42" x14ac:dyDescent="0.4">
      <c r="A195" s="164" t="s">
        <v>49</v>
      </c>
      <c r="B195" s="122">
        <v>1</v>
      </c>
      <c r="C195" s="122"/>
      <c r="D195" s="123" t="s">
        <v>574</v>
      </c>
      <c r="E195" s="123" t="s">
        <v>576</v>
      </c>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63" x14ac:dyDescent="0.4">
      <c r="A200" s="157" t="s">
        <v>134</v>
      </c>
      <c r="B200" s="122">
        <v>0</v>
      </c>
      <c r="C200" s="122"/>
      <c r="D200" s="144" t="s">
        <v>585</v>
      </c>
      <c r="E200" s="144" t="s">
        <v>575</v>
      </c>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1" t="s">
        <v>34</v>
      </c>
      <c r="B203" s="462"/>
      <c r="C203" s="463"/>
      <c r="D203" s="130">
        <f>SUM(B195:C202)</f>
        <v>13</v>
      </c>
      <c r="E203" s="108"/>
      <c r="F203" s="114"/>
      <c r="G203" s="114"/>
    </row>
    <row r="204" spans="1:7" ht="21" x14ac:dyDescent="0.4">
      <c r="A204" s="130" t="s">
        <v>33</v>
      </c>
      <c r="B204" s="131"/>
      <c r="C204" s="132"/>
      <c r="D204" s="133">
        <f>D203/(COUNT(B195:C202)*2)</f>
        <v>0.8125</v>
      </c>
      <c r="E204" s="108"/>
      <c r="F204" s="114"/>
      <c r="G204" s="114"/>
    </row>
    <row r="205" spans="1:7" ht="21" x14ac:dyDescent="0.4">
      <c r="A205" s="435"/>
      <c r="B205" s="435"/>
      <c r="C205" s="435"/>
      <c r="D205" s="435"/>
      <c r="E205" s="435"/>
      <c r="F205" s="435"/>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63" x14ac:dyDescent="0.4">
      <c r="A208" s="138" t="s">
        <v>57</v>
      </c>
      <c r="B208" s="122">
        <v>1</v>
      </c>
      <c r="C208" s="122"/>
      <c r="D208" s="172" t="s">
        <v>587</v>
      </c>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84" x14ac:dyDescent="0.4">
      <c r="A218" s="168" t="s">
        <v>393</v>
      </c>
      <c r="B218" s="122">
        <v>0</v>
      </c>
      <c r="C218" s="198">
        <f>IF(B218=0, -5, "0")</f>
        <v>-5</v>
      </c>
      <c r="D218" s="125" t="s">
        <v>571</v>
      </c>
      <c r="E218" s="125" t="s">
        <v>572</v>
      </c>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2</v>
      </c>
      <c r="C223" s="296"/>
      <c r="D223" s="128"/>
      <c r="E223" s="124"/>
      <c r="F223" s="123"/>
      <c r="G223" s="129"/>
    </row>
    <row r="224" spans="1:7" ht="40.5" customHeight="1" x14ac:dyDescent="0.4">
      <c r="A224" s="121" t="s">
        <v>150</v>
      </c>
      <c r="B224" s="122">
        <v>0</v>
      </c>
      <c r="C224" s="122"/>
      <c r="D224" s="123" t="s">
        <v>577</v>
      </c>
      <c r="E224" s="123" t="s">
        <v>578</v>
      </c>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266"/>
      <c r="F226" s="123"/>
      <c r="G226" s="129"/>
    </row>
    <row r="227" spans="1:7" ht="21" x14ac:dyDescent="0.4">
      <c r="A227" s="461" t="s">
        <v>34</v>
      </c>
      <c r="B227" s="462"/>
      <c r="C227" s="463"/>
      <c r="D227" s="148">
        <f>SUM(B207:C226)</f>
        <v>30</v>
      </c>
      <c r="E227" s="108"/>
      <c r="F227" s="114"/>
      <c r="G227" s="114"/>
    </row>
    <row r="228" spans="1:7" ht="21" x14ac:dyDescent="0.4">
      <c r="A228" s="130" t="s">
        <v>33</v>
      </c>
      <c r="B228" s="131"/>
      <c r="C228" s="132"/>
      <c r="D228" s="133">
        <f>D227/(COUNT(B207:C226)*2)</f>
        <v>0.7142857142857143</v>
      </c>
      <c r="E228" s="108"/>
      <c r="F228" s="114"/>
      <c r="G228" s="114"/>
    </row>
    <row r="229" spans="1:7" ht="21" x14ac:dyDescent="0.4">
      <c r="A229" s="435"/>
      <c r="B229" s="435"/>
      <c r="C229" s="435"/>
      <c r="D229" s="435"/>
      <c r="E229" s="435"/>
      <c r="F229" s="435"/>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63" x14ac:dyDescent="0.4">
      <c r="A232" s="138" t="s">
        <v>112</v>
      </c>
      <c r="B232" s="122">
        <v>0</v>
      </c>
      <c r="C232" s="122"/>
      <c r="D232" s="172" t="s">
        <v>579</v>
      </c>
      <c r="E232" s="123" t="s">
        <v>580</v>
      </c>
      <c r="F232" s="123"/>
      <c r="G232" s="114"/>
    </row>
    <row r="233" spans="1:7" ht="22.5" x14ac:dyDescent="0.45">
      <c r="A233" s="162" t="s">
        <v>50</v>
      </c>
      <c r="B233" s="122">
        <v>2</v>
      </c>
      <c r="C233" s="143" t="str">
        <f>IF(B233=0, -10, IF(B233=1, -5, "0"))</f>
        <v>0</v>
      </c>
      <c r="D233" s="128"/>
      <c r="E233" s="123"/>
      <c r="F233" s="123"/>
      <c r="G233" s="114"/>
    </row>
    <row r="234" spans="1:7" ht="84" x14ac:dyDescent="0.4">
      <c r="A234" s="203" t="s">
        <v>117</v>
      </c>
      <c r="B234" s="122">
        <v>1</v>
      </c>
      <c r="C234" s="174"/>
      <c r="D234" s="204" t="s">
        <v>628</v>
      </c>
      <c r="E234" s="123" t="s">
        <v>581</v>
      </c>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18" t="s">
        <v>311</v>
      </c>
      <c r="B236" s="519"/>
      <c r="C236" s="519"/>
      <c r="D236" s="520"/>
      <c r="E236" s="128"/>
      <c r="F236" s="123"/>
      <c r="G236" s="129"/>
    </row>
    <row r="237" spans="1:7" s="80" customFormat="1" ht="18" customHeight="1" x14ac:dyDescent="0.4">
      <c r="A237" s="125" t="s">
        <v>329</v>
      </c>
      <c r="B237" s="122">
        <v>2</v>
      </c>
      <c r="C237" s="206"/>
      <c r="D237" s="128"/>
      <c r="E237" s="128"/>
      <c r="F237" s="123"/>
      <c r="G237" s="129"/>
    </row>
    <row r="238" spans="1:7" s="80" customFormat="1" ht="28.5"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1">
        <v>1</v>
      </c>
      <c r="E244" s="414">
        <f>COUNTIF('A1 Exploitation'!F195:F244,"ok")</f>
        <v>3</v>
      </c>
      <c r="F244" s="414">
        <f>COUNTA('A1 Exploitation'!F195:F243)</f>
        <v>3</v>
      </c>
      <c r="G244" s="114"/>
    </row>
    <row r="245" spans="1:7" ht="21" x14ac:dyDescent="0.4">
      <c r="A245" s="461" t="s">
        <v>34</v>
      </c>
      <c r="B245" s="462"/>
      <c r="C245" s="463"/>
      <c r="D245" s="130">
        <f>SUM(B231:C235,B237:C244)</f>
        <v>23</v>
      </c>
      <c r="E245" s="108"/>
      <c r="F245" s="114"/>
      <c r="G245" s="114"/>
    </row>
    <row r="246" spans="1:7" ht="21" x14ac:dyDescent="0.4">
      <c r="A246" s="130" t="s">
        <v>33</v>
      </c>
      <c r="B246" s="131"/>
      <c r="C246" s="132"/>
      <c r="D246" s="133">
        <f>D245/(COUNT(B231:C235,B237:C244)*2)</f>
        <v>0.88461538461538458</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66</v>
      </c>
      <c r="E248" s="108"/>
      <c r="F248" s="114"/>
      <c r="G248" s="114"/>
    </row>
    <row r="249" spans="1:7" ht="22.5" x14ac:dyDescent="0.45">
      <c r="A249" s="377" t="s">
        <v>442</v>
      </c>
      <c r="B249" s="189"/>
      <c r="C249" s="190"/>
      <c r="D249" s="154">
        <f>D248/(COUNT(B231:C235,B195:C202,B207:C226,B237:C244)*2)</f>
        <v>0.7857142857142857</v>
      </c>
      <c r="E249" s="108"/>
      <c r="F249" s="114"/>
      <c r="G249" s="114"/>
    </row>
    <row r="250" spans="1:7" ht="21" x14ac:dyDescent="0.4">
      <c r="A250" s="435"/>
      <c r="B250" s="435"/>
      <c r="C250" s="435"/>
      <c r="D250" s="435"/>
      <c r="E250" s="435"/>
      <c r="F250" s="435"/>
      <c r="G250" s="114"/>
    </row>
    <row r="251" spans="1:7" ht="22.5" x14ac:dyDescent="0.45">
      <c r="A251" s="115" t="s">
        <v>101</v>
      </c>
      <c r="B251" s="115"/>
      <c r="C251" s="115"/>
      <c r="D251" s="115"/>
      <c r="E251" s="115"/>
      <c r="F251" s="115"/>
      <c r="G251" s="114"/>
    </row>
    <row r="252" spans="1:7" ht="21" x14ac:dyDescent="0.4">
      <c r="A252" s="156">
        <f>B11</f>
        <v>43591</v>
      </c>
      <c r="B252" s="114"/>
      <c r="C252" s="135"/>
      <c r="D252" s="129"/>
      <c r="E252" s="108"/>
      <c r="F252" s="114"/>
      <c r="G252" s="114"/>
    </row>
    <row r="253" spans="1:7" ht="21" x14ac:dyDescent="0.4">
      <c r="A253" s="447" t="s">
        <v>28</v>
      </c>
      <c r="B253" s="448" t="s">
        <v>29</v>
      </c>
      <c r="C253" s="448"/>
      <c r="D253" s="448" t="s">
        <v>42</v>
      </c>
      <c r="E253" s="449" t="s">
        <v>266</v>
      </c>
      <c r="F253" s="449" t="s">
        <v>302</v>
      </c>
      <c r="G253" s="129"/>
    </row>
    <row r="254" spans="1:7" ht="21" x14ac:dyDescent="0.4">
      <c r="A254" s="447"/>
      <c r="B254" s="118" t="s">
        <v>32</v>
      </c>
      <c r="C254" s="118" t="s">
        <v>31</v>
      </c>
      <c r="D254" s="448"/>
      <c r="E254" s="449"/>
      <c r="F254" s="44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147" x14ac:dyDescent="0.4">
      <c r="A261" s="297" t="s">
        <v>330</v>
      </c>
      <c r="B261" s="122">
        <v>0</v>
      </c>
      <c r="C261" s="122"/>
      <c r="D261" s="158" t="s">
        <v>629</v>
      </c>
      <c r="E261" s="158" t="s">
        <v>592</v>
      </c>
      <c r="F261" s="123"/>
      <c r="G261" s="114"/>
    </row>
    <row r="262" spans="1:7" ht="84" x14ac:dyDescent="0.4">
      <c r="A262" s="164" t="s">
        <v>143</v>
      </c>
      <c r="B262" s="122">
        <v>1</v>
      </c>
      <c r="C262" s="122"/>
      <c r="D262" s="123" t="s">
        <v>590</v>
      </c>
      <c r="E262" s="158" t="s">
        <v>591</v>
      </c>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1" t="s">
        <v>34</v>
      </c>
      <c r="B265" s="462"/>
      <c r="C265" s="463"/>
      <c r="D265" s="247">
        <f>SUM(B257:C264)</f>
        <v>13</v>
      </c>
      <c r="E265" s="108"/>
      <c r="F265" s="114"/>
      <c r="G265" s="114"/>
    </row>
    <row r="266" spans="1:7" ht="21" x14ac:dyDescent="0.4">
      <c r="A266" s="130" t="s">
        <v>33</v>
      </c>
      <c r="B266" s="131"/>
      <c r="C266" s="132"/>
      <c r="D266" s="133">
        <f>D265/(COUNT(B257:C264)*2)</f>
        <v>0.8125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9"/>
      <c r="B290" s="469"/>
      <c r="C290" s="469"/>
      <c r="D290" s="469"/>
      <c r="E290" s="469"/>
      <c r="F290" s="469"/>
      <c r="G290" s="129"/>
    </row>
    <row r="291" spans="1:7" s="80" customFormat="1" ht="31.5" customHeight="1" x14ac:dyDescent="0.4">
      <c r="A291" s="521" t="s">
        <v>311</v>
      </c>
      <c r="B291" s="521"/>
      <c r="C291" s="521"/>
      <c r="D291" s="521"/>
      <c r="E291" s="521"/>
      <c r="F291" s="521"/>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1">
        <v>1</v>
      </c>
      <c r="E299" s="414">
        <f>COUNTIF('A1 Exploitation'!F257:F298,"ok")</f>
        <v>7</v>
      </c>
      <c r="F299" s="414">
        <f>COUNTA('A1 Exploitation'!F257:F298)</f>
        <v>7</v>
      </c>
      <c r="G299" s="129"/>
    </row>
    <row r="300" spans="1:7" ht="21" x14ac:dyDescent="0.4">
      <c r="A300" s="148" t="s">
        <v>34</v>
      </c>
      <c r="B300" s="148"/>
      <c r="C300" s="148"/>
      <c r="D300" s="148">
        <f>SUM(B269:C289,B292:C299)</f>
        <v>58</v>
      </c>
      <c r="E300" s="108"/>
      <c r="F300" s="114"/>
      <c r="G300" s="114"/>
    </row>
    <row r="301" spans="1:7" ht="21" x14ac:dyDescent="0.4">
      <c r="A301" s="130" t="s">
        <v>33</v>
      </c>
      <c r="B301" s="131"/>
      <c r="C301" s="132"/>
      <c r="D301" s="133">
        <f>D300/(COUNT(B269:C289,B292:C299)*2)</f>
        <v>1</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71</v>
      </c>
      <c r="E303" s="108"/>
      <c r="F303" s="114"/>
      <c r="G303" s="114"/>
    </row>
    <row r="304" spans="1:7" ht="22.5" x14ac:dyDescent="0.45">
      <c r="A304" s="377" t="s">
        <v>444</v>
      </c>
      <c r="B304" s="189"/>
      <c r="C304" s="190"/>
      <c r="D304" s="154">
        <f>D303/(COUNT(B257:C264,B269:C289,B292:C299)*2)</f>
        <v>0.95945945945945943</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43591</v>
      </c>
      <c r="B307" s="114"/>
      <c r="C307" s="135"/>
      <c r="D307" s="114"/>
      <c r="E307" s="108"/>
      <c r="F307" s="114"/>
      <c r="G307" s="114"/>
    </row>
    <row r="308" spans="1:7" ht="21" x14ac:dyDescent="0.4">
      <c r="A308" s="447" t="s">
        <v>28</v>
      </c>
      <c r="B308" s="448" t="s">
        <v>29</v>
      </c>
      <c r="C308" s="448"/>
      <c r="D308" s="448" t="s">
        <v>42</v>
      </c>
      <c r="E308" s="449" t="s">
        <v>266</v>
      </c>
      <c r="F308" s="449" t="s">
        <v>302</v>
      </c>
      <c r="G308" s="129"/>
    </row>
    <row r="309" spans="1:7" ht="21" x14ac:dyDescent="0.4">
      <c r="A309" s="447"/>
      <c r="B309" s="118" t="s">
        <v>32</v>
      </c>
      <c r="C309" s="118" t="s">
        <v>31</v>
      </c>
      <c r="D309" s="448"/>
      <c r="E309" s="449"/>
      <c r="F309" s="44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189" x14ac:dyDescent="0.45">
      <c r="A326" s="211" t="s">
        <v>316</v>
      </c>
      <c r="B326" s="122">
        <v>0</v>
      </c>
      <c r="C326" s="143">
        <f>IF(B326=0, -10, "0")</f>
        <v>-10</v>
      </c>
      <c r="D326" s="193" t="s">
        <v>598</v>
      </c>
      <c r="E326" s="193" t="s">
        <v>599</v>
      </c>
      <c r="F326" s="123"/>
      <c r="G326" s="114"/>
    </row>
    <row r="327" spans="1:7" ht="84" x14ac:dyDescent="0.4">
      <c r="A327" s="121" t="s">
        <v>53</v>
      </c>
      <c r="B327" s="122">
        <v>0</v>
      </c>
      <c r="C327" s="122"/>
      <c r="D327" s="193" t="s">
        <v>608</v>
      </c>
      <c r="E327" s="193" t="s">
        <v>609</v>
      </c>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42" x14ac:dyDescent="0.4">
      <c r="A330" s="138" t="s">
        <v>142</v>
      </c>
      <c r="B330" s="122">
        <v>1</v>
      </c>
      <c r="C330" s="122"/>
      <c r="D330" s="123" t="s">
        <v>611</v>
      </c>
      <c r="E330" s="123" t="s">
        <v>612</v>
      </c>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47" x14ac:dyDescent="0.4">
      <c r="A337" s="168" t="s">
        <v>58</v>
      </c>
      <c r="B337" s="122">
        <v>0</v>
      </c>
      <c r="C337" s="174">
        <f>IF(B337=0, -5, "0")</f>
        <v>-5</v>
      </c>
      <c r="D337" s="213" t="s">
        <v>606</v>
      </c>
      <c r="E337" s="123" t="s">
        <v>607</v>
      </c>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18</v>
      </c>
      <c r="E344" s="108"/>
      <c r="F344" s="114"/>
      <c r="G344" s="114"/>
    </row>
    <row r="345" spans="1:7" ht="21" x14ac:dyDescent="0.4">
      <c r="A345" s="130" t="s">
        <v>33</v>
      </c>
      <c r="B345" s="131"/>
      <c r="C345" s="132"/>
      <c r="D345" s="133">
        <f>D344/(COUNT(B324:C343)*2)</f>
        <v>0.40909090909090912</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42" x14ac:dyDescent="0.4">
      <c r="A348" s="138" t="s">
        <v>153</v>
      </c>
      <c r="B348" s="122">
        <v>0</v>
      </c>
      <c r="C348" s="122"/>
      <c r="D348" s="139" t="s">
        <v>596</v>
      </c>
      <c r="E348" s="124" t="s">
        <v>597</v>
      </c>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409.5" x14ac:dyDescent="0.4">
      <c r="A351" s="215" t="s">
        <v>382</v>
      </c>
      <c r="B351" s="122">
        <v>0</v>
      </c>
      <c r="C351" s="174">
        <f>IF(B351=0, -5, "0")</f>
        <v>-5</v>
      </c>
      <c r="D351" s="163" t="s">
        <v>630</v>
      </c>
      <c r="E351" s="158" t="s">
        <v>592</v>
      </c>
      <c r="F351" s="123"/>
      <c r="G351" s="114"/>
    </row>
    <row r="352" spans="1:7" ht="49.5" customHeight="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42" x14ac:dyDescent="0.4">
      <c r="A355" s="290" t="s">
        <v>396</v>
      </c>
      <c r="B355" s="122">
        <v>0</v>
      </c>
      <c r="C355" s="142">
        <f>IF(B355=0, -2, "0")</f>
        <v>-2</v>
      </c>
      <c r="D355" s="216" t="s">
        <v>604</v>
      </c>
      <c r="E355" s="128" t="s">
        <v>605</v>
      </c>
      <c r="F355" s="123"/>
      <c r="G355" s="114"/>
    </row>
    <row r="356" spans="1:7" ht="21" x14ac:dyDescent="0.4">
      <c r="A356" s="121" t="s">
        <v>121</v>
      </c>
      <c r="B356" s="122">
        <v>2</v>
      </c>
      <c r="C356" s="122"/>
      <c r="D356" s="158"/>
      <c r="E356" s="124"/>
      <c r="F356" s="123"/>
      <c r="G356" s="114"/>
    </row>
    <row r="357" spans="1:7" ht="21" x14ac:dyDescent="0.3">
      <c r="A357" s="460"/>
      <c r="B357" s="460"/>
      <c r="C357" s="460"/>
      <c r="D357" s="460"/>
      <c r="E357" s="460"/>
      <c r="F357" s="460"/>
      <c r="G357" s="460"/>
    </row>
    <row r="358" spans="1:7" ht="32.25" customHeight="1" x14ac:dyDescent="0.4">
      <c r="A358" s="505" t="s">
        <v>311</v>
      </c>
      <c r="B358" s="505"/>
      <c r="C358" s="505"/>
      <c r="D358" s="505"/>
      <c r="E358" s="505"/>
      <c r="F358" s="505"/>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147" x14ac:dyDescent="0.4">
      <c r="A363" s="188" t="s">
        <v>318</v>
      </c>
      <c r="B363" s="122">
        <v>0</v>
      </c>
      <c r="C363" s="126"/>
      <c r="D363" s="125" t="s">
        <v>594</v>
      </c>
      <c r="E363" s="125" t="s">
        <v>595</v>
      </c>
      <c r="F363" s="123"/>
      <c r="G363" s="129"/>
    </row>
    <row r="364" spans="1:7" ht="21" x14ac:dyDescent="0.4">
      <c r="A364" s="188" t="s">
        <v>328</v>
      </c>
      <c r="B364" s="122">
        <v>2</v>
      </c>
      <c r="C364" s="183"/>
      <c r="D364" s="161"/>
      <c r="E364" s="127"/>
      <c r="F364" s="123"/>
      <c r="G364" s="129"/>
    </row>
    <row r="365" spans="1:7" ht="21" x14ac:dyDescent="0.4">
      <c r="A365" s="125" t="s">
        <v>415</v>
      </c>
      <c r="B365" s="122">
        <v>2</v>
      </c>
      <c r="C365" s="183"/>
      <c r="D365" s="161"/>
      <c r="E365" s="127"/>
      <c r="F365" s="123"/>
      <c r="G365" s="129"/>
    </row>
    <row r="366" spans="1:7" ht="63" x14ac:dyDescent="0.4">
      <c r="A366" s="125" t="s">
        <v>208</v>
      </c>
      <c r="B366" s="122">
        <v>1</v>
      </c>
      <c r="C366" s="166"/>
      <c r="D366" s="411">
        <v>0.875</v>
      </c>
      <c r="E366" s="414">
        <f>COUNTIF('A1 Exploitation'!F312:F365,"ok")</f>
        <v>7</v>
      </c>
      <c r="F366" s="414">
        <f>COUNTA('A1 Exploitation'!F312:F365)</f>
        <v>7</v>
      </c>
      <c r="G366" s="114"/>
    </row>
    <row r="367" spans="1:7" ht="21" x14ac:dyDescent="0.4">
      <c r="A367" s="130" t="s">
        <v>34</v>
      </c>
      <c r="B367" s="130"/>
      <c r="C367" s="130"/>
      <c r="D367" s="130">
        <f>SUM(B348:C356,B359:C366)</f>
        <v>18</v>
      </c>
      <c r="E367" s="108"/>
      <c r="F367" s="114"/>
      <c r="G367" s="114"/>
    </row>
    <row r="368" spans="1:7" ht="21" x14ac:dyDescent="0.4">
      <c r="A368" s="130" t="s">
        <v>33</v>
      </c>
      <c r="B368" s="131"/>
      <c r="C368" s="132"/>
      <c r="D368" s="133">
        <f>D367/(COUNT(B348:C356,B359:C366)*2)</f>
        <v>0.47368421052631576</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52</v>
      </c>
      <c r="E370" s="108"/>
      <c r="F370" s="114"/>
      <c r="G370" s="114"/>
    </row>
    <row r="371" spans="1:7" ht="22.5" x14ac:dyDescent="0.45">
      <c r="A371" s="218" t="s">
        <v>446</v>
      </c>
      <c r="B371" s="219"/>
      <c r="C371" s="220"/>
      <c r="D371" s="221">
        <f>D370/(COUNT(B324:C343,B348:C356,B312:C319,B359:C366)*2)</f>
        <v>0.53061224489795922</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43591</v>
      </c>
      <c r="B374" s="114"/>
      <c r="C374" s="135"/>
      <c r="D374" s="114"/>
      <c r="E374" s="225"/>
      <c r="F374" s="173"/>
      <c r="G374" s="173"/>
    </row>
    <row r="375" spans="1:7" s="260" customFormat="1" ht="21" x14ac:dyDescent="0.4">
      <c r="A375" s="447" t="s">
        <v>28</v>
      </c>
      <c r="B375" s="448" t="s">
        <v>29</v>
      </c>
      <c r="C375" s="448"/>
      <c r="D375" s="448" t="s">
        <v>42</v>
      </c>
      <c r="E375" s="449" t="s">
        <v>266</v>
      </c>
      <c r="F375" s="449" t="s">
        <v>302</v>
      </c>
      <c r="G375" s="173"/>
    </row>
    <row r="376" spans="1:7" s="260" customFormat="1" ht="21" x14ac:dyDescent="0.4">
      <c r="A376" s="447"/>
      <c r="B376" s="118" t="s">
        <v>32</v>
      </c>
      <c r="C376" s="118" t="s">
        <v>31</v>
      </c>
      <c r="D376" s="448"/>
      <c r="E376" s="449"/>
      <c r="F376" s="44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v>2</v>
      </c>
      <c r="C396" s="143" t="str">
        <f>IF(B396=0, -10, "0")</f>
        <v>0</v>
      </c>
      <c r="D396" s="228"/>
      <c r="E396" s="127"/>
      <c r="F396" s="123"/>
      <c r="G396" s="173"/>
    </row>
    <row r="397" spans="1:7" s="260" customFormat="1" ht="21" x14ac:dyDescent="0.4">
      <c r="A397" s="121" t="s">
        <v>224</v>
      </c>
      <c r="B397" s="122">
        <v>1</v>
      </c>
      <c r="C397" s="122"/>
      <c r="D397" s="229" t="s">
        <v>615</v>
      </c>
      <c r="E397" s="127" t="s">
        <v>616</v>
      </c>
      <c r="F397" s="123"/>
      <c r="G397" s="173"/>
    </row>
    <row r="398" spans="1:7" s="260" customFormat="1" ht="63" x14ac:dyDescent="0.4">
      <c r="A398" s="121" t="s">
        <v>117</v>
      </c>
      <c r="B398" s="122">
        <v>1</v>
      </c>
      <c r="C398" s="122"/>
      <c r="D398" s="193" t="s">
        <v>563</v>
      </c>
      <c r="E398" s="128" t="s">
        <v>553</v>
      </c>
      <c r="F398" s="123"/>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63" x14ac:dyDescent="0.4">
      <c r="A403" s="121" t="s">
        <v>217</v>
      </c>
      <c r="B403" s="122">
        <v>1</v>
      </c>
      <c r="C403" s="122"/>
      <c r="D403" s="193" t="s">
        <v>613</v>
      </c>
      <c r="E403" s="128" t="s">
        <v>614</v>
      </c>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48" customHeight="1" x14ac:dyDescent="0.4">
      <c r="A408" s="290" t="s">
        <v>354</v>
      </c>
      <c r="B408" s="122">
        <v>0</v>
      </c>
      <c r="C408" s="142">
        <f>IF(B408=0, -2, "0")</f>
        <v>-2</v>
      </c>
      <c r="D408" s="216" t="s">
        <v>604</v>
      </c>
      <c r="E408" s="128" t="s">
        <v>605</v>
      </c>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503"/>
      <c r="B415" s="442"/>
      <c r="C415" s="442"/>
      <c r="D415" s="442"/>
      <c r="E415" s="442"/>
      <c r="F415" s="442"/>
      <c r="G415" s="442"/>
    </row>
    <row r="416" spans="1:7" s="260" customFormat="1" ht="24.75" x14ac:dyDescent="0.4">
      <c r="A416" s="508" t="s">
        <v>320</v>
      </c>
      <c r="B416" s="508"/>
      <c r="C416" s="508"/>
      <c r="D416" s="508"/>
      <c r="E416" s="508"/>
      <c r="F416" s="508"/>
      <c r="G416" s="173"/>
    </row>
    <row r="417" spans="1:7" s="260" customFormat="1" ht="105" x14ac:dyDescent="0.4">
      <c r="A417" s="121" t="s">
        <v>329</v>
      </c>
      <c r="B417" s="122">
        <v>0</v>
      </c>
      <c r="C417" s="335"/>
      <c r="D417" s="163" t="s">
        <v>622</v>
      </c>
      <c r="E417" s="424" t="s">
        <v>621</v>
      </c>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v>2</v>
      </c>
      <c r="C423" s="126"/>
      <c r="D423" s="229"/>
      <c r="E423" s="127"/>
      <c r="F423" s="123"/>
      <c r="G423" s="173"/>
    </row>
    <row r="424" spans="1:7" s="260" customFormat="1" ht="86.25" customHeight="1" x14ac:dyDescent="0.4">
      <c r="A424" s="233" t="s">
        <v>447</v>
      </c>
      <c r="B424" s="122">
        <v>1</v>
      </c>
      <c r="C424" s="122"/>
      <c r="D424" s="411">
        <v>0.66</v>
      </c>
      <c r="E424" s="414">
        <f>COUNTIF('A1 Exploitation'!F379:F423,"ok")</f>
        <v>3</v>
      </c>
      <c r="F424" s="414">
        <f>COUNTA('A1 Exploitation'!F379:F423)</f>
        <v>4</v>
      </c>
      <c r="G424" s="173"/>
    </row>
    <row r="425" spans="1:7" s="260" customFormat="1" ht="21" x14ac:dyDescent="0.4">
      <c r="A425" s="130" t="s">
        <v>34</v>
      </c>
      <c r="B425" s="130"/>
      <c r="C425" s="130"/>
      <c r="D425" s="130">
        <f>SUM(B394:C414,B417:C424)</f>
        <v>48</v>
      </c>
      <c r="E425" s="225"/>
      <c r="F425" s="173"/>
      <c r="G425" s="173"/>
    </row>
    <row r="426" spans="1:7" s="260" customFormat="1" ht="21" x14ac:dyDescent="0.4">
      <c r="A426" s="130" t="s">
        <v>33</v>
      </c>
      <c r="B426" s="131"/>
      <c r="C426" s="132"/>
      <c r="D426" s="133">
        <f>D425/(COUNT(B394:C414,B417:C424)*2)</f>
        <v>0.8</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70</v>
      </c>
      <c r="E428" s="225"/>
      <c r="F428" s="173"/>
      <c r="G428" s="173"/>
    </row>
    <row r="429" spans="1:7" s="260" customFormat="1" ht="22.5" x14ac:dyDescent="0.45">
      <c r="A429" s="377" t="s">
        <v>449</v>
      </c>
      <c r="B429" s="189"/>
      <c r="C429" s="190"/>
      <c r="D429" s="154">
        <f>D428/(COUNT(B379:C389,B394:C414,B417:C424)*2)</f>
        <v>0.85365853658536583</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43591</v>
      </c>
      <c r="B432" s="114"/>
      <c r="C432" s="135"/>
      <c r="D432" s="129"/>
      <c r="E432" s="108"/>
      <c r="F432" s="114"/>
      <c r="G432" s="114"/>
    </row>
    <row r="433" spans="1:7" ht="21" x14ac:dyDescent="0.4">
      <c r="A433" s="447" t="s">
        <v>28</v>
      </c>
      <c r="B433" s="448" t="s">
        <v>29</v>
      </c>
      <c r="C433" s="448"/>
      <c r="D433" s="448" t="s">
        <v>42</v>
      </c>
      <c r="E433" s="449" t="s">
        <v>266</v>
      </c>
      <c r="F433" s="449" t="s">
        <v>302</v>
      </c>
      <c r="G433" s="129"/>
    </row>
    <row r="434" spans="1:7" ht="21" x14ac:dyDescent="0.4">
      <c r="A434" s="447"/>
      <c r="B434" s="118" t="s">
        <v>32</v>
      </c>
      <c r="C434" s="118" t="s">
        <v>31</v>
      </c>
      <c r="D434" s="448"/>
      <c r="E434" s="449"/>
      <c r="F434" s="44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42" x14ac:dyDescent="0.4">
      <c r="A454" s="121" t="s">
        <v>85</v>
      </c>
      <c r="B454" s="122">
        <v>1</v>
      </c>
      <c r="C454" s="126"/>
      <c r="D454" s="158" t="s">
        <v>620</v>
      </c>
      <c r="E454" s="123"/>
      <c r="F454" s="123"/>
      <c r="G454" s="114"/>
    </row>
    <row r="455" spans="1:7" ht="42.75" x14ac:dyDescent="0.45">
      <c r="A455" s="226" t="s">
        <v>48</v>
      </c>
      <c r="B455" s="122">
        <v>0</v>
      </c>
      <c r="C455" s="143">
        <f>IF(B455=0, -10, IF(B455=1, -5, "0"))</f>
        <v>-10</v>
      </c>
      <c r="D455" s="163" t="s">
        <v>619</v>
      </c>
      <c r="E455" s="123"/>
      <c r="F455" s="123"/>
      <c r="G455" s="114"/>
    </row>
    <row r="456" spans="1:7" ht="22.5" x14ac:dyDescent="0.45">
      <c r="A456" s="138" t="s">
        <v>187</v>
      </c>
      <c r="B456" s="122">
        <v>2</v>
      </c>
      <c r="C456" s="122"/>
      <c r="D456" s="239"/>
      <c r="E456" s="124"/>
      <c r="F456" s="123"/>
      <c r="G456" s="114"/>
    </row>
    <row r="457" spans="1:7" ht="63" x14ac:dyDescent="0.4">
      <c r="A457" s="290" t="s">
        <v>354</v>
      </c>
      <c r="B457" s="122">
        <v>1</v>
      </c>
      <c r="C457" s="142" t="str">
        <f>IF(B457=0, -2, "0")</f>
        <v>0</v>
      </c>
      <c r="D457" s="123" t="s">
        <v>504</v>
      </c>
      <c r="E457" s="123" t="s">
        <v>505</v>
      </c>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8" t="s">
        <v>311</v>
      </c>
      <c r="B464" s="508"/>
      <c r="C464" s="508"/>
      <c r="D464" s="508"/>
      <c r="E464" s="508"/>
      <c r="F464" s="508"/>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21" x14ac:dyDescent="0.4">
      <c r="A471" s="233" t="s">
        <v>422</v>
      </c>
      <c r="B471" s="122">
        <v>1</v>
      </c>
      <c r="C471" s="122"/>
      <c r="D471" s="411">
        <v>0.75</v>
      </c>
      <c r="E471" s="414">
        <f>COUNTIF('A1 Exploitation'!F437:F470,"ok")</f>
        <v>3</v>
      </c>
      <c r="F471" s="414">
        <f>COUNTA('A1 Exploitation'!F437:F470)</f>
        <v>4</v>
      </c>
      <c r="G471" s="114"/>
    </row>
    <row r="472" spans="1:7" ht="21" x14ac:dyDescent="0.4">
      <c r="A472" s="130" t="s">
        <v>34</v>
      </c>
      <c r="B472" s="148"/>
      <c r="C472" s="148"/>
      <c r="D472" s="242">
        <f>SUM(B449:C462,B465:C471)</f>
        <v>27</v>
      </c>
      <c r="E472" s="108"/>
      <c r="F472" s="114"/>
      <c r="G472" s="114"/>
    </row>
    <row r="473" spans="1:7" ht="21" x14ac:dyDescent="0.4">
      <c r="A473" s="130" t="s">
        <v>33</v>
      </c>
      <c r="B473" s="131"/>
      <c r="C473" s="132"/>
      <c r="D473" s="133">
        <f>D472/(COUNT(B449:C462,B465:C471)*2)</f>
        <v>0.61363636363636365</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43</v>
      </c>
      <c r="E475" s="108"/>
      <c r="F475" s="114"/>
      <c r="G475" s="114"/>
    </row>
    <row r="476" spans="1:7" ht="22.5" x14ac:dyDescent="0.45">
      <c r="A476" s="377" t="s">
        <v>452</v>
      </c>
      <c r="B476" s="189"/>
      <c r="C476" s="190"/>
      <c r="D476" s="154">
        <f>D475/(COUNT(B449:C462,B437:C444,B465:C471)*2)</f>
        <v>0.71666666666666667</v>
      </c>
      <c r="E476" s="108"/>
      <c r="F476" s="114"/>
      <c r="G476" s="114"/>
    </row>
    <row r="477" spans="1:7" ht="21" x14ac:dyDescent="0.4">
      <c r="A477" s="155"/>
      <c r="B477" s="114"/>
      <c r="C477" s="135"/>
      <c r="D477" s="114"/>
      <c r="E477" s="108"/>
      <c r="F477" s="114"/>
      <c r="G477" s="114"/>
    </row>
    <row r="478" spans="1:7" ht="24.75" x14ac:dyDescent="0.4">
      <c r="A478" s="509" t="s">
        <v>425</v>
      </c>
      <c r="B478" s="509"/>
      <c r="C478" s="509"/>
      <c r="D478" s="509"/>
      <c r="E478" s="509"/>
      <c r="F478" s="509"/>
      <c r="G478" s="114"/>
    </row>
    <row r="479" spans="1:7" ht="21" customHeight="1" x14ac:dyDescent="0.4">
      <c r="A479" s="234">
        <f>B11</f>
        <v>43591</v>
      </c>
      <c r="F479" s="258"/>
      <c r="G479" s="114"/>
    </row>
    <row r="480" spans="1:7" ht="21" x14ac:dyDescent="0.4">
      <c r="A480" s="479" t="s">
        <v>28</v>
      </c>
      <c r="B480" s="480" t="s">
        <v>29</v>
      </c>
      <c r="C480" s="480"/>
      <c r="D480" s="480" t="s">
        <v>42</v>
      </c>
      <c r="E480" s="481" t="s">
        <v>266</v>
      </c>
      <c r="F480" s="481" t="s">
        <v>302</v>
      </c>
      <c r="G480" s="114"/>
    </row>
    <row r="481" spans="1:7" ht="21" x14ac:dyDescent="0.4">
      <c r="A481" s="479"/>
      <c r="B481" s="320" t="s">
        <v>32</v>
      </c>
      <c r="C481" s="320" t="s">
        <v>31</v>
      </c>
      <c r="D481" s="480"/>
      <c r="E481" s="481"/>
      <c r="F481" s="481"/>
      <c r="G481" s="114"/>
    </row>
    <row r="482" spans="1:7" s="260" customFormat="1" ht="22.5" x14ac:dyDescent="0.4">
      <c r="A482" s="367"/>
      <c r="B482" s="368"/>
      <c r="C482" s="368"/>
      <c r="D482" s="368"/>
      <c r="E482" s="354"/>
      <c r="F482" s="354"/>
      <c r="G482" s="173"/>
    </row>
    <row r="483" spans="1:7" s="260" customFormat="1" ht="24.75" x14ac:dyDescent="0.4">
      <c r="A483" s="470" t="s">
        <v>52</v>
      </c>
      <c r="B483" s="470"/>
      <c r="C483" s="470"/>
      <c r="D483" s="470"/>
      <c r="E483" s="470"/>
      <c r="F483" s="47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7" t="s">
        <v>463</v>
      </c>
      <c r="B491" s="468"/>
      <c r="C491" s="468"/>
      <c r="D491" s="468"/>
      <c r="E491" s="468"/>
      <c r="F491" s="468"/>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2" t="s">
        <v>23</v>
      </c>
      <c r="B505" s="483"/>
      <c r="C505" s="483"/>
      <c r="D505" s="483"/>
      <c r="E505" s="483"/>
      <c r="F505" s="48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2"/>
      <c r="B517" s="492"/>
      <c r="C517" s="492"/>
      <c r="D517" s="492"/>
      <c r="E517" s="492"/>
      <c r="F517" s="492"/>
      <c r="G517" s="492"/>
    </row>
    <row r="518" spans="1:7" ht="26.25" customHeight="1" x14ac:dyDescent="0.5">
      <c r="A518" s="369" t="s">
        <v>311</v>
      </c>
      <c r="B518" s="504"/>
      <c r="C518" s="504"/>
      <c r="D518" s="504"/>
      <c r="E518" s="504"/>
      <c r="F518" s="504"/>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0" t="s">
        <v>97</v>
      </c>
      <c r="B530" s="510"/>
      <c r="C530" s="510"/>
      <c r="D530" s="510"/>
      <c r="E530" s="510"/>
      <c r="F530" s="510"/>
      <c r="G530" s="114"/>
    </row>
    <row r="531" spans="1:7" ht="22.5" customHeight="1" x14ac:dyDescent="0.4">
      <c r="A531" s="234">
        <f>B11</f>
        <v>43591</v>
      </c>
      <c r="B531" s="114"/>
      <c r="C531" s="135"/>
      <c r="D531" s="137"/>
      <c r="E531" s="137"/>
      <c r="F531" s="137"/>
      <c r="G531" s="114"/>
    </row>
    <row r="532" spans="1:7" ht="21" x14ac:dyDescent="0.4">
      <c r="A532" s="485" t="s">
        <v>28</v>
      </c>
      <c r="B532" s="487" t="s">
        <v>29</v>
      </c>
      <c r="C532" s="488"/>
      <c r="D532" s="448" t="s">
        <v>42</v>
      </c>
      <c r="E532" s="449" t="s">
        <v>266</v>
      </c>
      <c r="F532" s="449" t="s">
        <v>302</v>
      </c>
      <c r="G532" s="114"/>
    </row>
    <row r="533" spans="1:7" ht="21" x14ac:dyDescent="0.4">
      <c r="A533" s="486"/>
      <c r="B533" s="315" t="s">
        <v>32</v>
      </c>
      <c r="C533" s="316" t="s">
        <v>31</v>
      </c>
      <c r="D533" s="448"/>
      <c r="E533" s="449"/>
      <c r="F533" s="449"/>
      <c r="G533" s="114"/>
    </row>
    <row r="534" spans="1:7" s="80" customFormat="1" ht="22.5" x14ac:dyDescent="0.4">
      <c r="A534" s="365"/>
      <c r="B534" s="366"/>
      <c r="C534" s="366"/>
      <c r="D534" s="361"/>
      <c r="E534" s="362"/>
      <c r="F534" s="362"/>
      <c r="G534" s="129"/>
    </row>
    <row r="535" spans="1:7" ht="24.75" x14ac:dyDescent="0.4">
      <c r="A535" s="370" t="s">
        <v>17</v>
      </c>
      <c r="B535" s="317"/>
      <c r="C535" s="506"/>
      <c r="D535" s="506"/>
      <c r="E535" s="506"/>
      <c r="F535" s="507"/>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61" t="s">
        <v>34</v>
      </c>
      <c r="B542" s="462"/>
      <c r="C542" s="463"/>
      <c r="D542" s="407">
        <f>SUM(B536:C541)</f>
        <v>12</v>
      </c>
      <c r="E542" s="248"/>
      <c r="F542" s="248"/>
      <c r="G542" s="114"/>
    </row>
    <row r="543" spans="1:7" ht="21" customHeight="1" x14ac:dyDescent="0.4">
      <c r="A543" s="461" t="s">
        <v>33</v>
      </c>
      <c r="B543" s="462"/>
      <c r="C543" s="463"/>
      <c r="D543" s="388">
        <f>D542/(COUNT(B536:C541)*2)</f>
        <v>1</v>
      </c>
      <c r="E543" s="248"/>
      <c r="F543" s="248"/>
      <c r="G543" s="114"/>
    </row>
    <row r="544" spans="1:7" ht="21" x14ac:dyDescent="0.4">
      <c r="A544" s="435"/>
      <c r="B544" s="435"/>
      <c r="C544" s="435"/>
      <c r="D544" s="435"/>
      <c r="E544" s="435"/>
      <c r="F544" s="435"/>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27"/>
      <c r="B556" s="460"/>
      <c r="C556" s="460"/>
      <c r="D556" s="460"/>
      <c r="E556" s="460"/>
      <c r="F556" s="460"/>
      <c r="G556" s="460"/>
    </row>
    <row r="557" spans="1:7" ht="35.25" customHeight="1" x14ac:dyDescent="0.4">
      <c r="A557" s="371" t="s">
        <v>311</v>
      </c>
      <c r="B557" s="337"/>
      <c r="C557" s="458"/>
      <c r="D557" s="458"/>
      <c r="E557" s="458"/>
      <c r="F557" s="459"/>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v>2</v>
      </c>
      <c r="C565" s="122"/>
      <c r="D565" s="411">
        <v>1</v>
      </c>
      <c r="E565" s="414">
        <f>COUNTIF('A1 Exploitation'!F536:F564,"ok")</f>
        <v>3</v>
      </c>
      <c r="F565" s="414">
        <f>COUNTA('A1 Exploitation'!F536:F564)</f>
        <v>3</v>
      </c>
      <c r="G565" s="114"/>
    </row>
    <row r="566" spans="1:7" ht="21" x14ac:dyDescent="0.4">
      <c r="A566" s="453" t="s">
        <v>34</v>
      </c>
      <c r="B566" s="453"/>
      <c r="C566" s="454"/>
      <c r="D566" s="378">
        <f>SUM(B558:C565,B546:C555)</f>
        <v>36</v>
      </c>
      <c r="E566" s="108"/>
      <c r="F566" s="114"/>
      <c r="G566" s="114"/>
    </row>
    <row r="567" spans="1:7" ht="21" x14ac:dyDescent="0.4">
      <c r="A567" s="453" t="s">
        <v>33</v>
      </c>
      <c r="B567" s="453"/>
      <c r="C567" s="453"/>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48</v>
      </c>
      <c r="E569" s="177"/>
      <c r="F569" s="129"/>
      <c r="G569" s="114"/>
    </row>
    <row r="570" spans="1:7" ht="21" customHeight="1" x14ac:dyDescent="0.45">
      <c r="A570" s="377"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5"/>
      <c r="B572" s="435"/>
      <c r="C572" s="435"/>
      <c r="D572" s="435"/>
      <c r="E572" s="435"/>
      <c r="F572" s="435"/>
      <c r="G572" s="114"/>
    </row>
    <row r="573" spans="1:7" ht="22.5" x14ac:dyDescent="0.45">
      <c r="A573" s="466" t="s">
        <v>19</v>
      </c>
      <c r="B573" s="466"/>
      <c r="C573" s="466"/>
      <c r="D573" s="466"/>
      <c r="E573" s="466"/>
      <c r="F573" s="466"/>
      <c r="G573" s="114"/>
    </row>
    <row r="574" spans="1:7" ht="22.5" x14ac:dyDescent="0.4">
      <c r="A574" s="243">
        <f>B11</f>
        <v>43591</v>
      </c>
      <c r="B574" s="114"/>
      <c r="C574" s="135"/>
      <c r="D574" s="356"/>
      <c r="E574" s="356"/>
      <c r="F574" s="356"/>
      <c r="G574" s="114"/>
    </row>
    <row r="575" spans="1:7" ht="21" x14ac:dyDescent="0.4">
      <c r="A575" s="479" t="s">
        <v>28</v>
      </c>
      <c r="B575" s="480" t="s">
        <v>29</v>
      </c>
      <c r="C575" s="480"/>
      <c r="D575" s="480" t="s">
        <v>42</v>
      </c>
      <c r="E575" s="481" t="s">
        <v>266</v>
      </c>
      <c r="F575" s="481" t="s">
        <v>302</v>
      </c>
      <c r="G575" s="114"/>
    </row>
    <row r="576" spans="1:7" ht="21" x14ac:dyDescent="0.4">
      <c r="A576" s="479"/>
      <c r="B576" s="320" t="s">
        <v>32</v>
      </c>
      <c r="C576" s="320" t="s">
        <v>31</v>
      </c>
      <c r="D576" s="480"/>
      <c r="E576" s="481"/>
      <c r="F576" s="481"/>
      <c r="G576" s="129"/>
    </row>
    <row r="577" spans="1:7" s="80" customFormat="1" ht="22.5" x14ac:dyDescent="0.4">
      <c r="A577" s="372"/>
      <c r="B577" s="373"/>
      <c r="C577" s="373"/>
      <c r="D577" s="373"/>
      <c r="E577" s="341"/>
      <c r="F577" s="374"/>
      <c r="G577" s="129"/>
    </row>
    <row r="578" spans="1:7" ht="24.75" x14ac:dyDescent="0.4">
      <c r="A578" s="493" t="s">
        <v>10</v>
      </c>
      <c r="B578" s="494"/>
      <c r="C578" s="494"/>
      <c r="D578" s="494"/>
      <c r="E578" s="494"/>
      <c r="F578" s="495"/>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53" t="s">
        <v>34</v>
      </c>
      <c r="B588" s="453"/>
      <c r="C588" s="454"/>
      <c r="D588" s="378">
        <f>SUM(B579:C587)</f>
        <v>18</v>
      </c>
      <c r="E588" s="108"/>
      <c r="F588" s="114"/>
      <c r="G588" s="114"/>
    </row>
    <row r="589" spans="1:7" ht="21" x14ac:dyDescent="0.4">
      <c r="A589" s="453" t="s">
        <v>33</v>
      </c>
      <c r="B589" s="453"/>
      <c r="C589" s="453"/>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496" t="s">
        <v>23</v>
      </c>
      <c r="B591" s="497"/>
      <c r="C591" s="497"/>
      <c r="D591" s="497"/>
      <c r="E591" s="497"/>
      <c r="F591" s="498"/>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414">
        <f>COUNTIF('A1 Exploitation'!F579:F604,"ok")</f>
        <v>3</v>
      </c>
      <c r="F605" s="414">
        <f>COUNTA('A1 Exploitation'!F579:F604)</f>
        <v>3</v>
      </c>
      <c r="G605" s="129"/>
    </row>
    <row r="606" spans="1:7" ht="21" x14ac:dyDescent="0.4">
      <c r="A606" s="453" t="s">
        <v>34</v>
      </c>
      <c r="B606" s="453"/>
      <c r="C606" s="454"/>
      <c r="D606" s="378">
        <f>SUM(B592:C605)</f>
        <v>28</v>
      </c>
      <c r="E606" s="108"/>
      <c r="F606" s="114"/>
      <c r="G606" s="114"/>
    </row>
    <row r="607" spans="1:7" ht="21" x14ac:dyDescent="0.4">
      <c r="A607" s="453" t="s">
        <v>33</v>
      </c>
      <c r="B607" s="453"/>
      <c r="C607" s="453"/>
      <c r="D607" s="388">
        <f>D606/(COUNT(B592:C605)*2)</f>
        <v>1</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46</v>
      </c>
      <c r="E609" s="304"/>
      <c r="F609" s="304"/>
      <c r="G609" s="129"/>
    </row>
    <row r="610" spans="1:7" ht="22.5" x14ac:dyDescent="0.45">
      <c r="A610" s="455" t="s">
        <v>170</v>
      </c>
      <c r="B610" s="456"/>
      <c r="C610" s="457"/>
      <c r="D610" s="154">
        <f>D609/(COUNT(B579:C587,B592:C605)*2)</f>
        <v>1</v>
      </c>
      <c r="E610" s="108"/>
      <c r="F610" s="114"/>
      <c r="G610" s="129"/>
    </row>
    <row r="611" spans="1:7" ht="21" x14ac:dyDescent="0.4">
      <c r="A611" s="155"/>
      <c r="B611" s="114"/>
      <c r="C611" s="135"/>
      <c r="G611" s="129"/>
    </row>
    <row r="612" spans="1:7" ht="19.5" customHeight="1" x14ac:dyDescent="0.45">
      <c r="A612" s="466" t="s">
        <v>8</v>
      </c>
      <c r="B612" s="466"/>
      <c r="C612" s="466"/>
      <c r="D612" s="466"/>
      <c r="E612" s="466"/>
      <c r="F612" s="466"/>
      <c r="G612" s="129"/>
    </row>
    <row r="613" spans="1:7" ht="22.5" x14ac:dyDescent="0.4">
      <c r="A613" s="156">
        <f>B11</f>
        <v>43591</v>
      </c>
      <c r="B613" s="114"/>
      <c r="C613" s="135"/>
      <c r="D613" s="137"/>
      <c r="E613" s="137"/>
      <c r="F613" s="137"/>
      <c r="G613" s="114"/>
    </row>
    <row r="614" spans="1:7" ht="21" x14ac:dyDescent="0.4">
      <c r="A614" s="447" t="s">
        <v>28</v>
      </c>
      <c r="B614" s="448" t="s">
        <v>29</v>
      </c>
      <c r="C614" s="448"/>
      <c r="D614" s="448" t="s">
        <v>42</v>
      </c>
      <c r="E614" s="449" t="s">
        <v>266</v>
      </c>
      <c r="F614" s="449" t="s">
        <v>302</v>
      </c>
      <c r="G614" s="114"/>
    </row>
    <row r="615" spans="1:7" ht="18.75" customHeight="1" x14ac:dyDescent="0.4">
      <c r="A615" s="447"/>
      <c r="B615" s="118" t="s">
        <v>32</v>
      </c>
      <c r="C615" s="118" t="s">
        <v>31</v>
      </c>
      <c r="D615" s="448"/>
      <c r="E615" s="449"/>
      <c r="F615" s="449"/>
      <c r="G615" s="129"/>
    </row>
    <row r="616" spans="1:7" s="80" customFormat="1" ht="18.75" customHeight="1" x14ac:dyDescent="0.4">
      <c r="A616" s="360"/>
      <c r="B616" s="361"/>
      <c r="C616" s="361"/>
      <c r="D616" s="361"/>
      <c r="E616" s="362"/>
      <c r="F616" s="362"/>
      <c r="G616" s="129"/>
    </row>
    <row r="617" spans="1:7" ht="24.75" x14ac:dyDescent="0.4">
      <c r="A617" s="363" t="s">
        <v>90</v>
      </c>
      <c r="B617" s="137"/>
      <c r="C617" s="464"/>
      <c r="D617" s="464"/>
      <c r="E617" s="464"/>
      <c r="F617" s="465"/>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3" t="s">
        <v>34</v>
      </c>
      <c r="B627" s="453"/>
      <c r="C627" s="453"/>
      <c r="D627" s="378">
        <f>SUM(B618:C626)</f>
        <v>18</v>
      </c>
      <c r="E627" s="490"/>
      <c r="F627" s="469"/>
      <c r="G627" s="129"/>
    </row>
    <row r="628" spans="1:7" ht="21" x14ac:dyDescent="0.4">
      <c r="A628" s="453" t="s">
        <v>33</v>
      </c>
      <c r="B628" s="453"/>
      <c r="C628" s="453"/>
      <c r="D628" s="388">
        <f>D627/(COUNT(B618:C626)*2)</f>
        <v>1</v>
      </c>
      <c r="E628" s="491"/>
      <c r="F628" s="492"/>
      <c r="G628" s="129"/>
    </row>
    <row r="629" spans="1:7" ht="21" x14ac:dyDescent="0.4">
      <c r="A629" s="325"/>
      <c r="B629" s="135"/>
      <c r="C629" s="489"/>
      <c r="D629" s="489"/>
      <c r="E629" s="489"/>
      <c r="F629" s="489"/>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1" t="s">
        <v>34</v>
      </c>
      <c r="B639" s="462"/>
      <c r="C639" s="463"/>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4"/>
      <c r="D642" s="464"/>
      <c r="E642" s="464"/>
      <c r="F642" s="465"/>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1" t="s">
        <v>34</v>
      </c>
      <c r="B650" s="462"/>
      <c r="C650" s="463"/>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8"/>
      <c r="B652" s="478"/>
      <c r="C652" s="478"/>
      <c r="D652" s="478"/>
      <c r="E652" s="478"/>
      <c r="F652" s="478"/>
      <c r="G652" s="478"/>
    </row>
    <row r="653" spans="1:16382" ht="24.75" x14ac:dyDescent="0.4">
      <c r="A653" s="363" t="s">
        <v>26</v>
      </c>
      <c r="B653" s="464"/>
      <c r="C653" s="464"/>
      <c r="D653" s="464"/>
      <c r="E653" s="464"/>
      <c r="F653" s="465"/>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9" t="s">
        <v>311</v>
      </c>
      <c r="B661" s="500"/>
      <c r="C661" s="500"/>
      <c r="D661" s="500"/>
      <c r="E661" s="500"/>
      <c r="F661" s="501"/>
      <c r="G661" s="108"/>
    </row>
    <row r="662" spans="1:7" ht="105" x14ac:dyDescent="0.4">
      <c r="A662" s="125" t="s">
        <v>329</v>
      </c>
      <c r="B662" s="122">
        <v>0</v>
      </c>
      <c r="C662" s="307"/>
      <c r="D662" s="179" t="s">
        <v>622</v>
      </c>
      <c r="E662" s="128" t="s">
        <v>621</v>
      </c>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414">
        <f>COUNTIF('A1 Exploitation'!F618:F667,"ok")</f>
        <v>1</v>
      </c>
      <c r="F668" s="414">
        <f>COUNTA('A1 Exploitation'!F618:F667)</f>
        <v>1</v>
      </c>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0.9285714285714286</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74</v>
      </c>
      <c r="E672" s="108"/>
      <c r="F672" s="114"/>
      <c r="G672" s="114"/>
    </row>
    <row r="673" spans="1:7" ht="22.5" x14ac:dyDescent="0.45">
      <c r="A673" s="377" t="s">
        <v>171</v>
      </c>
      <c r="B673" s="189"/>
      <c r="C673" s="190"/>
      <c r="D673" s="154">
        <f>D672/(COUNT(B654:C668,B631:C638,B643:C649,B618:C626)*2)</f>
        <v>0.97368421052631582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6" t="s">
        <v>356</v>
      </c>
      <c r="B676" s="466"/>
      <c r="C676" s="466"/>
      <c r="D676" s="466"/>
      <c r="E676" s="466"/>
      <c r="F676" s="466"/>
      <c r="G676" s="114"/>
    </row>
    <row r="677" spans="1:7" ht="21" x14ac:dyDescent="0.4">
      <c r="A677" s="243">
        <f>B11</f>
        <v>43591</v>
      </c>
      <c r="B677" s="114"/>
      <c r="C677" s="135"/>
      <c r="D677" s="135"/>
      <c r="E677" s="328"/>
      <c r="F677" s="135"/>
      <c r="G677" s="114"/>
    </row>
    <row r="678" spans="1:7" ht="21.75" customHeight="1" x14ac:dyDescent="0.4">
      <c r="A678" s="447" t="s">
        <v>28</v>
      </c>
      <c r="B678" s="448" t="s">
        <v>29</v>
      </c>
      <c r="C678" s="448"/>
      <c r="D678" s="448" t="s">
        <v>42</v>
      </c>
      <c r="E678" s="449" t="s">
        <v>266</v>
      </c>
      <c r="F678" s="449" t="s">
        <v>302</v>
      </c>
      <c r="G678" s="129"/>
    </row>
    <row r="679" spans="1:7" ht="21" x14ac:dyDescent="0.4">
      <c r="A679" s="447"/>
      <c r="B679" s="118" t="s">
        <v>32</v>
      </c>
      <c r="C679" s="118" t="s">
        <v>31</v>
      </c>
      <c r="D679" s="448"/>
      <c r="E679" s="449"/>
      <c r="F679" s="44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105" x14ac:dyDescent="0.4">
      <c r="A687" s="125" t="s">
        <v>295</v>
      </c>
      <c r="B687" s="122">
        <v>0</v>
      </c>
      <c r="C687" s="124"/>
      <c r="D687" s="255" t="s">
        <v>555</v>
      </c>
      <c r="E687" s="128" t="s">
        <v>514</v>
      </c>
      <c r="F687" s="123"/>
      <c r="G687" s="129"/>
    </row>
    <row r="688" spans="1:7" s="80" customFormat="1" ht="84" x14ac:dyDescent="0.4">
      <c r="A688" s="403" t="s">
        <v>296</v>
      </c>
      <c r="B688" s="122">
        <v>1</v>
      </c>
      <c r="C688" s="169" t="str">
        <f>IF(B688=0, -5, "0")</f>
        <v>0</v>
      </c>
      <c r="D688" s="200" t="s">
        <v>631</v>
      </c>
      <c r="E688" s="200" t="s">
        <v>632</v>
      </c>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257"/>
      <c r="E695" s="127"/>
      <c r="F695" s="123"/>
      <c r="G695" s="114"/>
    </row>
    <row r="696" spans="1:7" ht="84" x14ac:dyDescent="0.4">
      <c r="A696" s="272" t="s">
        <v>389</v>
      </c>
      <c r="B696" s="122">
        <v>1</v>
      </c>
      <c r="C696" s="174"/>
      <c r="D696" s="417" t="s">
        <v>516</v>
      </c>
      <c r="E696" s="418" t="s">
        <v>517</v>
      </c>
      <c r="F696" s="123"/>
      <c r="G696" s="114"/>
    </row>
    <row r="697" spans="1:7" ht="21" x14ac:dyDescent="0.4">
      <c r="A697" s="256" t="s">
        <v>319</v>
      </c>
      <c r="B697" s="122">
        <v>2</v>
      </c>
      <c r="C697" s="174"/>
      <c r="D697" s="121"/>
      <c r="E697" s="123"/>
      <c r="F697" s="123"/>
      <c r="G697" s="114"/>
    </row>
    <row r="698" spans="1:7" ht="42" x14ac:dyDescent="0.4">
      <c r="A698" s="256" t="s">
        <v>458</v>
      </c>
      <c r="B698" s="122">
        <v>2</v>
      </c>
      <c r="C698" s="174"/>
      <c r="D698" s="121"/>
      <c r="E698" s="124"/>
      <c r="F698" s="123"/>
      <c r="G698" s="114"/>
    </row>
    <row r="699" spans="1:7" ht="21" x14ac:dyDescent="0.4">
      <c r="A699" s="256" t="s">
        <v>420</v>
      </c>
      <c r="B699" s="122">
        <v>2</v>
      </c>
      <c r="C699" s="174"/>
      <c r="D699" s="419"/>
      <c r="E699" s="123"/>
      <c r="F699" s="123"/>
      <c r="G699" s="114"/>
    </row>
    <row r="700" spans="1:7" ht="89.25" customHeight="1" x14ac:dyDescent="0.4">
      <c r="A700" s="125" t="s">
        <v>422</v>
      </c>
      <c r="B700" s="122">
        <v>1</v>
      </c>
      <c r="C700" s="122"/>
      <c r="D700" s="411">
        <v>0.6</v>
      </c>
      <c r="E700" s="414">
        <f>COUNTIF('A1 Exploitation'!F681:F699,"ok")</f>
        <v>3</v>
      </c>
      <c r="F700" s="414">
        <f>COUNTA('A1 Exploitation'!F681:F699)</f>
        <v>5</v>
      </c>
      <c r="G700" s="114"/>
    </row>
    <row r="701" spans="1:7" s="80" customFormat="1" ht="22.5" x14ac:dyDescent="0.45">
      <c r="A701" s="377" t="s">
        <v>427</v>
      </c>
      <c r="B701" s="189"/>
      <c r="C701" s="190"/>
      <c r="D701" s="394">
        <f>SUM(B681:C700)</f>
        <v>31</v>
      </c>
      <c r="E701" s="108"/>
      <c r="F701" s="114"/>
      <c r="G701" s="129"/>
    </row>
    <row r="702" spans="1:7" ht="22.5" x14ac:dyDescent="0.45">
      <c r="A702" s="377" t="s">
        <v>428</v>
      </c>
      <c r="B702" s="189"/>
      <c r="C702" s="190"/>
      <c r="D702" s="154">
        <f>D701/(COUNT(B681:C700)*2)</f>
        <v>0.86111111111111116</v>
      </c>
      <c r="G702" s="114"/>
    </row>
    <row r="703" spans="1:7" ht="21" x14ac:dyDescent="0.4">
      <c r="A703" s="248"/>
      <c r="B703" s="329"/>
      <c r="C703" s="329"/>
      <c r="D703" s="80"/>
      <c r="E703" s="80"/>
      <c r="F703" s="330"/>
      <c r="G703" s="274"/>
    </row>
    <row r="704" spans="1:7" ht="21" customHeight="1" x14ac:dyDescent="0.4">
      <c r="A704" s="502" t="s">
        <v>459</v>
      </c>
      <c r="B704" s="502"/>
      <c r="C704" s="502"/>
      <c r="D704" s="502"/>
      <c r="E704" s="502"/>
      <c r="F704" s="502"/>
      <c r="G704" s="274"/>
    </row>
    <row r="705" spans="1:7" ht="21" customHeight="1" x14ac:dyDescent="0.4">
      <c r="A705" s="251">
        <f>B11</f>
        <v>43591</v>
      </c>
      <c r="B705" s="114"/>
      <c r="C705" s="135"/>
      <c r="D705" s="273"/>
      <c r="E705" s="273"/>
      <c r="F705" s="273"/>
      <c r="G705" s="274"/>
    </row>
    <row r="706" spans="1:7" ht="21" x14ac:dyDescent="0.4">
      <c r="A706" s="473" t="s">
        <v>28</v>
      </c>
      <c r="B706" s="487" t="s">
        <v>29</v>
      </c>
      <c r="C706" s="487"/>
      <c r="D706" s="448" t="s">
        <v>42</v>
      </c>
      <c r="E706" s="449" t="s">
        <v>266</v>
      </c>
      <c r="F706" s="449" t="s">
        <v>302</v>
      </c>
      <c r="G706" s="274"/>
    </row>
    <row r="707" spans="1:7" ht="21" x14ac:dyDescent="0.4">
      <c r="A707" s="474"/>
      <c r="B707" s="383" t="s">
        <v>32</v>
      </c>
      <c r="C707" s="383" t="s">
        <v>31</v>
      </c>
      <c r="D707" s="448"/>
      <c r="E707" s="449"/>
      <c r="F707" s="449"/>
      <c r="G707" s="274"/>
    </row>
    <row r="708" spans="1:7" s="80" customFormat="1" ht="22.5" x14ac:dyDescent="0.4">
      <c r="A708" s="360"/>
      <c r="B708" s="361"/>
      <c r="C708" s="361"/>
      <c r="D708" s="361"/>
      <c r="E708" s="362"/>
      <c r="F708" s="362"/>
      <c r="G708" s="129"/>
    </row>
    <row r="709" spans="1:7" ht="24.75" x14ac:dyDescent="0.4">
      <c r="A709" s="450" t="s">
        <v>306</v>
      </c>
      <c r="B709" s="451"/>
      <c r="C709" s="451"/>
      <c r="D709" s="451"/>
      <c r="E709" s="451"/>
      <c r="F709" s="452"/>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1"/>
      <c r="C715" s="472"/>
      <c r="D715" s="247">
        <f>SUM(B710:C714)</f>
        <v>10</v>
      </c>
      <c r="E715" s="225"/>
      <c r="F715" s="173"/>
      <c r="G715" s="114"/>
    </row>
    <row r="716" spans="1:7" ht="21" x14ac:dyDescent="0.4">
      <c r="A716" s="130" t="s">
        <v>33</v>
      </c>
      <c r="B716" s="471"/>
      <c r="C716" s="472"/>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50" t="s">
        <v>307</v>
      </c>
      <c r="B718" s="451"/>
      <c r="C718" s="451"/>
      <c r="D718" s="451"/>
      <c r="E718" s="451"/>
      <c r="F718" s="452"/>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t="s">
        <v>30</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4</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14</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0.88849999999999996</v>
      </c>
      <c r="E728" s="101"/>
      <c r="F728" s="102"/>
      <c r="G728" s="93"/>
    </row>
    <row r="729" spans="1:7" ht="22.5" x14ac:dyDescent="0.3">
      <c r="A729" s="261" t="s">
        <v>423</v>
      </c>
      <c r="B729" s="262"/>
      <c r="C729" s="263"/>
      <c r="D729" s="26">
        <f>SUM(D725,D701,D672,D609,D569,D526,D475,D428,D370,D303,D248,D186,D130,D47)</f>
        <v>618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0.84196185286103542</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719:B721 B113:B119 B148:B164 B394:B414 B359:B366 B56:B63 B324:B343 B39:B42 B546:B555 B592:B605 B558:B565 B506:B516 B618:B626 B122:B128 B681:B700 B449:B463 B85:B102 B312:B319 B379:B389 B465:B471 B519:B525 B417:B424 B492:B504 B292:B299 B579:B587 B654:B660 B237:B244 B66:B82 B257:B264 B348:B356 B178:B185 B536:B541 B643:B649 B269:B289 B207:B226 B710:B714 B105:B110 B140:B146 B231:B235 B437:B444 B528:B529 B484:B490 B631:B638 B30:B37 B662:B668">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00" zoomScale="80" zoomScaleNormal="90" zoomScaleSheetLayoutView="80" workbookViewId="0">
      <selection activeCell="E115" sqref="E115"/>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8"/>
      <c r="E1" s="548"/>
      <c r="F1" s="548"/>
      <c r="G1" s="548"/>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9" t="s">
        <v>46</v>
      </c>
      <c r="B6" s="549"/>
      <c r="C6" s="549"/>
      <c r="D6" s="549"/>
      <c r="E6" s="549"/>
      <c r="F6" s="549"/>
      <c r="G6" s="92"/>
    </row>
    <row r="7" spans="1:7" s="258" customFormat="1" ht="21.75" customHeight="1" x14ac:dyDescent="0.5">
      <c r="A7" s="550" t="str">
        <f>'Page de garde'!D18</f>
        <v>SILIANA</v>
      </c>
      <c r="B7" s="550"/>
      <c r="C7" s="550"/>
      <c r="D7" s="550"/>
      <c r="E7" s="550"/>
      <c r="F7" s="550"/>
      <c r="G7" s="92"/>
    </row>
    <row r="8" spans="1:7" s="258" customFormat="1" ht="24.75" x14ac:dyDescent="0.5">
      <c r="A8" s="4" t="s">
        <v>39</v>
      </c>
      <c r="B8" s="551" t="str">
        <f>'A1 Exploitation'!B9:F9</f>
        <v>M Souheil DRAOUI</v>
      </c>
      <c r="C8" s="551"/>
      <c r="D8" s="551"/>
      <c r="E8" s="551"/>
      <c r="F8" s="551"/>
      <c r="G8" s="92"/>
    </row>
    <row r="9" spans="1:7" s="258" customFormat="1" ht="24.75" x14ac:dyDescent="0.5">
      <c r="A9" s="5" t="s">
        <v>41</v>
      </c>
      <c r="B9" s="552" t="str">
        <f>'A1 Exploitation'!B10:F10</f>
        <v>Directeur du magasin et chefs rayons</v>
      </c>
      <c r="C9" s="552"/>
      <c r="D9" s="552"/>
      <c r="E9" s="552"/>
      <c r="F9" s="552"/>
      <c r="G9" s="92"/>
    </row>
    <row r="10" spans="1:7" s="258" customFormat="1" ht="24.75" x14ac:dyDescent="0.5">
      <c r="A10" s="4" t="s">
        <v>40</v>
      </c>
      <c r="B10" s="547">
        <f>'A1 Exploitation'!B11:F11</f>
        <v>43539</v>
      </c>
      <c r="C10" s="547"/>
      <c r="D10" s="547"/>
      <c r="E10" s="547"/>
      <c r="F10" s="547"/>
      <c r="G10" s="92"/>
    </row>
    <row r="11" spans="1:7" s="258" customFormat="1" ht="24.75" x14ac:dyDescent="0.5">
      <c r="A11" s="4" t="s">
        <v>250</v>
      </c>
      <c r="B11" s="544">
        <f>D199</f>
        <v>0.82352941176470584</v>
      </c>
      <c r="C11" s="544"/>
      <c r="D11" s="544"/>
      <c r="E11" s="544"/>
      <c r="F11" s="544"/>
      <c r="G11" s="92"/>
    </row>
    <row r="12" spans="1:7" s="258" customFormat="1" ht="22.5" x14ac:dyDescent="0.45">
      <c r="A12" s="1"/>
      <c r="D12" s="512"/>
      <c r="E12" s="512"/>
      <c r="F12" s="512"/>
      <c r="G12" s="512"/>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35"/>
      <c r="B15" s="536"/>
      <c r="C15" s="536"/>
      <c r="D15" s="536"/>
      <c r="E15" s="536"/>
      <c r="F15" s="536"/>
    </row>
    <row r="16" spans="1:7" ht="19.5" x14ac:dyDescent="0.4">
      <c r="A16" s="539" t="s">
        <v>0</v>
      </c>
      <c r="B16" s="540"/>
      <c r="C16" s="540"/>
      <c r="D16" s="540"/>
      <c r="E16" s="540"/>
      <c r="F16" s="540"/>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33" x14ac:dyDescent="0.3">
      <c r="A19" s="7" t="s">
        <v>68</v>
      </c>
      <c r="B19" s="265">
        <v>1</v>
      </c>
      <c r="C19" s="265"/>
      <c r="D19" s="63" t="s">
        <v>544</v>
      </c>
      <c r="E19" s="63" t="s">
        <v>536</v>
      </c>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1" t="s">
        <v>34</v>
      </c>
      <c r="B22" s="537"/>
      <c r="C22" s="538"/>
      <c r="D22" s="381">
        <f>SUM(B17:C21)</f>
        <v>9</v>
      </c>
    </row>
    <row r="23" spans="1:7" x14ac:dyDescent="0.3">
      <c r="A23" s="528" t="s">
        <v>251</v>
      </c>
      <c r="B23" s="529"/>
      <c r="C23" s="530"/>
      <c r="D23" s="21">
        <f>D22/(COUNT(B17:C21)*2)</f>
        <v>0.9</v>
      </c>
    </row>
    <row r="24" spans="1:7" s="10" customFormat="1" x14ac:dyDescent="0.3">
      <c r="A24" s="14"/>
      <c r="B24" s="15"/>
      <c r="C24" s="15"/>
      <c r="D24" s="16"/>
      <c r="G24" s="93"/>
    </row>
    <row r="25" spans="1:7" ht="19.5" x14ac:dyDescent="0.4">
      <c r="A25" s="533" t="s">
        <v>4</v>
      </c>
      <c r="B25" s="534"/>
      <c r="C25" s="534"/>
      <c r="D25" s="534"/>
      <c r="E25" s="534"/>
      <c r="F25" s="534"/>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28" t="s">
        <v>34</v>
      </c>
      <c r="B33" s="529"/>
      <c r="C33" s="530"/>
      <c r="D33" s="380">
        <f>SUM(B26:C32)</f>
        <v>14</v>
      </c>
    </row>
    <row r="34" spans="1:7" x14ac:dyDescent="0.3">
      <c r="A34" s="528" t="s">
        <v>251</v>
      </c>
      <c r="B34" s="529"/>
      <c r="C34" s="530"/>
      <c r="D34" s="21">
        <f>D33/(COUNT(B26:C32)*2)</f>
        <v>1</v>
      </c>
    </row>
    <row r="35" spans="1:7" s="10" customFormat="1" x14ac:dyDescent="0.3">
      <c r="A35" s="14"/>
      <c r="B35" s="15"/>
      <c r="C35" s="15"/>
      <c r="D35" s="16"/>
      <c r="G35" s="93"/>
    </row>
    <row r="36" spans="1:7" s="10" customFormat="1" ht="19.5" x14ac:dyDescent="0.4">
      <c r="A36" s="533" t="s">
        <v>180</v>
      </c>
      <c r="B36" s="534"/>
      <c r="C36" s="534"/>
      <c r="D36" s="534"/>
      <c r="E36" s="534"/>
      <c r="F36" s="534"/>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28" t="s">
        <v>34</v>
      </c>
      <c r="B42" s="529"/>
      <c r="C42" s="530"/>
      <c r="D42" s="380">
        <f>SUM(B37:C41)</f>
        <v>10</v>
      </c>
      <c r="E42" s="259"/>
      <c r="F42" s="259"/>
      <c r="G42" s="93"/>
    </row>
    <row r="43" spans="1:7" s="10" customFormat="1" x14ac:dyDescent="0.3">
      <c r="A43" s="528" t="s">
        <v>251</v>
      </c>
      <c r="B43" s="529"/>
      <c r="C43" s="530"/>
      <c r="D43" s="21">
        <f>D42/(COUNT(B37:C41)*2)</f>
        <v>1</v>
      </c>
      <c r="E43" s="259"/>
      <c r="F43" s="259"/>
      <c r="G43" s="93"/>
    </row>
    <row r="44" spans="1:7" s="10" customFormat="1" x14ac:dyDescent="0.3">
      <c r="A44" s="33"/>
      <c r="B44" s="34"/>
      <c r="C44" s="34"/>
      <c r="D44" s="35"/>
      <c r="G44" s="93"/>
    </row>
    <row r="45" spans="1:7" ht="19.5" x14ac:dyDescent="0.4">
      <c r="A45" s="542" t="s">
        <v>19</v>
      </c>
      <c r="B45" s="543"/>
      <c r="C45" s="543"/>
      <c r="D45" s="543"/>
      <c r="E45" s="543"/>
      <c r="F45" s="543"/>
    </row>
    <row r="46" spans="1:7" x14ac:dyDescent="0.3">
      <c r="A46" s="7" t="s">
        <v>226</v>
      </c>
      <c r="B46" s="265">
        <v>1</v>
      </c>
      <c r="C46" s="265"/>
      <c r="D46" s="422" t="s">
        <v>564</v>
      </c>
      <c r="E46" s="423" t="s">
        <v>536</v>
      </c>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28" t="s">
        <v>34</v>
      </c>
      <c r="B52" s="529"/>
      <c r="C52" s="530"/>
      <c r="D52" s="380">
        <f>SUM(B46:C51)</f>
        <v>11</v>
      </c>
    </row>
    <row r="53" spans="1:7" x14ac:dyDescent="0.3">
      <c r="A53" s="528" t="s">
        <v>251</v>
      </c>
      <c r="B53" s="529"/>
      <c r="C53" s="530"/>
      <c r="D53" s="21">
        <f>D52/(COUNT(B46:C51)*2)</f>
        <v>0.91666666666666663</v>
      </c>
    </row>
    <row r="54" spans="1:7" s="10" customFormat="1" x14ac:dyDescent="0.3">
      <c r="A54" s="14"/>
      <c r="B54" s="15"/>
      <c r="C54" s="15"/>
      <c r="D54" s="16"/>
      <c r="G54" s="93"/>
    </row>
    <row r="55" spans="1:7" ht="19.5" x14ac:dyDescent="0.4">
      <c r="A55" s="533" t="s">
        <v>8</v>
      </c>
      <c r="B55" s="534"/>
      <c r="C55" s="534"/>
      <c r="D55" s="534"/>
      <c r="E55" s="534"/>
      <c r="F55" s="534"/>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36" x14ac:dyDescent="0.35">
      <c r="A60" s="29" t="s">
        <v>182</v>
      </c>
      <c r="B60" s="265">
        <v>2</v>
      </c>
      <c r="C60" s="88" t="str">
        <f>IF(B60=0, -5, "0")</f>
        <v>0</v>
      </c>
      <c r="D60" s="63" t="s">
        <v>623</v>
      </c>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28" t="s">
        <v>34</v>
      </c>
      <c r="B63" s="529"/>
      <c r="C63" s="530"/>
      <c r="D63" s="380">
        <f>SUM(B56:C62)</f>
        <v>14</v>
      </c>
    </row>
    <row r="64" spans="1:7" x14ac:dyDescent="0.3">
      <c r="A64" s="528" t="s">
        <v>251</v>
      </c>
      <c r="B64" s="529"/>
      <c r="C64" s="530"/>
      <c r="D64" s="21">
        <f>D63/(COUNT(B56:C62)*2)</f>
        <v>1</v>
      </c>
    </row>
    <row r="65" spans="1:7" s="10" customFormat="1" x14ac:dyDescent="0.3">
      <c r="A65" s="14"/>
      <c r="B65" s="15"/>
      <c r="C65" s="15"/>
      <c r="D65" s="16"/>
      <c r="G65" s="93"/>
    </row>
    <row r="66" spans="1:7" ht="19.5" x14ac:dyDescent="0.4">
      <c r="A66" s="533" t="s">
        <v>111</v>
      </c>
      <c r="B66" s="534"/>
      <c r="C66" s="534"/>
      <c r="D66" s="534"/>
      <c r="E66" s="534"/>
      <c r="F66" s="534"/>
    </row>
    <row r="67" spans="1:7" ht="51" x14ac:dyDescent="0.4">
      <c r="A67" s="7" t="s">
        <v>227</v>
      </c>
      <c r="B67" s="68">
        <v>1</v>
      </c>
      <c r="C67" s="69"/>
      <c r="D67" s="63" t="s">
        <v>573</v>
      </c>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v>2</v>
      </c>
      <c r="C72" s="69"/>
      <c r="D72" s="67"/>
      <c r="E72" s="67"/>
      <c r="F72" s="265"/>
    </row>
    <row r="73" spans="1:7" ht="19.5" x14ac:dyDescent="0.4">
      <c r="A73" s="7" t="s">
        <v>81</v>
      </c>
      <c r="B73" s="68">
        <v>2</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t="s">
        <v>30</v>
      </c>
      <c r="C83" s="265"/>
      <c r="D83" s="75"/>
      <c r="E83" s="76"/>
      <c r="F83" s="265"/>
    </row>
    <row r="84" spans="1:7" x14ac:dyDescent="0.3">
      <c r="A84" s="528" t="s">
        <v>34</v>
      </c>
      <c r="B84" s="529"/>
      <c r="C84" s="530"/>
      <c r="D84" s="380">
        <f>SUM(B67:C83)</f>
        <v>25</v>
      </c>
    </row>
    <row r="85" spans="1:7" x14ac:dyDescent="0.3">
      <c r="A85" s="528" t="s">
        <v>251</v>
      </c>
      <c r="B85" s="529"/>
      <c r="C85" s="530"/>
      <c r="D85" s="21">
        <f>D84/(COUNT(B67:C83)*2)</f>
        <v>0.96153846153846156</v>
      </c>
    </row>
    <row r="86" spans="1:7" s="10" customFormat="1" x14ac:dyDescent="0.3">
      <c r="A86" s="14"/>
      <c r="B86" s="15"/>
      <c r="C86" s="15"/>
      <c r="D86" s="16"/>
      <c r="G86" s="93"/>
    </row>
    <row r="87" spans="1:7" ht="19.5" x14ac:dyDescent="0.4">
      <c r="A87" s="533" t="s">
        <v>172</v>
      </c>
      <c r="B87" s="534"/>
      <c r="C87" s="534"/>
      <c r="D87" s="534"/>
      <c r="E87" s="534"/>
      <c r="F87" s="534"/>
    </row>
    <row r="88" spans="1:7" ht="52.5" customHeight="1" x14ac:dyDescent="0.4">
      <c r="A88" s="36" t="s">
        <v>229</v>
      </c>
      <c r="B88" s="78">
        <v>1</v>
      </c>
      <c r="C88" s="69"/>
      <c r="D88" s="63" t="s">
        <v>533</v>
      </c>
      <c r="E88" s="63" t="s">
        <v>536</v>
      </c>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58"/>
      <c r="E93" s="265"/>
      <c r="F93" s="265"/>
    </row>
    <row r="94" spans="1:7" ht="18" x14ac:dyDescent="0.35">
      <c r="A94" s="28" t="s">
        <v>196</v>
      </c>
      <c r="B94" s="78">
        <v>2</v>
      </c>
      <c r="C94" s="88" t="str">
        <f>IF(B94=0, -5, "0")</f>
        <v>0</v>
      </c>
      <c r="D94" s="63"/>
      <c r="E94" s="265"/>
      <c r="F94" s="265"/>
    </row>
    <row r="95" spans="1:7" x14ac:dyDescent="0.3">
      <c r="A95" s="8" t="s">
        <v>138</v>
      </c>
      <c r="B95" s="78">
        <v>2</v>
      </c>
      <c r="C95" s="265"/>
      <c r="D95" s="63"/>
      <c r="E95" s="265"/>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50.25" x14ac:dyDescent="0.35">
      <c r="A99" s="32" t="s">
        <v>163</v>
      </c>
      <c r="B99" s="78">
        <v>1</v>
      </c>
      <c r="C99" s="88" t="str">
        <f>IF(B99=0, -5, "0")</f>
        <v>0</v>
      </c>
      <c r="D99" s="63" t="s">
        <v>582</v>
      </c>
      <c r="E99" s="63" t="s">
        <v>540</v>
      </c>
      <c r="F99" s="265"/>
    </row>
    <row r="100" spans="1:7" ht="18" x14ac:dyDescent="0.35">
      <c r="A100" s="31" t="s">
        <v>253</v>
      </c>
      <c r="B100" s="78">
        <v>1</v>
      </c>
      <c r="C100" s="88" t="str">
        <f>IF(B100=0, -5, "0")</f>
        <v>0</v>
      </c>
      <c r="D100" s="63" t="s">
        <v>583</v>
      </c>
      <c r="E100" s="63" t="s">
        <v>584</v>
      </c>
      <c r="F100" s="265"/>
    </row>
    <row r="101" spans="1:7" x14ac:dyDescent="0.3">
      <c r="A101" s="37" t="s">
        <v>193</v>
      </c>
      <c r="B101" s="78">
        <v>2</v>
      </c>
      <c r="C101" s="265"/>
      <c r="D101" s="63"/>
      <c r="E101" s="265"/>
      <c r="F101" s="265"/>
    </row>
    <row r="102" spans="1:7" x14ac:dyDescent="0.3">
      <c r="A102" s="528" t="s">
        <v>34</v>
      </c>
      <c r="B102" s="529"/>
      <c r="C102" s="530"/>
      <c r="D102" s="380">
        <f>SUM(B88:C101)</f>
        <v>25</v>
      </c>
    </row>
    <row r="103" spans="1:7" x14ac:dyDescent="0.3">
      <c r="A103" s="528" t="s">
        <v>251</v>
      </c>
      <c r="B103" s="529"/>
      <c r="C103" s="530"/>
      <c r="D103" s="21">
        <f>D102/(COUNT(B88:C101)*2)</f>
        <v>0.8928571428571429</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3" t="s">
        <v>173</v>
      </c>
      <c r="B106" s="534"/>
      <c r="C106" s="534"/>
      <c r="D106" s="534"/>
      <c r="E106" s="534"/>
      <c r="F106" s="534"/>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50.25" x14ac:dyDescent="0.35">
      <c r="A112" s="32" t="s">
        <v>191</v>
      </c>
      <c r="B112" s="78">
        <v>0</v>
      </c>
      <c r="C112" s="88">
        <f>IF(B112=0, -5, "0")</f>
        <v>-5</v>
      </c>
      <c r="D112" s="94" t="s">
        <v>588</v>
      </c>
      <c r="E112" s="63" t="s">
        <v>589</v>
      </c>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t="s">
        <v>593</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28" t="s">
        <v>34</v>
      </c>
      <c r="B118" s="529"/>
      <c r="C118" s="530"/>
      <c r="D118" s="380">
        <f>SUM(B107:C117)</f>
        <v>15</v>
      </c>
      <c r="E118" s="259"/>
      <c r="F118" s="259"/>
      <c r="G118" s="93"/>
    </row>
    <row r="119" spans="1:7" s="10" customFormat="1" x14ac:dyDescent="0.3">
      <c r="A119" s="528" t="s">
        <v>251</v>
      </c>
      <c r="B119" s="529"/>
      <c r="C119" s="530"/>
      <c r="D119" s="21">
        <f>D118/(COUNT(B107:C117)*2)</f>
        <v>0.625</v>
      </c>
      <c r="E119" s="259"/>
      <c r="F119" s="259"/>
      <c r="G119" s="93"/>
    </row>
    <row r="120" spans="1:7" s="10" customFormat="1" x14ac:dyDescent="0.3">
      <c r="A120" s="14"/>
      <c r="B120" s="15"/>
      <c r="C120" s="15"/>
      <c r="D120" s="16"/>
      <c r="G120" s="93"/>
    </row>
    <row r="121" spans="1:7" ht="19.5" x14ac:dyDescent="0.4">
      <c r="A121" s="533" t="s">
        <v>156</v>
      </c>
      <c r="B121" s="534"/>
      <c r="C121" s="534"/>
      <c r="D121" s="534"/>
      <c r="E121" s="534"/>
      <c r="F121" s="534"/>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30" x14ac:dyDescent="0.4">
      <c r="A126" s="7" t="s">
        <v>248</v>
      </c>
      <c r="B126" s="79">
        <v>0</v>
      </c>
      <c r="C126" s="69"/>
      <c r="D126" s="75" t="s">
        <v>600</v>
      </c>
      <c r="E126" s="70" t="s">
        <v>601</v>
      </c>
      <c r="F126" s="265"/>
    </row>
    <row r="127" spans="1:7" ht="36" x14ac:dyDescent="0.35">
      <c r="A127" s="29" t="s">
        <v>174</v>
      </c>
      <c r="B127" s="79">
        <v>0</v>
      </c>
      <c r="C127" s="88">
        <f>IF(B127=0, -5, "0")</f>
        <v>-5</v>
      </c>
      <c r="D127" s="75" t="s">
        <v>602</v>
      </c>
      <c r="E127" s="70" t="s">
        <v>603</v>
      </c>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t="s">
        <v>610</v>
      </c>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28" t="s">
        <v>34</v>
      </c>
      <c r="B133" s="529"/>
      <c r="C133" s="530"/>
      <c r="D133" s="380">
        <f>SUM(B122:C132)</f>
        <v>13</v>
      </c>
    </row>
    <row r="134" spans="1:7" x14ac:dyDescent="0.3">
      <c r="A134" s="528" t="s">
        <v>251</v>
      </c>
      <c r="B134" s="529"/>
      <c r="C134" s="530"/>
      <c r="D134" s="20">
        <f>D133/(COUNT(B122:C132)*2)</f>
        <v>0.54166666666666663</v>
      </c>
    </row>
    <row r="135" spans="1:7" s="10" customFormat="1" x14ac:dyDescent="0.3">
      <c r="A135" s="14"/>
      <c r="B135" s="15"/>
      <c r="C135" s="15"/>
      <c r="D135" s="19"/>
      <c r="G135" s="93"/>
    </row>
    <row r="136" spans="1:7" ht="19.5" x14ac:dyDescent="0.4">
      <c r="A136" s="533" t="s">
        <v>61</v>
      </c>
      <c r="B136" s="534"/>
      <c r="C136" s="534"/>
      <c r="D136" s="534"/>
      <c r="E136" s="534"/>
      <c r="F136" s="534"/>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ht="33" x14ac:dyDescent="0.3">
      <c r="A140" s="38" t="s">
        <v>234</v>
      </c>
      <c r="B140" s="78">
        <v>1</v>
      </c>
      <c r="C140" s="63"/>
      <c r="D140" s="95" t="s">
        <v>533</v>
      </c>
      <c r="E140" s="421" t="s">
        <v>534</v>
      </c>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66.75" x14ac:dyDescent="0.35">
      <c r="A144" s="28" t="s">
        <v>198</v>
      </c>
      <c r="B144" s="78">
        <v>1</v>
      </c>
      <c r="C144" s="88" t="str">
        <f>IF(B144=0, -5, "0")</f>
        <v>0</v>
      </c>
      <c r="D144" s="95" t="s">
        <v>617</v>
      </c>
      <c r="E144" s="63" t="s">
        <v>618</v>
      </c>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x14ac:dyDescent="0.3">
      <c r="A147" s="36" t="s">
        <v>175</v>
      </c>
      <c r="B147" s="78">
        <v>2</v>
      </c>
      <c r="C147" s="63"/>
      <c r="D147" s="66"/>
      <c r="E147" s="265"/>
      <c r="F147" s="265"/>
    </row>
    <row r="148" spans="1:7" x14ac:dyDescent="0.3">
      <c r="A148" s="7" t="s">
        <v>261</v>
      </c>
      <c r="B148" s="78">
        <v>2</v>
      </c>
      <c r="C148" s="63"/>
      <c r="D148" s="83"/>
      <c r="E148" s="265"/>
      <c r="F148" s="265"/>
    </row>
    <row r="149" spans="1:7" x14ac:dyDescent="0.3">
      <c r="A149" s="528" t="s">
        <v>34</v>
      </c>
      <c r="B149" s="529"/>
      <c r="C149" s="530"/>
      <c r="D149" s="380">
        <f>SUM(B137:C148)</f>
        <v>22</v>
      </c>
    </row>
    <row r="150" spans="1:7" x14ac:dyDescent="0.3">
      <c r="A150" s="528" t="s">
        <v>251</v>
      </c>
      <c r="B150" s="529"/>
      <c r="C150" s="530"/>
      <c r="D150" s="21">
        <f>D149/(COUNT(B137:C148)*2)</f>
        <v>0.91666666666666663</v>
      </c>
    </row>
    <row r="151" spans="1:7" s="10" customFormat="1" x14ac:dyDescent="0.3">
      <c r="A151" s="14"/>
      <c r="B151" s="15"/>
      <c r="C151" s="15"/>
      <c r="D151" s="16"/>
      <c r="G151" s="93"/>
    </row>
    <row r="152" spans="1:7" ht="19.5" x14ac:dyDescent="0.4">
      <c r="A152" s="533" t="s">
        <v>178</v>
      </c>
      <c r="B152" s="534"/>
      <c r="C152" s="534"/>
      <c r="D152" s="534"/>
      <c r="E152" s="534"/>
      <c r="F152" s="534"/>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50.25" x14ac:dyDescent="0.35">
      <c r="A156" s="28" t="s">
        <v>263</v>
      </c>
      <c r="B156" s="265">
        <v>1</v>
      </c>
      <c r="C156" s="88" t="str">
        <f>IF(B156=0, -5, "0")</f>
        <v>0</v>
      </c>
      <c r="D156" s="63" t="s">
        <v>624</v>
      </c>
      <c r="E156" s="63" t="s">
        <v>625</v>
      </c>
      <c r="F156" s="265"/>
    </row>
    <row r="157" spans="1:7" ht="50.25" x14ac:dyDescent="0.35">
      <c r="A157" s="28" t="s">
        <v>264</v>
      </c>
      <c r="B157" s="265">
        <v>1</v>
      </c>
      <c r="C157" s="88" t="str">
        <f>IF(B157=0, -5, "0")</f>
        <v>0</v>
      </c>
      <c r="D157" s="63" t="s">
        <v>529</v>
      </c>
      <c r="E157" s="63" t="s">
        <v>530</v>
      </c>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28" t="s">
        <v>34</v>
      </c>
      <c r="B161" s="537"/>
      <c r="C161" s="538"/>
      <c r="D161" s="381">
        <f>SUM(B153:C160)</f>
        <v>14</v>
      </c>
    </row>
    <row r="162" spans="1:7" x14ac:dyDescent="0.3">
      <c r="A162" s="528" t="s">
        <v>251</v>
      </c>
      <c r="B162" s="529"/>
      <c r="C162" s="530"/>
      <c r="D162" s="21">
        <f>D161/(COUNT(B153:C160)*2)</f>
        <v>0.875</v>
      </c>
    </row>
    <row r="163" spans="1:7" s="10" customFormat="1" x14ac:dyDescent="0.3">
      <c r="A163" s="14"/>
      <c r="B163" s="15"/>
      <c r="C163" s="17"/>
      <c r="D163" s="18"/>
      <c r="G163" s="93"/>
    </row>
    <row r="164" spans="1:7" ht="19.5" x14ac:dyDescent="0.4">
      <c r="A164" s="533" t="s">
        <v>64</v>
      </c>
      <c r="B164" s="534"/>
      <c r="C164" s="534"/>
      <c r="D164" s="534"/>
      <c r="E164" s="534"/>
      <c r="F164" s="534"/>
    </row>
    <row r="165" spans="1:7" ht="66.75" x14ac:dyDescent="0.35">
      <c r="A165" s="28" t="s">
        <v>242</v>
      </c>
      <c r="B165" s="265">
        <v>1</v>
      </c>
      <c r="C165" s="88" t="str">
        <f>IF(B165=0, -5, "0")</f>
        <v>0</v>
      </c>
      <c r="D165" s="63" t="s">
        <v>626</v>
      </c>
      <c r="E165" s="265"/>
      <c r="F165" s="265"/>
    </row>
    <row r="166" spans="1:7" x14ac:dyDescent="0.3">
      <c r="A166" s="7" t="s">
        <v>243</v>
      </c>
      <c r="B166" s="265">
        <v>2</v>
      </c>
      <c r="C166" s="265"/>
      <c r="D166" s="63"/>
      <c r="E166" s="265"/>
      <c r="F166" s="265"/>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28" t="s">
        <v>34</v>
      </c>
      <c r="B169" s="529"/>
      <c r="C169" s="530"/>
      <c r="D169" s="380">
        <f>SUM(B165:C168)</f>
        <v>7</v>
      </c>
    </row>
    <row r="170" spans="1:7" x14ac:dyDescent="0.3">
      <c r="A170" s="528" t="s">
        <v>251</v>
      </c>
      <c r="B170" s="529"/>
      <c r="C170" s="530"/>
      <c r="D170" s="21">
        <f>D169/(COUNT(B165:C168)*2)</f>
        <v>0.875</v>
      </c>
    </row>
    <row r="171" spans="1:7" s="10" customFormat="1" x14ac:dyDescent="0.3">
      <c r="A171" s="14"/>
      <c r="B171" s="15"/>
      <c r="C171" s="15"/>
      <c r="D171" s="16"/>
      <c r="G171" s="93"/>
    </row>
    <row r="172" spans="1:7" ht="19.5" x14ac:dyDescent="0.4">
      <c r="A172" s="531" t="s">
        <v>15</v>
      </c>
      <c r="B172" s="532"/>
      <c r="C172" s="532"/>
      <c r="D172" s="532"/>
      <c r="E172" s="532"/>
      <c r="F172" s="532"/>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28" t="s">
        <v>34</v>
      </c>
      <c r="B177" s="529"/>
      <c r="C177" s="530"/>
      <c r="D177" s="380">
        <f>SUM(B173:C176)</f>
        <v>8</v>
      </c>
    </row>
    <row r="178" spans="1:7" x14ac:dyDescent="0.3">
      <c r="A178" s="528" t="s">
        <v>251</v>
      </c>
      <c r="B178" s="529"/>
      <c r="C178" s="530"/>
      <c r="D178" s="21">
        <f>D177/(COUNT(B173:C176)*2)</f>
        <v>1</v>
      </c>
    </row>
    <row r="179" spans="1:7" s="10" customFormat="1" x14ac:dyDescent="0.3">
      <c r="A179" s="14"/>
      <c r="B179" s="15"/>
      <c r="C179" s="15"/>
      <c r="D179" s="16"/>
      <c r="G179" s="93"/>
    </row>
    <row r="180" spans="1:7" ht="19.5" x14ac:dyDescent="0.4">
      <c r="A180" s="533" t="s">
        <v>65</v>
      </c>
      <c r="B180" s="534"/>
      <c r="C180" s="534"/>
      <c r="D180" s="534"/>
      <c r="E180" s="534"/>
      <c r="F180" s="534"/>
    </row>
    <row r="181" spans="1:7" x14ac:dyDescent="0.3">
      <c r="A181" s="30" t="s">
        <v>270</v>
      </c>
      <c r="B181" s="265">
        <v>2</v>
      </c>
      <c r="C181" s="265"/>
      <c r="D181" s="63"/>
      <c r="E181" s="63"/>
      <c r="F181" s="265"/>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28" t="s">
        <v>34</v>
      </c>
      <c r="B186" s="529"/>
      <c r="C186" s="530"/>
      <c r="D186" s="380">
        <f>SUM(B181:C185)</f>
        <v>10</v>
      </c>
    </row>
    <row r="187" spans="1:7" x14ac:dyDescent="0.3">
      <c r="A187" s="528" t="s">
        <v>251</v>
      </c>
      <c r="B187" s="529"/>
      <c r="C187" s="530"/>
      <c r="D187" s="21">
        <f>D186/(COUNT(B181:C185)*2)</f>
        <v>1</v>
      </c>
    </row>
    <row r="188" spans="1:7" s="10" customFormat="1" x14ac:dyDescent="0.3">
      <c r="A188" s="14"/>
      <c r="B188" s="15"/>
      <c r="C188" s="15"/>
      <c r="D188" s="16"/>
      <c r="G188" s="93"/>
    </row>
    <row r="189" spans="1:7" ht="19.5" x14ac:dyDescent="0.4">
      <c r="A189" s="533" t="s">
        <v>177</v>
      </c>
      <c r="B189" s="534"/>
      <c r="C189" s="534"/>
      <c r="D189" s="534"/>
      <c r="E189" s="534"/>
      <c r="F189" s="534"/>
    </row>
    <row r="190" spans="1:7" x14ac:dyDescent="0.3">
      <c r="A190" s="30" t="s">
        <v>309</v>
      </c>
      <c r="B190" s="265">
        <v>2</v>
      </c>
      <c r="C190" s="265"/>
      <c r="D190" s="265"/>
      <c r="E190" s="265"/>
      <c r="F190" s="265"/>
      <c r="G190" s="259"/>
    </row>
    <row r="191" spans="1:7" ht="99.75" x14ac:dyDescent="0.35">
      <c r="A191" s="100" t="s">
        <v>271</v>
      </c>
      <c r="B191" s="265">
        <v>0</v>
      </c>
      <c r="C191" s="88">
        <f>IF(B191=0, -5, "0")</f>
        <v>-5</v>
      </c>
      <c r="D191" s="422" t="s">
        <v>522</v>
      </c>
      <c r="E191" s="421" t="s">
        <v>523</v>
      </c>
      <c r="F191" s="423"/>
    </row>
    <row r="192" spans="1:7" x14ac:dyDescent="0.3">
      <c r="A192" s="8" t="s">
        <v>267</v>
      </c>
      <c r="B192" s="265">
        <v>2</v>
      </c>
      <c r="C192" s="265"/>
      <c r="D192" s="265"/>
      <c r="E192" s="265"/>
      <c r="F192" s="265"/>
    </row>
    <row r="193" spans="1:6" x14ac:dyDescent="0.3">
      <c r="A193" s="39" t="s">
        <v>159</v>
      </c>
      <c r="B193" s="265">
        <v>0</v>
      </c>
      <c r="C193" s="265"/>
      <c r="D193" s="265" t="s">
        <v>586</v>
      </c>
      <c r="E193" s="265" t="s">
        <v>627</v>
      </c>
      <c r="F193" s="265"/>
    </row>
    <row r="194" spans="1:6" x14ac:dyDescent="0.3">
      <c r="A194" s="528" t="s">
        <v>34</v>
      </c>
      <c r="B194" s="529"/>
      <c r="C194" s="530"/>
      <c r="D194" s="40">
        <f>SUM(B190:C193)</f>
        <v>-1</v>
      </c>
    </row>
    <row r="195" spans="1:6" x14ac:dyDescent="0.3">
      <c r="A195" s="528" t="s">
        <v>251</v>
      </c>
      <c r="B195" s="529"/>
      <c r="C195" s="530"/>
      <c r="D195" s="21">
        <f>D194/(COUNT(B190:C193)*2)</f>
        <v>-0.1</v>
      </c>
    </row>
    <row r="197" spans="1:6" ht="18" x14ac:dyDescent="0.35">
      <c r="A197" s="43" t="s">
        <v>422</v>
      </c>
      <c r="B197" s="264"/>
      <c r="C197" s="264"/>
      <c r="D197" s="104">
        <f>E197/F197</f>
        <v>0.47368421052631576</v>
      </c>
      <c r="E197" s="416">
        <f>COUNTIF('A1 Technique'!F17:F193,"ok")</f>
        <v>9</v>
      </c>
      <c r="F197" s="416">
        <f>COUNTA('A1 Technique'!F17:F193)</f>
        <v>19</v>
      </c>
    </row>
    <row r="198" spans="1:6" ht="22.5" x14ac:dyDescent="0.3">
      <c r="A198" s="261" t="s">
        <v>423</v>
      </c>
      <c r="B198" s="262"/>
      <c r="C198" s="263"/>
      <c r="D198" s="26">
        <f>SUM(D194,D186,D177,D169,D161,D63,D52,D33,D22,D118,D149,D133,D102,D84,D42)</f>
        <v>196</v>
      </c>
    </row>
    <row r="199" spans="1:6" ht="22.5" x14ac:dyDescent="0.3">
      <c r="A199" s="261" t="s">
        <v>276</v>
      </c>
      <c r="B199" s="262"/>
      <c r="C199" s="263"/>
      <c r="D199" s="27">
        <f>D198/(COUNT(B190:C193,B181:C185,B173:C176,B165:C168,B153:C160,B56:C62,B46:C51,B26:C32,B17:C21,B107:C117,B137:C148,B122:C132,B88:C101,B67:C83,B37:C41)*2)</f>
        <v>0.82352941176470584</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 F192: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2"/>
      <c r="E1" s="512"/>
      <c r="F1" s="512"/>
      <c r="G1" s="512"/>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3" t="s">
        <v>151</v>
      </c>
      <c r="B7" s="513"/>
      <c r="C7" s="513"/>
      <c r="D7" s="513"/>
      <c r="E7" s="513"/>
      <c r="F7" s="513"/>
      <c r="G7" s="111"/>
    </row>
    <row r="8" spans="1:7" ht="22.5" x14ac:dyDescent="0.45">
      <c r="A8" s="514" t="str">
        <f>'Page de garde'!D18</f>
        <v>SILIANA</v>
      </c>
      <c r="B8" s="514"/>
      <c r="C8" s="514"/>
      <c r="D8" s="514"/>
      <c r="E8" s="514"/>
      <c r="F8" s="514"/>
      <c r="G8" s="111"/>
    </row>
    <row r="9" spans="1:7" ht="22.5" x14ac:dyDescent="0.45">
      <c r="A9" s="112" t="s">
        <v>39</v>
      </c>
      <c r="B9" s="515"/>
      <c r="C9" s="515"/>
      <c r="D9" s="515"/>
      <c r="E9" s="515"/>
      <c r="F9" s="515"/>
      <c r="G9" s="111"/>
    </row>
    <row r="10" spans="1:7" ht="22.5" x14ac:dyDescent="0.45">
      <c r="A10" s="113" t="s">
        <v>41</v>
      </c>
      <c r="B10" s="516"/>
      <c r="C10" s="516"/>
      <c r="D10" s="516"/>
      <c r="E10" s="516"/>
      <c r="F10" s="516"/>
      <c r="G10" s="111"/>
    </row>
    <row r="11" spans="1:7" ht="22.5" x14ac:dyDescent="0.45">
      <c r="A11" s="112" t="s">
        <v>40</v>
      </c>
      <c r="B11" s="511"/>
      <c r="C11" s="511"/>
      <c r="D11" s="511"/>
      <c r="E11" s="511"/>
      <c r="F11" s="511"/>
      <c r="G11" s="111"/>
    </row>
    <row r="12" spans="1:7" ht="22.5" x14ac:dyDescent="0.45">
      <c r="A12" s="112" t="s">
        <v>200</v>
      </c>
      <c r="B12" s="517" t="e">
        <f>D730</f>
        <v>#DIV/0!</v>
      </c>
      <c r="C12" s="517"/>
      <c r="D12" s="517"/>
      <c r="E12" s="517"/>
      <c r="F12" s="517"/>
      <c r="G12" s="111"/>
    </row>
    <row r="13" spans="1:7" ht="22.5" x14ac:dyDescent="0.45">
      <c r="A13" s="110"/>
      <c r="B13" s="108"/>
      <c r="C13" s="108"/>
      <c r="D13" s="512"/>
      <c r="E13" s="512"/>
      <c r="F13" s="512"/>
      <c r="G13" s="512"/>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7" t="s">
        <v>28</v>
      </c>
      <c r="B17" s="448" t="s">
        <v>29</v>
      </c>
      <c r="C17" s="448"/>
      <c r="D17" s="448" t="s">
        <v>42</v>
      </c>
      <c r="E17" s="449" t="s">
        <v>266</v>
      </c>
      <c r="F17" s="449" t="s">
        <v>300</v>
      </c>
      <c r="G17" s="114"/>
    </row>
    <row r="18" spans="1:8" ht="16.5" customHeight="1" x14ac:dyDescent="0.4">
      <c r="A18" s="447"/>
      <c r="B18" s="118" t="s">
        <v>32</v>
      </c>
      <c r="C18" s="118" t="s">
        <v>31</v>
      </c>
      <c r="D18" s="448"/>
      <c r="E18" s="449"/>
      <c r="F18" s="44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3" t="s">
        <v>16</v>
      </c>
      <c r="B29" s="554"/>
      <c r="C29" s="554"/>
      <c r="D29" s="554"/>
      <c r="E29" s="554"/>
      <c r="F29" s="554"/>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3" t="s">
        <v>311</v>
      </c>
      <c r="B38" s="554"/>
      <c r="C38" s="554"/>
      <c r="D38" s="554"/>
      <c r="E38" s="554"/>
      <c r="F38" s="554"/>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5"/>
      <c r="B49" s="435"/>
      <c r="C49" s="435"/>
      <c r="D49" s="435"/>
      <c r="E49" s="435"/>
      <c r="F49" s="435"/>
      <c r="G49" s="43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7" t="s">
        <v>28</v>
      </c>
      <c r="B52" s="448" t="s">
        <v>29</v>
      </c>
      <c r="C52" s="448"/>
      <c r="D52" s="448" t="s">
        <v>42</v>
      </c>
      <c r="E52" s="449" t="s">
        <v>266</v>
      </c>
      <c r="F52" s="449" t="s">
        <v>302</v>
      </c>
      <c r="G52" s="129"/>
    </row>
    <row r="53" spans="1:7" ht="21" x14ac:dyDescent="0.4">
      <c r="A53" s="447"/>
      <c r="B53" s="118" t="s">
        <v>32</v>
      </c>
      <c r="C53" s="118" t="s">
        <v>31</v>
      </c>
      <c r="D53" s="448"/>
      <c r="E53" s="449"/>
      <c r="F53" s="44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3"/>
      <c r="B64" s="434"/>
      <c r="C64" s="434"/>
      <c r="D64" s="434"/>
      <c r="E64" s="434"/>
      <c r="F64" s="434"/>
      <c r="G64" s="434"/>
    </row>
    <row r="65" spans="1:7" ht="43.5" customHeight="1" x14ac:dyDescent="0.4">
      <c r="A65" s="522" t="s">
        <v>351</v>
      </c>
      <c r="B65" s="522"/>
      <c r="C65" s="522"/>
      <c r="D65" s="522"/>
      <c r="E65" s="522"/>
      <c r="F65" s="52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2"/>
      <c r="B83" s="442"/>
      <c r="C83" s="442"/>
      <c r="D83" s="442"/>
      <c r="E83" s="442"/>
      <c r="F83" s="442"/>
      <c r="G83" s="442"/>
    </row>
    <row r="84" spans="1:7" ht="45" customHeight="1" x14ac:dyDescent="0.45">
      <c r="A84" s="523" t="s">
        <v>352</v>
      </c>
      <c r="B84" s="523"/>
      <c r="C84" s="523"/>
      <c r="D84" s="523"/>
      <c r="E84" s="523"/>
      <c r="F84" s="52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8"/>
      <c r="B103" s="436"/>
      <c r="C103" s="436"/>
      <c r="D103" s="436"/>
      <c r="E103" s="436"/>
      <c r="F103" s="443"/>
      <c r="G103" s="173"/>
    </row>
    <row r="104" spans="1:7" s="80" customFormat="1" ht="46.5" customHeight="1" x14ac:dyDescent="0.4">
      <c r="A104" s="522" t="s">
        <v>353</v>
      </c>
      <c r="B104" s="522"/>
      <c r="C104" s="522"/>
      <c r="D104" s="522"/>
      <c r="E104" s="522"/>
      <c r="F104" s="52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4"/>
      <c r="B111" s="445"/>
      <c r="C111" s="445"/>
      <c r="D111" s="445"/>
      <c r="E111" s="445"/>
      <c r="F111" s="446"/>
      <c r="G111" s="129"/>
    </row>
    <row r="112" spans="1:7" s="80" customFormat="1" ht="39.75" customHeight="1" x14ac:dyDescent="0.4">
      <c r="A112" s="522" t="s">
        <v>390</v>
      </c>
      <c r="B112" s="522"/>
      <c r="C112" s="522"/>
      <c r="D112" s="522"/>
      <c r="E112" s="522"/>
      <c r="F112" s="52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6"/>
      <c r="B120" s="436"/>
      <c r="C120" s="436"/>
      <c r="D120" s="436"/>
      <c r="E120" s="436"/>
      <c r="F120" s="436"/>
      <c r="G120" s="173"/>
    </row>
    <row r="121" spans="1:7" ht="22.5" x14ac:dyDescent="0.4">
      <c r="A121" s="522" t="s">
        <v>311</v>
      </c>
      <c r="B121" s="522"/>
      <c r="C121" s="522"/>
      <c r="D121" s="522"/>
      <c r="E121" s="522"/>
      <c r="F121" s="52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7"/>
      <c r="B132" s="437"/>
      <c r="C132" s="437"/>
      <c r="D132" s="437"/>
      <c r="E132" s="437"/>
      <c r="F132" s="437"/>
      <c r="G132" s="114"/>
    </row>
    <row r="133" spans="1:16384" ht="22.5" customHeight="1" x14ac:dyDescent="0.4">
      <c r="A133" s="524" t="s">
        <v>424</v>
      </c>
      <c r="B133" s="524"/>
      <c r="C133" s="524"/>
      <c r="D133" s="524"/>
      <c r="E133" s="524"/>
      <c r="F133" s="524"/>
      <c r="G133" s="114"/>
    </row>
    <row r="134" spans="1:16384" ht="22.5" customHeight="1" x14ac:dyDescent="0.4">
      <c r="A134" s="525"/>
      <c r="B134" s="525"/>
      <c r="C134" s="525"/>
      <c r="D134" s="525"/>
      <c r="E134" s="525"/>
      <c r="F134" s="525"/>
      <c r="G134" s="114"/>
    </row>
    <row r="135" spans="1:16384" s="326" customFormat="1" ht="22.5" customHeight="1" x14ac:dyDescent="0.25">
      <c r="A135" s="447" t="s">
        <v>28</v>
      </c>
      <c r="B135" s="448" t="s">
        <v>29</v>
      </c>
      <c r="C135" s="448"/>
      <c r="D135" s="448" t="s">
        <v>42</v>
      </c>
      <c r="E135" s="449" t="s">
        <v>266</v>
      </c>
      <c r="F135" s="449" t="s">
        <v>302</v>
      </c>
    </row>
    <row r="136" spans="1:16384" s="326" customFormat="1" ht="22.5" customHeight="1" x14ac:dyDescent="0.25">
      <c r="A136" s="447"/>
      <c r="B136" s="118" t="s">
        <v>32</v>
      </c>
      <c r="C136" s="118" t="s">
        <v>31</v>
      </c>
      <c r="D136" s="448"/>
      <c r="E136" s="449"/>
      <c r="F136" s="44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6" t="s">
        <v>461</v>
      </c>
      <c r="B139" s="526"/>
      <c r="C139" s="526"/>
      <c r="D139" s="526"/>
      <c r="E139" s="526"/>
      <c r="F139" s="52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5" t="s">
        <v>350</v>
      </c>
      <c r="B147" s="475"/>
      <c r="C147" s="475"/>
      <c r="D147" s="475"/>
      <c r="E147" s="475"/>
      <c r="F147" s="475"/>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8"/>
      <c r="B165" s="436"/>
      <c r="C165" s="436"/>
      <c r="D165" s="436"/>
      <c r="E165" s="436"/>
      <c r="F165" s="436"/>
      <c r="G165" s="114"/>
    </row>
    <row r="166" spans="1:7" ht="32.25" customHeight="1" x14ac:dyDescent="0.4">
      <c r="A166" s="526" t="s">
        <v>462</v>
      </c>
      <c r="B166" s="526"/>
      <c r="C166" s="526"/>
      <c r="D166" s="526"/>
      <c r="E166" s="526"/>
      <c r="F166" s="52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9"/>
      <c r="B176" s="440"/>
      <c r="C176" s="440"/>
      <c r="D176" s="440"/>
      <c r="E176" s="440"/>
      <c r="F176" s="440"/>
      <c r="G176" s="114"/>
    </row>
    <row r="177" spans="1:7" ht="32.25" customHeight="1" x14ac:dyDescent="0.4">
      <c r="A177" s="526" t="s">
        <v>311</v>
      </c>
      <c r="B177" s="526"/>
      <c r="C177" s="526"/>
      <c r="D177" s="526"/>
      <c r="E177" s="526"/>
      <c r="F177" s="52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76"/>
      <c r="C186" s="477"/>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1"/>
      <c r="B188" s="441"/>
      <c r="C188" s="441"/>
      <c r="D188" s="441"/>
      <c r="E188" s="441"/>
      <c r="F188" s="44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7" t="s">
        <v>28</v>
      </c>
      <c r="B191" s="448" t="s">
        <v>29</v>
      </c>
      <c r="C191" s="448"/>
      <c r="D191" s="448" t="s">
        <v>42</v>
      </c>
      <c r="E191" s="449" t="s">
        <v>266</v>
      </c>
      <c r="F191" s="449" t="s">
        <v>302</v>
      </c>
      <c r="G191" s="114"/>
    </row>
    <row r="192" spans="1:7" ht="21" x14ac:dyDescent="0.4">
      <c r="A192" s="447"/>
      <c r="B192" s="118" t="s">
        <v>32</v>
      </c>
      <c r="C192" s="118" t="s">
        <v>31</v>
      </c>
      <c r="D192" s="448"/>
      <c r="E192" s="449"/>
      <c r="F192" s="44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1" t="s">
        <v>34</v>
      </c>
      <c r="B203" s="462"/>
      <c r="C203" s="463"/>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5"/>
      <c r="B205" s="435"/>
      <c r="C205" s="435"/>
      <c r="D205" s="435"/>
      <c r="E205" s="435"/>
      <c r="F205" s="43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1" t="s">
        <v>34</v>
      </c>
      <c r="B227" s="462"/>
      <c r="C227" s="463"/>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5"/>
      <c r="B229" s="435"/>
      <c r="C229" s="435"/>
      <c r="D229" s="435"/>
      <c r="E229" s="435"/>
      <c r="F229" s="43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8" t="s">
        <v>311</v>
      </c>
      <c r="B236" s="519"/>
      <c r="C236" s="519"/>
      <c r="D236" s="52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1" t="s">
        <v>34</v>
      </c>
      <c r="B245" s="462"/>
      <c r="C245" s="463"/>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5"/>
      <c r="B250" s="435"/>
      <c r="C250" s="435"/>
      <c r="D250" s="435"/>
      <c r="E250" s="435"/>
      <c r="F250" s="43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7" t="s">
        <v>28</v>
      </c>
      <c r="B253" s="448" t="s">
        <v>29</v>
      </c>
      <c r="C253" s="448"/>
      <c r="D253" s="448" t="s">
        <v>42</v>
      </c>
      <c r="E253" s="449" t="s">
        <v>266</v>
      </c>
      <c r="F253" s="449" t="s">
        <v>302</v>
      </c>
      <c r="G253" s="129"/>
    </row>
    <row r="254" spans="1:7" ht="21" x14ac:dyDescent="0.4">
      <c r="A254" s="447"/>
      <c r="B254" s="118" t="s">
        <v>32</v>
      </c>
      <c r="C254" s="118" t="s">
        <v>31</v>
      </c>
      <c r="D254" s="448"/>
      <c r="E254" s="449"/>
      <c r="F254" s="44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1" t="s">
        <v>34</v>
      </c>
      <c r="B265" s="462"/>
      <c r="C265" s="463"/>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9"/>
      <c r="B290" s="469"/>
      <c r="C290" s="469"/>
      <c r="D290" s="469"/>
      <c r="E290" s="469"/>
      <c r="F290" s="469"/>
      <c r="G290" s="129"/>
    </row>
    <row r="291" spans="1:7" s="80" customFormat="1" ht="31.5" customHeight="1" x14ac:dyDescent="0.4">
      <c r="A291" s="521" t="s">
        <v>311</v>
      </c>
      <c r="B291" s="521"/>
      <c r="C291" s="521"/>
      <c r="D291" s="521"/>
      <c r="E291" s="521"/>
      <c r="F291" s="52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7" t="s">
        <v>28</v>
      </c>
      <c r="B308" s="448" t="s">
        <v>29</v>
      </c>
      <c r="C308" s="448"/>
      <c r="D308" s="448" t="s">
        <v>42</v>
      </c>
      <c r="E308" s="449" t="s">
        <v>266</v>
      </c>
      <c r="F308" s="449" t="s">
        <v>302</v>
      </c>
      <c r="G308" s="129"/>
    </row>
    <row r="309" spans="1:7" ht="21" x14ac:dyDescent="0.4">
      <c r="A309" s="447"/>
      <c r="B309" s="118" t="s">
        <v>32</v>
      </c>
      <c r="C309" s="118" t="s">
        <v>31</v>
      </c>
      <c r="D309" s="448"/>
      <c r="E309" s="449"/>
      <c r="F309" s="44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0"/>
      <c r="B357" s="460"/>
      <c r="C357" s="460"/>
      <c r="D357" s="460"/>
      <c r="E357" s="460"/>
      <c r="F357" s="460"/>
      <c r="G357" s="460"/>
    </row>
    <row r="358" spans="1:7" ht="32.25" customHeight="1" x14ac:dyDescent="0.4">
      <c r="A358" s="505" t="s">
        <v>311</v>
      </c>
      <c r="B358" s="505"/>
      <c r="C358" s="505"/>
      <c r="D358" s="505"/>
      <c r="E358" s="505"/>
      <c r="F358" s="505"/>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7" t="s">
        <v>28</v>
      </c>
      <c r="B375" s="448" t="s">
        <v>29</v>
      </c>
      <c r="C375" s="448"/>
      <c r="D375" s="448" t="s">
        <v>42</v>
      </c>
      <c r="E375" s="449" t="s">
        <v>266</v>
      </c>
      <c r="F375" s="449" t="s">
        <v>302</v>
      </c>
      <c r="G375" s="173"/>
    </row>
    <row r="376" spans="1:7" s="260" customFormat="1" ht="21" x14ac:dyDescent="0.4">
      <c r="A376" s="447"/>
      <c r="B376" s="118" t="s">
        <v>32</v>
      </c>
      <c r="C376" s="118" t="s">
        <v>31</v>
      </c>
      <c r="D376" s="448"/>
      <c r="E376" s="449"/>
      <c r="F376" s="44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3"/>
      <c r="B415" s="442"/>
      <c r="C415" s="442"/>
      <c r="D415" s="442"/>
      <c r="E415" s="442"/>
      <c r="F415" s="442"/>
      <c r="G415" s="442"/>
    </row>
    <row r="416" spans="1:7" s="260" customFormat="1" ht="24.75" x14ac:dyDescent="0.4">
      <c r="A416" s="508" t="s">
        <v>320</v>
      </c>
      <c r="B416" s="508"/>
      <c r="C416" s="508"/>
      <c r="D416" s="508"/>
      <c r="E416" s="508"/>
      <c r="F416" s="50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7" t="s">
        <v>28</v>
      </c>
      <c r="B433" s="448" t="s">
        <v>29</v>
      </c>
      <c r="C433" s="448"/>
      <c r="D433" s="448" t="s">
        <v>42</v>
      </c>
      <c r="E433" s="449" t="s">
        <v>266</v>
      </c>
      <c r="F433" s="449" t="s">
        <v>302</v>
      </c>
      <c r="G433" s="129"/>
    </row>
    <row r="434" spans="1:7" ht="21" x14ac:dyDescent="0.4">
      <c r="A434" s="447"/>
      <c r="B434" s="118" t="s">
        <v>32</v>
      </c>
      <c r="C434" s="118" t="s">
        <v>31</v>
      </c>
      <c r="D434" s="448"/>
      <c r="E434" s="449"/>
      <c r="F434" s="44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8" t="s">
        <v>311</v>
      </c>
      <c r="B464" s="508"/>
      <c r="C464" s="508"/>
      <c r="D464" s="508"/>
      <c r="E464" s="508"/>
      <c r="F464" s="508"/>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9" t="s">
        <v>425</v>
      </c>
      <c r="B478" s="509"/>
      <c r="C478" s="509"/>
      <c r="D478" s="509"/>
      <c r="E478" s="509"/>
      <c r="F478" s="509"/>
      <c r="G478" s="114"/>
    </row>
    <row r="479" spans="1:7" ht="21" customHeight="1" x14ac:dyDescent="0.4">
      <c r="A479" s="234">
        <f>B11</f>
        <v>0</v>
      </c>
      <c r="F479" s="258"/>
      <c r="G479" s="114"/>
    </row>
    <row r="480" spans="1:7" ht="21" x14ac:dyDescent="0.4">
      <c r="A480" s="479" t="s">
        <v>28</v>
      </c>
      <c r="B480" s="480" t="s">
        <v>29</v>
      </c>
      <c r="C480" s="480"/>
      <c r="D480" s="480" t="s">
        <v>42</v>
      </c>
      <c r="E480" s="481" t="s">
        <v>266</v>
      </c>
      <c r="F480" s="481" t="s">
        <v>302</v>
      </c>
      <c r="G480" s="114"/>
    </row>
    <row r="481" spans="1:7" ht="21" x14ac:dyDescent="0.4">
      <c r="A481" s="479"/>
      <c r="B481" s="320" t="s">
        <v>32</v>
      </c>
      <c r="C481" s="320" t="s">
        <v>31</v>
      </c>
      <c r="D481" s="480"/>
      <c r="E481" s="481"/>
      <c r="F481" s="481"/>
      <c r="G481" s="114"/>
    </row>
    <row r="482" spans="1:7" s="260" customFormat="1" ht="22.5" x14ac:dyDescent="0.4">
      <c r="A482" s="367"/>
      <c r="B482" s="368"/>
      <c r="C482" s="368"/>
      <c r="D482" s="368"/>
      <c r="E482" s="354"/>
      <c r="F482" s="354"/>
      <c r="G482" s="173"/>
    </row>
    <row r="483" spans="1:7" s="260" customFormat="1" ht="24.75" x14ac:dyDescent="0.4">
      <c r="A483" s="470" t="s">
        <v>52</v>
      </c>
      <c r="B483" s="470"/>
      <c r="C483" s="470"/>
      <c r="D483" s="470"/>
      <c r="E483" s="470"/>
      <c r="F483" s="47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7" t="s">
        <v>463</v>
      </c>
      <c r="B491" s="468"/>
      <c r="C491" s="468"/>
      <c r="D491" s="468"/>
      <c r="E491" s="468"/>
      <c r="F491" s="468"/>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2" t="s">
        <v>23</v>
      </c>
      <c r="B505" s="483"/>
      <c r="C505" s="483"/>
      <c r="D505" s="483"/>
      <c r="E505" s="483"/>
      <c r="F505" s="48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2"/>
      <c r="B517" s="492"/>
      <c r="C517" s="492"/>
      <c r="D517" s="492"/>
      <c r="E517" s="492"/>
      <c r="F517" s="492"/>
      <c r="G517" s="492"/>
    </row>
    <row r="518" spans="1:7" ht="26.25" customHeight="1" x14ac:dyDescent="0.5">
      <c r="A518" s="369" t="s">
        <v>311</v>
      </c>
      <c r="B518" s="504"/>
      <c r="C518" s="504"/>
      <c r="D518" s="504"/>
      <c r="E518" s="504"/>
      <c r="F518" s="504"/>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0" t="s">
        <v>97</v>
      </c>
      <c r="B530" s="510"/>
      <c r="C530" s="510"/>
      <c r="D530" s="510"/>
      <c r="E530" s="510"/>
      <c r="F530" s="510"/>
      <c r="G530" s="114"/>
    </row>
    <row r="531" spans="1:7" ht="22.5" customHeight="1" x14ac:dyDescent="0.4">
      <c r="A531" s="234">
        <f>B11</f>
        <v>0</v>
      </c>
      <c r="B531" s="114"/>
      <c r="C531" s="135"/>
      <c r="D531" s="137"/>
      <c r="E531" s="137"/>
      <c r="F531" s="137"/>
      <c r="G531" s="114"/>
    </row>
    <row r="532" spans="1:7" ht="21" x14ac:dyDescent="0.4">
      <c r="A532" s="485" t="s">
        <v>28</v>
      </c>
      <c r="B532" s="487" t="s">
        <v>29</v>
      </c>
      <c r="C532" s="488"/>
      <c r="D532" s="448" t="s">
        <v>42</v>
      </c>
      <c r="E532" s="449" t="s">
        <v>266</v>
      </c>
      <c r="F532" s="449" t="s">
        <v>302</v>
      </c>
      <c r="G532" s="114"/>
    </row>
    <row r="533" spans="1:7" ht="21" x14ac:dyDescent="0.4">
      <c r="A533" s="486"/>
      <c r="B533" s="315" t="s">
        <v>32</v>
      </c>
      <c r="C533" s="316" t="s">
        <v>31</v>
      </c>
      <c r="D533" s="448"/>
      <c r="E533" s="449"/>
      <c r="F533" s="449"/>
      <c r="G533" s="114"/>
    </row>
    <row r="534" spans="1:7" s="80" customFormat="1" ht="22.5" x14ac:dyDescent="0.4">
      <c r="A534" s="365"/>
      <c r="B534" s="366"/>
      <c r="C534" s="366"/>
      <c r="D534" s="361"/>
      <c r="E534" s="362"/>
      <c r="F534" s="362"/>
      <c r="G534" s="129"/>
    </row>
    <row r="535" spans="1:7" ht="24.75" x14ac:dyDescent="0.4">
      <c r="A535" s="370" t="s">
        <v>17</v>
      </c>
      <c r="B535" s="317"/>
      <c r="C535" s="506"/>
      <c r="D535" s="506"/>
      <c r="E535" s="506"/>
      <c r="F535" s="507"/>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1" t="s">
        <v>34</v>
      </c>
      <c r="B542" s="462"/>
      <c r="C542" s="463"/>
      <c r="D542" s="407">
        <f>SUM(B536:C541)</f>
        <v>0</v>
      </c>
      <c r="E542" s="248"/>
      <c r="F542" s="248"/>
      <c r="G542" s="114"/>
    </row>
    <row r="543" spans="1:7" ht="21" customHeight="1" x14ac:dyDescent="0.4">
      <c r="A543" s="461" t="s">
        <v>33</v>
      </c>
      <c r="B543" s="462"/>
      <c r="C543" s="463"/>
      <c r="D543" s="388" t="e">
        <f>D542/(COUNT(B536:C541)*2)</f>
        <v>#DIV/0!</v>
      </c>
      <c r="E543" s="248"/>
      <c r="F543" s="248"/>
      <c r="G543" s="114"/>
    </row>
    <row r="544" spans="1:7" ht="21" x14ac:dyDescent="0.4">
      <c r="A544" s="435"/>
      <c r="B544" s="435"/>
      <c r="C544" s="435"/>
      <c r="D544" s="435"/>
      <c r="E544" s="435"/>
      <c r="F544" s="43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7"/>
      <c r="B556" s="460"/>
      <c r="C556" s="460"/>
      <c r="D556" s="460"/>
      <c r="E556" s="460"/>
      <c r="F556" s="460"/>
      <c r="G556" s="460"/>
    </row>
    <row r="557" spans="1:7" ht="35.25" customHeight="1" x14ac:dyDescent="0.4">
      <c r="A557" s="371" t="s">
        <v>311</v>
      </c>
      <c r="B557" s="337"/>
      <c r="C557" s="458"/>
      <c r="D557" s="458"/>
      <c r="E557" s="458"/>
      <c r="F557" s="45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3" t="s">
        <v>34</v>
      </c>
      <c r="B566" s="453"/>
      <c r="C566" s="454"/>
      <c r="D566" s="378">
        <f>SUM(B558:C565,B546:C555)</f>
        <v>0</v>
      </c>
      <c r="E566" s="108"/>
      <c r="F566" s="114"/>
      <c r="G566" s="114"/>
    </row>
    <row r="567" spans="1:7" ht="21" x14ac:dyDescent="0.4">
      <c r="A567" s="453" t="s">
        <v>33</v>
      </c>
      <c r="B567" s="453"/>
      <c r="C567" s="453"/>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5"/>
      <c r="B572" s="435"/>
      <c r="C572" s="435"/>
      <c r="D572" s="435"/>
      <c r="E572" s="435"/>
      <c r="F572" s="435"/>
      <c r="G572" s="114"/>
    </row>
    <row r="573" spans="1:7" ht="22.5" x14ac:dyDescent="0.45">
      <c r="A573" s="466" t="s">
        <v>19</v>
      </c>
      <c r="B573" s="466"/>
      <c r="C573" s="466"/>
      <c r="D573" s="466"/>
      <c r="E573" s="466"/>
      <c r="F573" s="466"/>
      <c r="G573" s="114"/>
    </row>
    <row r="574" spans="1:7" ht="22.5" x14ac:dyDescent="0.4">
      <c r="A574" s="243">
        <f>B11</f>
        <v>0</v>
      </c>
      <c r="B574" s="114"/>
      <c r="C574" s="135"/>
      <c r="D574" s="356"/>
      <c r="E574" s="356"/>
      <c r="F574" s="356"/>
      <c r="G574" s="114"/>
    </row>
    <row r="575" spans="1:7" ht="21" x14ac:dyDescent="0.4">
      <c r="A575" s="479" t="s">
        <v>28</v>
      </c>
      <c r="B575" s="480" t="s">
        <v>29</v>
      </c>
      <c r="C575" s="480"/>
      <c r="D575" s="480" t="s">
        <v>42</v>
      </c>
      <c r="E575" s="481" t="s">
        <v>266</v>
      </c>
      <c r="F575" s="481" t="s">
        <v>302</v>
      </c>
      <c r="G575" s="114"/>
    </row>
    <row r="576" spans="1:7" ht="21" x14ac:dyDescent="0.4">
      <c r="A576" s="479"/>
      <c r="B576" s="320" t="s">
        <v>32</v>
      </c>
      <c r="C576" s="320" t="s">
        <v>31</v>
      </c>
      <c r="D576" s="480"/>
      <c r="E576" s="481"/>
      <c r="F576" s="481"/>
      <c r="G576" s="129"/>
    </row>
    <row r="577" spans="1:7" s="80" customFormat="1" ht="22.5" x14ac:dyDescent="0.4">
      <c r="A577" s="372"/>
      <c r="B577" s="373"/>
      <c r="C577" s="373"/>
      <c r="D577" s="373"/>
      <c r="E577" s="341"/>
      <c r="F577" s="374"/>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3" t="s">
        <v>34</v>
      </c>
      <c r="B588" s="453"/>
      <c r="C588" s="454"/>
      <c r="D588" s="378">
        <f>SUM(B579:C587)</f>
        <v>0</v>
      </c>
      <c r="E588" s="108"/>
      <c r="F588" s="114"/>
      <c r="G588" s="114"/>
    </row>
    <row r="589" spans="1:7" ht="21" x14ac:dyDescent="0.4">
      <c r="A589" s="453" t="s">
        <v>33</v>
      </c>
      <c r="B589" s="453"/>
      <c r="C589" s="453"/>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3" t="s">
        <v>34</v>
      </c>
      <c r="B606" s="453"/>
      <c r="C606" s="454"/>
      <c r="D606" s="378">
        <f>SUM(B592:C605)</f>
        <v>0</v>
      </c>
      <c r="E606" s="108"/>
      <c r="F606" s="114"/>
      <c r="G606" s="114"/>
    </row>
    <row r="607" spans="1:7" ht="21" x14ac:dyDescent="0.4">
      <c r="A607" s="453" t="s">
        <v>33</v>
      </c>
      <c r="B607" s="453"/>
      <c r="C607" s="453"/>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5" t="s">
        <v>170</v>
      </c>
      <c r="B610" s="456"/>
      <c r="C610" s="457"/>
      <c r="D610" s="154" t="e">
        <f>D609/(COUNT(B579:C587,B592:C605)*2)</f>
        <v>#DIV/0!</v>
      </c>
      <c r="E610" s="108"/>
      <c r="F610" s="114"/>
      <c r="G610" s="129"/>
    </row>
    <row r="611" spans="1:7" ht="21" x14ac:dyDescent="0.4">
      <c r="A611" s="155"/>
      <c r="B611" s="114"/>
      <c r="C611" s="135"/>
      <c r="G611" s="129"/>
    </row>
    <row r="612" spans="1:7" ht="19.5" customHeight="1" x14ac:dyDescent="0.45">
      <c r="A612" s="466" t="s">
        <v>8</v>
      </c>
      <c r="B612" s="466"/>
      <c r="C612" s="466"/>
      <c r="D612" s="466"/>
      <c r="E612" s="466"/>
      <c r="F612" s="466"/>
      <c r="G612" s="129"/>
    </row>
    <row r="613" spans="1:7" ht="22.5" x14ac:dyDescent="0.4">
      <c r="A613" s="156">
        <f>B11</f>
        <v>0</v>
      </c>
      <c r="B613" s="114"/>
      <c r="C613" s="135"/>
      <c r="D613" s="137"/>
      <c r="E613" s="137"/>
      <c r="F613" s="137"/>
      <c r="G613" s="114"/>
    </row>
    <row r="614" spans="1:7" ht="21" x14ac:dyDescent="0.4">
      <c r="A614" s="447" t="s">
        <v>28</v>
      </c>
      <c r="B614" s="448" t="s">
        <v>29</v>
      </c>
      <c r="C614" s="448"/>
      <c r="D614" s="448" t="s">
        <v>42</v>
      </c>
      <c r="E614" s="449" t="s">
        <v>266</v>
      </c>
      <c r="F614" s="449" t="s">
        <v>302</v>
      </c>
      <c r="G614" s="114"/>
    </row>
    <row r="615" spans="1:7" ht="18.75" customHeight="1" x14ac:dyDescent="0.4">
      <c r="A615" s="447"/>
      <c r="B615" s="118" t="s">
        <v>32</v>
      </c>
      <c r="C615" s="118" t="s">
        <v>31</v>
      </c>
      <c r="D615" s="448"/>
      <c r="E615" s="449"/>
      <c r="F615" s="449"/>
      <c r="G615" s="129"/>
    </row>
    <row r="616" spans="1:7" s="80" customFormat="1" ht="18.75" customHeight="1" x14ac:dyDescent="0.4">
      <c r="A616" s="360"/>
      <c r="B616" s="361"/>
      <c r="C616" s="361"/>
      <c r="D616" s="361"/>
      <c r="E616" s="362"/>
      <c r="F616" s="362"/>
      <c r="G616" s="129"/>
    </row>
    <row r="617" spans="1:7" ht="24.75" x14ac:dyDescent="0.4">
      <c r="A617" s="363" t="s">
        <v>90</v>
      </c>
      <c r="B617" s="137"/>
      <c r="C617" s="464"/>
      <c r="D617" s="464"/>
      <c r="E617" s="464"/>
      <c r="F617" s="46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3" t="s">
        <v>34</v>
      </c>
      <c r="B627" s="453"/>
      <c r="C627" s="453"/>
      <c r="D627" s="378">
        <f>SUM(B618:C626)</f>
        <v>0</v>
      </c>
      <c r="E627" s="490"/>
      <c r="F627" s="469"/>
      <c r="G627" s="129"/>
    </row>
    <row r="628" spans="1:7" ht="21" x14ac:dyDescent="0.4">
      <c r="A628" s="453" t="s">
        <v>33</v>
      </c>
      <c r="B628" s="453"/>
      <c r="C628" s="453"/>
      <c r="D628" s="388" t="e">
        <f>D627/(COUNT(B618:C626)*2)</f>
        <v>#DIV/0!</v>
      </c>
      <c r="E628" s="491"/>
      <c r="F628" s="492"/>
      <c r="G628" s="129"/>
    </row>
    <row r="629" spans="1:7" ht="21" x14ac:dyDescent="0.4">
      <c r="A629" s="325"/>
      <c r="B629" s="135"/>
      <c r="C629" s="489"/>
      <c r="D629" s="489"/>
      <c r="E629" s="489"/>
      <c r="F629" s="489"/>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1" t="s">
        <v>34</v>
      </c>
      <c r="B639" s="462"/>
      <c r="C639" s="463"/>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4"/>
      <c r="D642" s="464"/>
      <c r="E642" s="464"/>
      <c r="F642" s="46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1" t="s">
        <v>34</v>
      </c>
      <c r="B650" s="462"/>
      <c r="C650" s="463"/>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8"/>
      <c r="B652" s="478"/>
      <c r="C652" s="478"/>
      <c r="D652" s="478"/>
      <c r="E652" s="478"/>
      <c r="F652" s="478"/>
      <c r="G652" s="478"/>
    </row>
    <row r="653" spans="1:16382" ht="24.75" x14ac:dyDescent="0.4">
      <c r="A653" s="363" t="s">
        <v>26</v>
      </c>
      <c r="B653" s="464"/>
      <c r="C653" s="464"/>
      <c r="D653" s="464"/>
      <c r="E653" s="464"/>
      <c r="F653" s="46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9" t="s">
        <v>311</v>
      </c>
      <c r="B661" s="500"/>
      <c r="C661" s="500"/>
      <c r="D661" s="500"/>
      <c r="E661" s="500"/>
      <c r="F661" s="501"/>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6" t="s">
        <v>356</v>
      </c>
      <c r="B676" s="466"/>
      <c r="C676" s="466"/>
      <c r="D676" s="466"/>
      <c r="E676" s="466"/>
      <c r="F676" s="466"/>
      <c r="G676" s="114"/>
    </row>
    <row r="677" spans="1:7" ht="21" x14ac:dyDescent="0.4">
      <c r="A677" s="243">
        <f>B11</f>
        <v>0</v>
      </c>
      <c r="B677" s="114"/>
      <c r="C677" s="135"/>
      <c r="D677" s="135"/>
      <c r="E677" s="328"/>
      <c r="F677" s="135"/>
      <c r="G677" s="114"/>
    </row>
    <row r="678" spans="1:7" ht="21.75" customHeight="1" x14ac:dyDescent="0.4">
      <c r="A678" s="447" t="s">
        <v>28</v>
      </c>
      <c r="B678" s="448" t="s">
        <v>29</v>
      </c>
      <c r="C678" s="448"/>
      <c r="D678" s="448" t="s">
        <v>42</v>
      </c>
      <c r="E678" s="449" t="s">
        <v>266</v>
      </c>
      <c r="F678" s="449" t="s">
        <v>302</v>
      </c>
      <c r="G678" s="129"/>
    </row>
    <row r="679" spans="1:7" ht="21" x14ac:dyDescent="0.4">
      <c r="A679" s="447"/>
      <c r="B679" s="118" t="s">
        <v>32</v>
      </c>
      <c r="C679" s="118" t="s">
        <v>31</v>
      </c>
      <c r="D679" s="448"/>
      <c r="E679" s="449"/>
      <c r="F679" s="44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2" t="s">
        <v>459</v>
      </c>
      <c r="B704" s="502"/>
      <c r="C704" s="502"/>
      <c r="D704" s="502"/>
      <c r="E704" s="502"/>
      <c r="F704" s="502"/>
      <c r="G704" s="274"/>
    </row>
    <row r="705" spans="1:7" ht="21" customHeight="1" x14ac:dyDescent="0.4">
      <c r="A705" s="251">
        <f>B11</f>
        <v>0</v>
      </c>
      <c r="B705" s="114"/>
      <c r="C705" s="135"/>
      <c r="D705" s="273"/>
      <c r="E705" s="273"/>
      <c r="F705" s="273"/>
      <c r="G705" s="274"/>
    </row>
    <row r="706" spans="1:7" ht="21" x14ac:dyDescent="0.4">
      <c r="A706" s="473" t="s">
        <v>28</v>
      </c>
      <c r="B706" s="487" t="s">
        <v>29</v>
      </c>
      <c r="C706" s="487"/>
      <c r="D706" s="448" t="s">
        <v>42</v>
      </c>
      <c r="E706" s="449" t="s">
        <v>266</v>
      </c>
      <c r="F706" s="449" t="s">
        <v>302</v>
      </c>
      <c r="G706" s="274"/>
    </row>
    <row r="707" spans="1:7" ht="21" x14ac:dyDescent="0.4">
      <c r="A707" s="474"/>
      <c r="B707" s="383" t="s">
        <v>32</v>
      </c>
      <c r="C707" s="383" t="s">
        <v>31</v>
      </c>
      <c r="D707" s="448"/>
      <c r="E707" s="449"/>
      <c r="F707" s="449"/>
      <c r="G707" s="274"/>
    </row>
    <row r="708" spans="1:7" s="80" customFormat="1" ht="22.5" x14ac:dyDescent="0.4">
      <c r="A708" s="360"/>
      <c r="B708" s="361"/>
      <c r="C708" s="361"/>
      <c r="D708" s="361"/>
      <c r="E708" s="362"/>
      <c r="F708" s="362"/>
      <c r="G708" s="129"/>
    </row>
    <row r="709" spans="1:7" ht="24.75" x14ac:dyDescent="0.4">
      <c r="A709" s="450" t="s">
        <v>306</v>
      </c>
      <c r="B709" s="451"/>
      <c r="C709" s="451"/>
      <c r="D709" s="451"/>
      <c r="E709" s="451"/>
      <c r="F709" s="452"/>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1"/>
      <c r="C715" s="472"/>
      <c r="D715" s="247">
        <f>SUM(B710:C714)</f>
        <v>0</v>
      </c>
      <c r="E715" s="225"/>
      <c r="F715" s="173"/>
      <c r="G715" s="114"/>
    </row>
    <row r="716" spans="1:7" ht="21" x14ac:dyDescent="0.4">
      <c r="A716" s="130" t="s">
        <v>33</v>
      </c>
      <c r="B716" s="471"/>
      <c r="C716" s="472"/>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0" t="s">
        <v>307</v>
      </c>
      <c r="B718" s="451"/>
      <c r="C718" s="451"/>
      <c r="D718" s="451"/>
      <c r="E718" s="451"/>
      <c r="F718" s="452"/>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8"/>
      <c r="E1" s="548"/>
      <c r="F1" s="548"/>
      <c r="G1" s="548"/>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9" t="s">
        <v>46</v>
      </c>
      <c r="B6" s="549"/>
      <c r="C6" s="549"/>
      <c r="D6" s="549"/>
      <c r="E6" s="549"/>
      <c r="F6" s="549"/>
      <c r="G6" s="92"/>
    </row>
    <row r="7" spans="1:7" s="258" customFormat="1" ht="21.75" customHeight="1" x14ac:dyDescent="0.5">
      <c r="A7" s="550" t="str">
        <f>'Page de garde'!D18</f>
        <v>SILIANA</v>
      </c>
      <c r="B7" s="550"/>
      <c r="C7" s="550"/>
      <c r="D7" s="550"/>
      <c r="E7" s="550"/>
      <c r="F7" s="550"/>
      <c r="G7" s="92"/>
    </row>
    <row r="8" spans="1:7" s="258" customFormat="1" ht="24.75" x14ac:dyDescent="0.5">
      <c r="A8" s="4" t="s">
        <v>39</v>
      </c>
      <c r="B8" s="551" t="str">
        <f>'A1 Exploitation'!B9:F9</f>
        <v>M Souheil DRAOUI</v>
      </c>
      <c r="C8" s="551"/>
      <c r="D8" s="551"/>
      <c r="E8" s="551"/>
      <c r="F8" s="551"/>
      <c r="G8" s="92"/>
    </row>
    <row r="9" spans="1:7" s="258" customFormat="1" ht="24.75" x14ac:dyDescent="0.5">
      <c r="A9" s="5" t="s">
        <v>41</v>
      </c>
      <c r="B9" s="552" t="str">
        <f>'A1 Exploitation'!B10:F10</f>
        <v>Directeur du magasin et chefs rayons</v>
      </c>
      <c r="C9" s="552"/>
      <c r="D9" s="552"/>
      <c r="E9" s="552"/>
      <c r="F9" s="552"/>
      <c r="G9" s="92"/>
    </row>
    <row r="10" spans="1:7" s="258" customFormat="1" ht="24.75" x14ac:dyDescent="0.5">
      <c r="A10" s="4" t="s">
        <v>40</v>
      </c>
      <c r="B10" s="547">
        <f>'A1 Exploitation'!B11:F11</f>
        <v>43539</v>
      </c>
      <c r="C10" s="547"/>
      <c r="D10" s="547"/>
      <c r="E10" s="547"/>
      <c r="F10" s="547"/>
      <c r="G10" s="92"/>
    </row>
    <row r="11" spans="1:7" s="258" customFormat="1" ht="24.75" x14ac:dyDescent="0.5">
      <c r="A11" s="4" t="s">
        <v>250</v>
      </c>
      <c r="B11" s="544" t="e">
        <f>D199</f>
        <v>#DIV/0!</v>
      </c>
      <c r="C11" s="544"/>
      <c r="D11" s="544"/>
      <c r="E11" s="544"/>
      <c r="F11" s="544"/>
      <c r="G11" s="92"/>
    </row>
    <row r="12" spans="1:7" s="258" customFormat="1" ht="22.5" x14ac:dyDescent="0.45">
      <c r="A12" s="1"/>
      <c r="D12" s="512"/>
      <c r="E12" s="512"/>
      <c r="F12" s="512"/>
      <c r="G12" s="512"/>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35"/>
      <c r="B15" s="536"/>
      <c r="C15" s="536"/>
      <c r="D15" s="536"/>
      <c r="E15" s="536"/>
      <c r="F15" s="536"/>
    </row>
    <row r="16" spans="1:7" ht="19.5" x14ac:dyDescent="0.4">
      <c r="A16" s="539" t="s">
        <v>0</v>
      </c>
      <c r="B16" s="540"/>
      <c r="C16" s="540"/>
      <c r="D16" s="540"/>
      <c r="E16" s="540"/>
      <c r="F16" s="540"/>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1" t="s">
        <v>34</v>
      </c>
      <c r="B22" s="537"/>
      <c r="C22" s="538"/>
      <c r="D22" s="381">
        <f>SUM(B17:C21)</f>
        <v>0</v>
      </c>
    </row>
    <row r="23" spans="1:7" x14ac:dyDescent="0.3">
      <c r="A23" s="528" t="s">
        <v>251</v>
      </c>
      <c r="B23" s="529"/>
      <c r="C23" s="530"/>
      <c r="D23" s="21" t="e">
        <f>D22/(COUNT(B17:C21)*2)</f>
        <v>#DIV/0!</v>
      </c>
    </row>
    <row r="24" spans="1:7" s="10" customFormat="1" x14ac:dyDescent="0.3">
      <c r="A24" s="14"/>
      <c r="B24" s="15"/>
      <c r="C24" s="15"/>
      <c r="D24" s="16"/>
      <c r="G24" s="93"/>
    </row>
    <row r="25" spans="1:7" ht="19.5" x14ac:dyDescent="0.4">
      <c r="A25" s="533" t="s">
        <v>4</v>
      </c>
      <c r="B25" s="534"/>
      <c r="C25" s="534"/>
      <c r="D25" s="534"/>
      <c r="E25" s="534"/>
      <c r="F25" s="53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8" t="s">
        <v>34</v>
      </c>
      <c r="B33" s="529"/>
      <c r="C33" s="530"/>
      <c r="D33" s="380">
        <f>SUM(B26:C32)</f>
        <v>0</v>
      </c>
    </row>
    <row r="34" spans="1:7" x14ac:dyDescent="0.3">
      <c r="A34" s="528" t="s">
        <v>251</v>
      </c>
      <c r="B34" s="529"/>
      <c r="C34" s="530"/>
      <c r="D34" s="21" t="e">
        <f>D33/(COUNT(B26:C32)*2)</f>
        <v>#DIV/0!</v>
      </c>
    </row>
    <row r="35" spans="1:7" s="10" customFormat="1" x14ac:dyDescent="0.3">
      <c r="A35" s="14"/>
      <c r="B35" s="15"/>
      <c r="C35" s="15"/>
      <c r="D35" s="16"/>
      <c r="G35" s="93"/>
    </row>
    <row r="36" spans="1:7" s="10" customFormat="1" ht="19.5" x14ac:dyDescent="0.4">
      <c r="A36" s="533" t="s">
        <v>180</v>
      </c>
      <c r="B36" s="534"/>
      <c r="C36" s="534"/>
      <c r="D36" s="534"/>
      <c r="E36" s="534"/>
      <c r="F36" s="53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8" t="s">
        <v>34</v>
      </c>
      <c r="B42" s="529"/>
      <c r="C42" s="530"/>
      <c r="D42" s="380">
        <f>SUM(B37:C41)</f>
        <v>0</v>
      </c>
      <c r="E42" s="259"/>
      <c r="F42" s="259"/>
      <c r="G42" s="93"/>
    </row>
    <row r="43" spans="1:7" s="10" customFormat="1" x14ac:dyDescent="0.3">
      <c r="A43" s="528" t="s">
        <v>251</v>
      </c>
      <c r="B43" s="529"/>
      <c r="C43" s="530"/>
      <c r="D43" s="21" t="e">
        <f>D42/(COUNT(B37:C41)*2)</f>
        <v>#DIV/0!</v>
      </c>
      <c r="E43" s="259"/>
      <c r="F43" s="259"/>
      <c r="G43" s="93"/>
    </row>
    <row r="44" spans="1:7" s="10" customFormat="1" x14ac:dyDescent="0.3">
      <c r="A44" s="33"/>
      <c r="B44" s="34"/>
      <c r="C44" s="34"/>
      <c r="D44" s="35"/>
      <c r="G44" s="93"/>
    </row>
    <row r="45" spans="1:7" ht="19.5" x14ac:dyDescent="0.4">
      <c r="A45" s="542" t="s">
        <v>19</v>
      </c>
      <c r="B45" s="543"/>
      <c r="C45" s="543"/>
      <c r="D45" s="543"/>
      <c r="E45" s="543"/>
      <c r="F45" s="543"/>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8" t="s">
        <v>34</v>
      </c>
      <c r="B52" s="529"/>
      <c r="C52" s="530"/>
      <c r="D52" s="380">
        <f>SUM(B46:C51)</f>
        <v>0</v>
      </c>
    </row>
    <row r="53" spans="1:7" x14ac:dyDescent="0.3">
      <c r="A53" s="528" t="s">
        <v>251</v>
      </c>
      <c r="B53" s="529"/>
      <c r="C53" s="530"/>
      <c r="D53" s="21" t="e">
        <f>D52/(COUNT(B46:C51)*2)</f>
        <v>#DIV/0!</v>
      </c>
    </row>
    <row r="54" spans="1:7" s="10" customFormat="1" x14ac:dyDescent="0.3">
      <c r="A54" s="14"/>
      <c r="B54" s="15"/>
      <c r="C54" s="15"/>
      <c r="D54" s="16"/>
      <c r="G54" s="93"/>
    </row>
    <row r="55" spans="1:7" ht="19.5" x14ac:dyDescent="0.4">
      <c r="A55" s="533" t="s">
        <v>8</v>
      </c>
      <c r="B55" s="534"/>
      <c r="C55" s="534"/>
      <c r="D55" s="534"/>
      <c r="E55" s="534"/>
      <c r="F55" s="53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8" t="s">
        <v>34</v>
      </c>
      <c r="B63" s="529"/>
      <c r="C63" s="530"/>
      <c r="D63" s="380">
        <f>SUM(B56:C62)</f>
        <v>0</v>
      </c>
    </row>
    <row r="64" spans="1:7" x14ac:dyDescent="0.3">
      <c r="A64" s="528" t="s">
        <v>251</v>
      </c>
      <c r="B64" s="529"/>
      <c r="C64" s="530"/>
      <c r="D64" s="21" t="e">
        <f>D63/(COUNT(B56:C62)*2)</f>
        <v>#DIV/0!</v>
      </c>
    </row>
    <row r="65" spans="1:7" s="10" customFormat="1" x14ac:dyDescent="0.3">
      <c r="A65" s="14"/>
      <c r="B65" s="15"/>
      <c r="C65" s="15"/>
      <c r="D65" s="16"/>
      <c r="G65" s="93"/>
    </row>
    <row r="66" spans="1:7" ht="19.5" x14ac:dyDescent="0.4">
      <c r="A66" s="533" t="s">
        <v>111</v>
      </c>
      <c r="B66" s="534"/>
      <c r="C66" s="534"/>
      <c r="D66" s="534"/>
      <c r="E66" s="534"/>
      <c r="F66" s="53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8" t="s">
        <v>34</v>
      </c>
      <c r="B84" s="529"/>
      <c r="C84" s="530"/>
      <c r="D84" s="380">
        <f>SUM(B67:C83)</f>
        <v>0</v>
      </c>
    </row>
    <row r="85" spans="1:7" x14ac:dyDescent="0.3">
      <c r="A85" s="528" t="s">
        <v>251</v>
      </c>
      <c r="B85" s="529"/>
      <c r="C85" s="530"/>
      <c r="D85" s="21" t="e">
        <f>D84/(COUNT(B67:C83)*2)</f>
        <v>#DIV/0!</v>
      </c>
    </row>
    <row r="86" spans="1:7" s="10" customFormat="1" x14ac:dyDescent="0.3">
      <c r="A86" s="14"/>
      <c r="B86" s="15"/>
      <c r="C86" s="15"/>
      <c r="D86" s="16"/>
      <c r="G86" s="93"/>
    </row>
    <row r="87" spans="1:7" ht="19.5" x14ac:dyDescent="0.4">
      <c r="A87" s="533" t="s">
        <v>172</v>
      </c>
      <c r="B87" s="534"/>
      <c r="C87" s="534"/>
      <c r="D87" s="534"/>
      <c r="E87" s="534"/>
      <c r="F87" s="53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8" t="s">
        <v>34</v>
      </c>
      <c r="B102" s="529"/>
      <c r="C102" s="530"/>
      <c r="D102" s="380">
        <f>SUM(B88:C101)</f>
        <v>0</v>
      </c>
    </row>
    <row r="103" spans="1:7" x14ac:dyDescent="0.3">
      <c r="A103" s="528" t="s">
        <v>251</v>
      </c>
      <c r="B103" s="529"/>
      <c r="C103" s="530"/>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3" t="s">
        <v>173</v>
      </c>
      <c r="B106" s="534"/>
      <c r="C106" s="534"/>
      <c r="D106" s="534"/>
      <c r="E106" s="534"/>
      <c r="F106" s="53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8" t="s">
        <v>34</v>
      </c>
      <c r="B118" s="529"/>
      <c r="C118" s="530"/>
      <c r="D118" s="380">
        <f>SUM(B107:C117)</f>
        <v>0</v>
      </c>
      <c r="E118" s="259"/>
      <c r="F118" s="259"/>
      <c r="G118" s="93"/>
    </row>
    <row r="119" spans="1:7" s="10" customFormat="1" x14ac:dyDescent="0.3">
      <c r="A119" s="528" t="s">
        <v>251</v>
      </c>
      <c r="B119" s="529"/>
      <c r="C119" s="530"/>
      <c r="D119" s="21" t="e">
        <f>D118/(COUNT(B107:C117)*2)</f>
        <v>#DIV/0!</v>
      </c>
      <c r="E119" s="259"/>
      <c r="F119" s="259"/>
      <c r="G119" s="93"/>
    </row>
    <row r="120" spans="1:7" s="10" customFormat="1" x14ac:dyDescent="0.3">
      <c r="A120" s="14"/>
      <c r="B120" s="15"/>
      <c r="C120" s="15"/>
      <c r="D120" s="16"/>
      <c r="G120" s="93"/>
    </row>
    <row r="121" spans="1:7" ht="19.5" x14ac:dyDescent="0.4">
      <c r="A121" s="533" t="s">
        <v>156</v>
      </c>
      <c r="B121" s="534"/>
      <c r="C121" s="534"/>
      <c r="D121" s="534"/>
      <c r="E121" s="534"/>
      <c r="F121" s="53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8" t="s">
        <v>34</v>
      </c>
      <c r="B133" s="529"/>
      <c r="C133" s="530"/>
      <c r="D133" s="380">
        <f>SUM(B122:C132)</f>
        <v>0</v>
      </c>
    </row>
    <row r="134" spans="1:7" x14ac:dyDescent="0.3">
      <c r="A134" s="528" t="s">
        <v>251</v>
      </c>
      <c r="B134" s="529"/>
      <c r="C134" s="530"/>
      <c r="D134" s="20" t="e">
        <f>D133/(COUNT(B122:C132)*2)</f>
        <v>#DIV/0!</v>
      </c>
    </row>
    <row r="135" spans="1:7" s="10" customFormat="1" x14ac:dyDescent="0.3">
      <c r="A135" s="14"/>
      <c r="B135" s="15"/>
      <c r="C135" s="15"/>
      <c r="D135" s="19"/>
      <c r="G135" s="93"/>
    </row>
    <row r="136" spans="1:7" ht="19.5" x14ac:dyDescent="0.4">
      <c r="A136" s="533" t="s">
        <v>61</v>
      </c>
      <c r="B136" s="534"/>
      <c r="C136" s="534"/>
      <c r="D136" s="534"/>
      <c r="E136" s="534"/>
      <c r="F136" s="53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8" t="s">
        <v>34</v>
      </c>
      <c r="B149" s="529"/>
      <c r="C149" s="530"/>
      <c r="D149" s="380">
        <f>SUM(B137:C148)</f>
        <v>0</v>
      </c>
    </row>
    <row r="150" spans="1:7" x14ac:dyDescent="0.3">
      <c r="A150" s="528" t="s">
        <v>251</v>
      </c>
      <c r="B150" s="529"/>
      <c r="C150" s="530"/>
      <c r="D150" s="21" t="e">
        <f>D149/(COUNT(B137:C148)*2)</f>
        <v>#DIV/0!</v>
      </c>
    </row>
    <row r="151" spans="1:7" s="10" customFormat="1" x14ac:dyDescent="0.3">
      <c r="A151" s="14"/>
      <c r="B151" s="15"/>
      <c r="C151" s="15"/>
      <c r="D151" s="16"/>
      <c r="G151" s="93"/>
    </row>
    <row r="152" spans="1:7" ht="19.5" x14ac:dyDescent="0.4">
      <c r="A152" s="533" t="s">
        <v>178</v>
      </c>
      <c r="B152" s="534"/>
      <c r="C152" s="534"/>
      <c r="D152" s="534"/>
      <c r="E152" s="534"/>
      <c r="F152" s="53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8" t="s">
        <v>34</v>
      </c>
      <c r="B161" s="537"/>
      <c r="C161" s="538"/>
      <c r="D161" s="381">
        <f>SUM(B153:C160)</f>
        <v>0</v>
      </c>
    </row>
    <row r="162" spans="1:7" x14ac:dyDescent="0.3">
      <c r="A162" s="528" t="s">
        <v>251</v>
      </c>
      <c r="B162" s="529"/>
      <c r="C162" s="530"/>
      <c r="D162" s="21" t="e">
        <f>D161/(COUNT(B153:C160)*2)</f>
        <v>#DIV/0!</v>
      </c>
    </row>
    <row r="163" spans="1:7" s="10" customFormat="1" x14ac:dyDescent="0.3">
      <c r="A163" s="14"/>
      <c r="B163" s="15"/>
      <c r="C163" s="17"/>
      <c r="D163" s="18"/>
      <c r="G163" s="93"/>
    </row>
    <row r="164" spans="1:7" ht="19.5" x14ac:dyDescent="0.4">
      <c r="A164" s="533" t="s">
        <v>64</v>
      </c>
      <c r="B164" s="534"/>
      <c r="C164" s="534"/>
      <c r="D164" s="534"/>
      <c r="E164" s="534"/>
      <c r="F164" s="53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8" t="s">
        <v>34</v>
      </c>
      <c r="B169" s="529"/>
      <c r="C169" s="530"/>
      <c r="D169" s="380">
        <f>SUM(B165:C168)</f>
        <v>0</v>
      </c>
    </row>
    <row r="170" spans="1:7" x14ac:dyDescent="0.3">
      <c r="A170" s="528" t="s">
        <v>251</v>
      </c>
      <c r="B170" s="529"/>
      <c r="C170" s="530"/>
      <c r="D170" s="21" t="e">
        <f>D169/(COUNT(B165:C168)*2)</f>
        <v>#DIV/0!</v>
      </c>
    </row>
    <row r="171" spans="1:7" s="10" customFormat="1" x14ac:dyDescent="0.3">
      <c r="A171" s="14"/>
      <c r="B171" s="15"/>
      <c r="C171" s="15"/>
      <c r="D171" s="16"/>
      <c r="G171" s="93"/>
    </row>
    <row r="172" spans="1:7" ht="19.5" x14ac:dyDescent="0.4">
      <c r="A172" s="531" t="s">
        <v>15</v>
      </c>
      <c r="B172" s="532"/>
      <c r="C172" s="532"/>
      <c r="D172" s="532"/>
      <c r="E172" s="532"/>
      <c r="F172" s="532"/>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8" t="s">
        <v>34</v>
      </c>
      <c r="B177" s="529"/>
      <c r="C177" s="530"/>
      <c r="D177" s="380">
        <f>SUM(B173:C176)</f>
        <v>0</v>
      </c>
    </row>
    <row r="178" spans="1:7" x14ac:dyDescent="0.3">
      <c r="A178" s="528" t="s">
        <v>251</v>
      </c>
      <c r="B178" s="529"/>
      <c r="C178" s="530"/>
      <c r="D178" s="21" t="e">
        <f>D177/(COUNT(B173:C176)*2)</f>
        <v>#DIV/0!</v>
      </c>
    </row>
    <row r="179" spans="1:7" s="10" customFormat="1" x14ac:dyDescent="0.3">
      <c r="A179" s="14"/>
      <c r="B179" s="15"/>
      <c r="C179" s="15"/>
      <c r="D179" s="16"/>
      <c r="G179" s="93"/>
    </row>
    <row r="180" spans="1:7" ht="19.5" x14ac:dyDescent="0.4">
      <c r="A180" s="533" t="s">
        <v>65</v>
      </c>
      <c r="B180" s="534"/>
      <c r="C180" s="534"/>
      <c r="D180" s="534"/>
      <c r="E180" s="534"/>
      <c r="F180" s="53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8" t="s">
        <v>34</v>
      </c>
      <c r="B186" s="529"/>
      <c r="C186" s="530"/>
      <c r="D186" s="380">
        <f>SUM(B181:C185)</f>
        <v>0</v>
      </c>
    </row>
    <row r="187" spans="1:7" x14ac:dyDescent="0.3">
      <c r="A187" s="528" t="s">
        <v>251</v>
      </c>
      <c r="B187" s="529"/>
      <c r="C187" s="530"/>
      <c r="D187" s="21" t="e">
        <f>D186/(COUNT(B181:C185)*2)</f>
        <v>#DIV/0!</v>
      </c>
    </row>
    <row r="188" spans="1:7" s="10" customFormat="1" x14ac:dyDescent="0.3">
      <c r="A188" s="14"/>
      <c r="B188" s="15"/>
      <c r="C188" s="15"/>
      <c r="D188" s="16"/>
      <c r="G188" s="93"/>
    </row>
    <row r="189" spans="1:7" ht="19.5" x14ac:dyDescent="0.4">
      <c r="A189" s="533" t="s">
        <v>177</v>
      </c>
      <c r="B189" s="534"/>
      <c r="C189" s="534"/>
      <c r="D189" s="534"/>
      <c r="E189" s="534"/>
      <c r="F189" s="53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8" t="s">
        <v>34</v>
      </c>
      <c r="B194" s="529"/>
      <c r="C194" s="530"/>
      <c r="D194" s="40">
        <f>SUM(B190:C193)</f>
        <v>0</v>
      </c>
    </row>
    <row r="195" spans="1:6" x14ac:dyDescent="0.3">
      <c r="A195" s="528" t="s">
        <v>251</v>
      </c>
      <c r="B195" s="529"/>
      <c r="C195" s="530"/>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21" zoomScale="60" zoomScaleNormal="100" workbookViewId="0">
      <selection activeCell="B140" sqref="B140"/>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2"/>
      <c r="E1" s="512"/>
      <c r="F1" s="512"/>
      <c r="G1" s="512"/>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3" t="s">
        <v>151</v>
      </c>
      <c r="B7" s="513"/>
      <c r="C7" s="513"/>
      <c r="D7" s="513"/>
      <c r="E7" s="513"/>
      <c r="F7" s="513"/>
      <c r="G7" s="111"/>
    </row>
    <row r="8" spans="1:7" ht="22.5" x14ac:dyDescent="0.45">
      <c r="A8" s="514" t="str">
        <f>'Page de garde'!D18</f>
        <v>SILIANA</v>
      </c>
      <c r="B8" s="514"/>
      <c r="C8" s="514"/>
      <c r="D8" s="514"/>
      <c r="E8" s="514"/>
      <c r="F8" s="514"/>
      <c r="G8" s="111"/>
    </row>
    <row r="9" spans="1:7" ht="22.5" x14ac:dyDescent="0.45">
      <c r="A9" s="112" t="s">
        <v>39</v>
      </c>
      <c r="B9" s="515"/>
      <c r="C9" s="515"/>
      <c r="D9" s="515"/>
      <c r="E9" s="515"/>
      <c r="F9" s="515"/>
      <c r="G9" s="111"/>
    </row>
    <row r="10" spans="1:7" ht="22.5" x14ac:dyDescent="0.45">
      <c r="A10" s="113" t="s">
        <v>41</v>
      </c>
      <c r="B10" s="516"/>
      <c r="C10" s="516"/>
      <c r="D10" s="516"/>
      <c r="E10" s="516"/>
      <c r="F10" s="516"/>
      <c r="G10" s="111"/>
    </row>
    <row r="11" spans="1:7" ht="22.5" x14ac:dyDescent="0.45">
      <c r="A11" s="112" t="s">
        <v>40</v>
      </c>
      <c r="B11" s="511"/>
      <c r="C11" s="511"/>
      <c r="D11" s="511"/>
      <c r="E11" s="511"/>
      <c r="F11" s="511"/>
      <c r="G11" s="111"/>
    </row>
    <row r="12" spans="1:7" ht="22.5" x14ac:dyDescent="0.45">
      <c r="A12" s="112" t="s">
        <v>200</v>
      </c>
      <c r="B12" s="517" t="e">
        <f>D730</f>
        <v>#DIV/0!</v>
      </c>
      <c r="C12" s="517"/>
      <c r="D12" s="517"/>
      <c r="E12" s="517"/>
      <c r="F12" s="517"/>
      <c r="G12" s="111"/>
    </row>
    <row r="13" spans="1:7" ht="22.5" x14ac:dyDescent="0.45">
      <c r="A13" s="110"/>
      <c r="B13" s="108"/>
      <c r="C13" s="108"/>
      <c r="D13" s="512"/>
      <c r="E13" s="512"/>
      <c r="F13" s="512"/>
      <c r="G13" s="512"/>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7" t="s">
        <v>28</v>
      </c>
      <c r="B17" s="448" t="s">
        <v>29</v>
      </c>
      <c r="C17" s="448"/>
      <c r="D17" s="448" t="s">
        <v>42</v>
      </c>
      <c r="E17" s="449" t="s">
        <v>266</v>
      </c>
      <c r="F17" s="449" t="s">
        <v>300</v>
      </c>
      <c r="G17" s="114"/>
    </row>
    <row r="18" spans="1:8" ht="16.5" customHeight="1" x14ac:dyDescent="0.4">
      <c r="A18" s="447"/>
      <c r="B18" s="118" t="s">
        <v>32</v>
      </c>
      <c r="C18" s="118" t="s">
        <v>31</v>
      </c>
      <c r="D18" s="448"/>
      <c r="E18" s="449"/>
      <c r="F18" s="449"/>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3" t="s">
        <v>16</v>
      </c>
      <c r="B29" s="554"/>
      <c r="C29" s="554"/>
      <c r="D29" s="554"/>
      <c r="E29" s="554"/>
      <c r="F29" s="554"/>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3" t="s">
        <v>311</v>
      </c>
      <c r="B38" s="554"/>
      <c r="C38" s="554"/>
      <c r="D38" s="554"/>
      <c r="E38" s="554"/>
      <c r="F38" s="554"/>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5"/>
      <c r="B49" s="435"/>
      <c r="C49" s="435"/>
      <c r="D49" s="435"/>
      <c r="E49" s="435"/>
      <c r="F49" s="435"/>
      <c r="G49" s="435"/>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7" t="s">
        <v>28</v>
      </c>
      <c r="B52" s="448" t="s">
        <v>29</v>
      </c>
      <c r="C52" s="448"/>
      <c r="D52" s="448" t="s">
        <v>42</v>
      </c>
      <c r="E52" s="449" t="s">
        <v>266</v>
      </c>
      <c r="F52" s="449" t="s">
        <v>302</v>
      </c>
      <c r="G52" s="129"/>
    </row>
    <row r="53" spans="1:7" ht="21" x14ac:dyDescent="0.4">
      <c r="A53" s="447"/>
      <c r="B53" s="118" t="s">
        <v>32</v>
      </c>
      <c r="C53" s="118" t="s">
        <v>31</v>
      </c>
      <c r="D53" s="448"/>
      <c r="E53" s="449"/>
      <c r="F53" s="449"/>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3"/>
      <c r="B64" s="434"/>
      <c r="C64" s="434"/>
      <c r="D64" s="434"/>
      <c r="E64" s="434"/>
      <c r="F64" s="434"/>
      <c r="G64" s="434"/>
    </row>
    <row r="65" spans="1:7" ht="43.5" customHeight="1" x14ac:dyDescent="0.4">
      <c r="A65" s="522" t="s">
        <v>351</v>
      </c>
      <c r="B65" s="522"/>
      <c r="C65" s="522"/>
      <c r="D65" s="522"/>
      <c r="E65" s="522"/>
      <c r="F65" s="52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2"/>
      <c r="B83" s="442"/>
      <c r="C83" s="442"/>
      <c r="D83" s="442"/>
      <c r="E83" s="442"/>
      <c r="F83" s="442"/>
      <c r="G83" s="442"/>
    </row>
    <row r="84" spans="1:7" ht="45" customHeight="1" x14ac:dyDescent="0.45">
      <c r="A84" s="523" t="s">
        <v>352</v>
      </c>
      <c r="B84" s="523"/>
      <c r="C84" s="523"/>
      <c r="D84" s="523"/>
      <c r="E84" s="523"/>
      <c r="F84" s="52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8"/>
      <c r="B103" s="436"/>
      <c r="C103" s="436"/>
      <c r="D103" s="436"/>
      <c r="E103" s="436"/>
      <c r="F103" s="443"/>
      <c r="G103" s="173"/>
    </row>
    <row r="104" spans="1:7" s="80" customFormat="1" ht="46.5" customHeight="1" x14ac:dyDescent="0.4">
      <c r="A104" s="522" t="s">
        <v>353</v>
      </c>
      <c r="B104" s="522"/>
      <c r="C104" s="522"/>
      <c r="D104" s="522"/>
      <c r="E104" s="522"/>
      <c r="F104" s="52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4"/>
      <c r="B111" s="445"/>
      <c r="C111" s="445"/>
      <c r="D111" s="445"/>
      <c r="E111" s="445"/>
      <c r="F111" s="446"/>
      <c r="G111" s="129"/>
    </row>
    <row r="112" spans="1:7" s="80" customFormat="1" ht="39.75" customHeight="1" x14ac:dyDescent="0.4">
      <c r="A112" s="522" t="s">
        <v>390</v>
      </c>
      <c r="B112" s="522"/>
      <c r="C112" s="522"/>
      <c r="D112" s="522"/>
      <c r="E112" s="522"/>
      <c r="F112" s="52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6"/>
      <c r="B120" s="436"/>
      <c r="C120" s="436"/>
      <c r="D120" s="436"/>
      <c r="E120" s="436"/>
      <c r="F120" s="436"/>
      <c r="G120" s="173"/>
    </row>
    <row r="121" spans="1:7" ht="22.5" x14ac:dyDescent="0.4">
      <c r="A121" s="522" t="s">
        <v>311</v>
      </c>
      <c r="B121" s="522"/>
      <c r="C121" s="522"/>
      <c r="D121" s="522"/>
      <c r="E121" s="522"/>
      <c r="F121" s="52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7"/>
      <c r="B132" s="437"/>
      <c r="C132" s="437"/>
      <c r="D132" s="437"/>
      <c r="E132" s="437"/>
      <c r="F132" s="437"/>
      <c r="G132" s="114"/>
    </row>
    <row r="133" spans="1:16384" ht="22.5" customHeight="1" x14ac:dyDescent="0.4">
      <c r="A133" s="524" t="s">
        <v>424</v>
      </c>
      <c r="B133" s="524"/>
      <c r="C133" s="524"/>
      <c r="D133" s="524"/>
      <c r="E133" s="524"/>
      <c r="F133" s="524"/>
      <c r="G133" s="114"/>
    </row>
    <row r="134" spans="1:16384" ht="22.5" customHeight="1" x14ac:dyDescent="0.4">
      <c r="A134" s="525"/>
      <c r="B134" s="525"/>
      <c r="C134" s="525"/>
      <c r="D134" s="525"/>
      <c r="E134" s="525"/>
      <c r="F134" s="525"/>
      <c r="G134" s="114"/>
    </row>
    <row r="135" spans="1:16384" s="326" customFormat="1" ht="22.5" customHeight="1" x14ac:dyDescent="0.25">
      <c r="A135" s="447" t="s">
        <v>28</v>
      </c>
      <c r="B135" s="448" t="s">
        <v>29</v>
      </c>
      <c r="C135" s="448"/>
      <c r="D135" s="448" t="s">
        <v>42</v>
      </c>
      <c r="E135" s="449" t="s">
        <v>266</v>
      </c>
      <c r="F135" s="449" t="s">
        <v>302</v>
      </c>
    </row>
    <row r="136" spans="1:16384" s="326" customFormat="1" ht="22.5" customHeight="1" x14ac:dyDescent="0.25">
      <c r="A136" s="447"/>
      <c r="B136" s="118" t="s">
        <v>32</v>
      </c>
      <c r="C136" s="118" t="s">
        <v>31</v>
      </c>
      <c r="D136" s="448"/>
      <c r="E136" s="449"/>
      <c r="F136" s="449"/>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6" t="s">
        <v>461</v>
      </c>
      <c r="B139" s="526"/>
      <c r="C139" s="526"/>
      <c r="D139" s="526"/>
      <c r="E139" s="526"/>
      <c r="F139" s="52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5" t="s">
        <v>350</v>
      </c>
      <c r="B147" s="475"/>
      <c r="C147" s="475"/>
      <c r="D147" s="475"/>
      <c r="E147" s="475"/>
      <c r="F147" s="475"/>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8"/>
      <c r="B165" s="436"/>
      <c r="C165" s="436"/>
      <c r="D165" s="436"/>
      <c r="E165" s="436"/>
      <c r="F165" s="436"/>
      <c r="G165" s="114"/>
    </row>
    <row r="166" spans="1:7" ht="32.25" customHeight="1" x14ac:dyDescent="0.4">
      <c r="A166" s="526" t="s">
        <v>462</v>
      </c>
      <c r="B166" s="526"/>
      <c r="C166" s="526"/>
      <c r="D166" s="526"/>
      <c r="E166" s="526"/>
      <c r="F166" s="52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9"/>
      <c r="B176" s="440"/>
      <c r="C176" s="440"/>
      <c r="D176" s="440"/>
      <c r="E176" s="440"/>
      <c r="F176" s="440"/>
      <c r="G176" s="114"/>
    </row>
    <row r="177" spans="1:7" ht="32.25" customHeight="1" x14ac:dyDescent="0.4">
      <c r="A177" s="526" t="s">
        <v>311</v>
      </c>
      <c r="B177" s="526"/>
      <c r="C177" s="526"/>
      <c r="D177" s="526"/>
      <c r="E177" s="526"/>
      <c r="F177" s="52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6"/>
      <c r="C186" s="477"/>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1"/>
      <c r="B188" s="441"/>
      <c r="C188" s="441"/>
      <c r="D188" s="441"/>
      <c r="E188" s="441"/>
      <c r="F188" s="44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7" t="s">
        <v>28</v>
      </c>
      <c r="B191" s="448" t="s">
        <v>29</v>
      </c>
      <c r="C191" s="448"/>
      <c r="D191" s="448" t="s">
        <v>42</v>
      </c>
      <c r="E191" s="449" t="s">
        <v>266</v>
      </c>
      <c r="F191" s="449" t="s">
        <v>302</v>
      </c>
      <c r="G191" s="114"/>
    </row>
    <row r="192" spans="1:7" ht="21" x14ac:dyDescent="0.4">
      <c r="A192" s="447"/>
      <c r="B192" s="118" t="s">
        <v>32</v>
      </c>
      <c r="C192" s="118" t="s">
        <v>31</v>
      </c>
      <c r="D192" s="448"/>
      <c r="E192" s="449"/>
      <c r="F192" s="449"/>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1" t="s">
        <v>34</v>
      </c>
      <c r="B203" s="462"/>
      <c r="C203" s="463"/>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5"/>
      <c r="B205" s="435"/>
      <c r="C205" s="435"/>
      <c r="D205" s="435"/>
      <c r="E205" s="435"/>
      <c r="F205" s="435"/>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1" t="s">
        <v>34</v>
      </c>
      <c r="B227" s="462"/>
      <c r="C227" s="463"/>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5"/>
      <c r="B229" s="435"/>
      <c r="C229" s="435"/>
      <c r="D229" s="435"/>
      <c r="E229" s="435"/>
      <c r="F229" s="435"/>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8" t="s">
        <v>311</v>
      </c>
      <c r="B236" s="519"/>
      <c r="C236" s="519"/>
      <c r="D236" s="520"/>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1" t="s">
        <v>34</v>
      </c>
      <c r="B245" s="462"/>
      <c r="C245" s="463"/>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5"/>
      <c r="B250" s="435"/>
      <c r="C250" s="435"/>
      <c r="D250" s="435"/>
      <c r="E250" s="435"/>
      <c r="F250" s="435"/>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7" t="s">
        <v>28</v>
      </c>
      <c r="B253" s="448" t="s">
        <v>29</v>
      </c>
      <c r="C253" s="448"/>
      <c r="D253" s="448" t="s">
        <v>42</v>
      </c>
      <c r="E253" s="449" t="s">
        <v>266</v>
      </c>
      <c r="F253" s="449" t="s">
        <v>302</v>
      </c>
      <c r="G253" s="129"/>
    </row>
    <row r="254" spans="1:7" ht="21" x14ac:dyDescent="0.4">
      <c r="A254" s="447"/>
      <c r="B254" s="118" t="s">
        <v>32</v>
      </c>
      <c r="C254" s="118" t="s">
        <v>31</v>
      </c>
      <c r="D254" s="448"/>
      <c r="E254" s="449"/>
      <c r="F254" s="449"/>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1" t="s">
        <v>34</v>
      </c>
      <c r="B265" s="462"/>
      <c r="C265" s="463"/>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9"/>
      <c r="B290" s="469"/>
      <c r="C290" s="469"/>
      <c r="D290" s="469"/>
      <c r="E290" s="469"/>
      <c r="F290" s="469"/>
      <c r="G290" s="129"/>
    </row>
    <row r="291" spans="1:7" s="80" customFormat="1" ht="31.5" customHeight="1" x14ac:dyDescent="0.4">
      <c r="A291" s="521" t="s">
        <v>311</v>
      </c>
      <c r="B291" s="521"/>
      <c r="C291" s="521"/>
      <c r="D291" s="521"/>
      <c r="E291" s="521"/>
      <c r="F291" s="52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7" t="s">
        <v>28</v>
      </c>
      <c r="B308" s="448" t="s">
        <v>29</v>
      </c>
      <c r="C308" s="448"/>
      <c r="D308" s="448" t="s">
        <v>42</v>
      </c>
      <c r="E308" s="449" t="s">
        <v>266</v>
      </c>
      <c r="F308" s="449" t="s">
        <v>302</v>
      </c>
      <c r="G308" s="129"/>
    </row>
    <row r="309" spans="1:7" ht="21" x14ac:dyDescent="0.4">
      <c r="A309" s="447"/>
      <c r="B309" s="118" t="s">
        <v>32</v>
      </c>
      <c r="C309" s="118" t="s">
        <v>31</v>
      </c>
      <c r="D309" s="448"/>
      <c r="E309" s="449"/>
      <c r="F309" s="449"/>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0"/>
      <c r="B357" s="460"/>
      <c r="C357" s="460"/>
      <c r="D357" s="460"/>
      <c r="E357" s="460"/>
      <c r="F357" s="460"/>
      <c r="G357" s="460"/>
    </row>
    <row r="358" spans="1:7" ht="32.25" customHeight="1" x14ac:dyDescent="0.4">
      <c r="A358" s="505" t="s">
        <v>311</v>
      </c>
      <c r="B358" s="505"/>
      <c r="C358" s="505"/>
      <c r="D358" s="505"/>
      <c r="E358" s="505"/>
      <c r="F358" s="505"/>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7" t="s">
        <v>28</v>
      </c>
      <c r="B375" s="448" t="s">
        <v>29</v>
      </c>
      <c r="C375" s="448"/>
      <c r="D375" s="448" t="s">
        <v>42</v>
      </c>
      <c r="E375" s="449" t="s">
        <v>266</v>
      </c>
      <c r="F375" s="449" t="s">
        <v>302</v>
      </c>
      <c r="G375" s="173"/>
    </row>
    <row r="376" spans="1:7" s="260" customFormat="1" ht="21" x14ac:dyDescent="0.4">
      <c r="A376" s="447"/>
      <c r="B376" s="118" t="s">
        <v>32</v>
      </c>
      <c r="C376" s="118" t="s">
        <v>31</v>
      </c>
      <c r="D376" s="448"/>
      <c r="E376" s="449"/>
      <c r="F376" s="449"/>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3"/>
      <c r="B415" s="442"/>
      <c r="C415" s="442"/>
      <c r="D415" s="442"/>
      <c r="E415" s="442"/>
      <c r="F415" s="442"/>
      <c r="G415" s="442"/>
    </row>
    <row r="416" spans="1:7" s="260" customFormat="1" ht="24.75" x14ac:dyDescent="0.4">
      <c r="A416" s="508" t="s">
        <v>320</v>
      </c>
      <c r="B416" s="508"/>
      <c r="C416" s="508"/>
      <c r="D416" s="508"/>
      <c r="E416" s="508"/>
      <c r="F416" s="508"/>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7" t="s">
        <v>28</v>
      </c>
      <c r="B433" s="448" t="s">
        <v>29</v>
      </c>
      <c r="C433" s="448"/>
      <c r="D433" s="448" t="s">
        <v>42</v>
      </c>
      <c r="E433" s="449" t="s">
        <v>266</v>
      </c>
      <c r="F433" s="449" t="s">
        <v>302</v>
      </c>
      <c r="G433" s="129"/>
    </row>
    <row r="434" spans="1:7" ht="21" x14ac:dyDescent="0.4">
      <c r="A434" s="447"/>
      <c r="B434" s="118" t="s">
        <v>32</v>
      </c>
      <c r="C434" s="118" t="s">
        <v>31</v>
      </c>
      <c r="D434" s="448"/>
      <c r="E434" s="449"/>
      <c r="F434" s="449"/>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8" t="s">
        <v>311</v>
      </c>
      <c r="B464" s="508"/>
      <c r="C464" s="508"/>
      <c r="D464" s="508"/>
      <c r="E464" s="508"/>
      <c r="F464" s="508"/>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9" t="s">
        <v>425</v>
      </c>
      <c r="B478" s="509"/>
      <c r="C478" s="509"/>
      <c r="D478" s="509"/>
      <c r="E478" s="509"/>
      <c r="F478" s="509"/>
      <c r="G478" s="114"/>
    </row>
    <row r="479" spans="1:7" ht="21" customHeight="1" x14ac:dyDescent="0.4">
      <c r="A479" s="234">
        <f>B11</f>
        <v>0</v>
      </c>
      <c r="F479" s="258"/>
      <c r="G479" s="114"/>
    </row>
    <row r="480" spans="1:7" ht="21" x14ac:dyDescent="0.4">
      <c r="A480" s="479" t="s">
        <v>28</v>
      </c>
      <c r="B480" s="480" t="s">
        <v>29</v>
      </c>
      <c r="C480" s="480"/>
      <c r="D480" s="480" t="s">
        <v>42</v>
      </c>
      <c r="E480" s="481" t="s">
        <v>266</v>
      </c>
      <c r="F480" s="481" t="s">
        <v>302</v>
      </c>
      <c r="G480" s="114"/>
    </row>
    <row r="481" spans="1:7" ht="21" x14ac:dyDescent="0.4">
      <c r="A481" s="479"/>
      <c r="B481" s="320" t="s">
        <v>32</v>
      </c>
      <c r="C481" s="320" t="s">
        <v>31</v>
      </c>
      <c r="D481" s="480"/>
      <c r="E481" s="481"/>
      <c r="F481" s="481"/>
      <c r="G481" s="114"/>
    </row>
    <row r="482" spans="1:7" s="260" customFormat="1" ht="22.5" x14ac:dyDescent="0.4">
      <c r="A482" s="367"/>
      <c r="B482" s="368"/>
      <c r="C482" s="368"/>
      <c r="D482" s="368"/>
      <c r="E482" s="354"/>
      <c r="F482" s="354"/>
      <c r="G482" s="173"/>
    </row>
    <row r="483" spans="1:7" s="260" customFormat="1" ht="24.75" x14ac:dyDescent="0.4">
      <c r="A483" s="470" t="s">
        <v>52</v>
      </c>
      <c r="B483" s="470"/>
      <c r="C483" s="470"/>
      <c r="D483" s="470"/>
      <c r="E483" s="470"/>
      <c r="F483" s="47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7" t="s">
        <v>463</v>
      </c>
      <c r="B491" s="468"/>
      <c r="C491" s="468"/>
      <c r="D491" s="468"/>
      <c r="E491" s="468"/>
      <c r="F491" s="468"/>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2" t="s">
        <v>23</v>
      </c>
      <c r="B505" s="483"/>
      <c r="C505" s="483"/>
      <c r="D505" s="483"/>
      <c r="E505" s="483"/>
      <c r="F505" s="48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2"/>
      <c r="B517" s="492"/>
      <c r="C517" s="492"/>
      <c r="D517" s="492"/>
      <c r="E517" s="492"/>
      <c r="F517" s="492"/>
      <c r="G517" s="492"/>
    </row>
    <row r="518" spans="1:7" ht="26.25" customHeight="1" x14ac:dyDescent="0.5">
      <c r="A518" s="369" t="s">
        <v>311</v>
      </c>
      <c r="B518" s="504"/>
      <c r="C518" s="504"/>
      <c r="D518" s="504"/>
      <c r="E518" s="504"/>
      <c r="F518" s="504"/>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0" t="s">
        <v>97</v>
      </c>
      <c r="B530" s="510"/>
      <c r="C530" s="510"/>
      <c r="D530" s="510"/>
      <c r="E530" s="510"/>
      <c r="F530" s="510"/>
      <c r="G530" s="114"/>
    </row>
    <row r="531" spans="1:7" ht="22.5" customHeight="1" x14ac:dyDescent="0.4">
      <c r="A531" s="234">
        <f>B11</f>
        <v>0</v>
      </c>
      <c r="B531" s="114"/>
      <c r="C531" s="135"/>
      <c r="D531" s="137"/>
      <c r="E531" s="137"/>
      <c r="F531" s="137"/>
      <c r="G531" s="114"/>
    </row>
    <row r="532" spans="1:7" ht="21" x14ac:dyDescent="0.4">
      <c r="A532" s="485" t="s">
        <v>28</v>
      </c>
      <c r="B532" s="487" t="s">
        <v>29</v>
      </c>
      <c r="C532" s="488"/>
      <c r="D532" s="448" t="s">
        <v>42</v>
      </c>
      <c r="E532" s="449" t="s">
        <v>266</v>
      </c>
      <c r="F532" s="449" t="s">
        <v>302</v>
      </c>
      <c r="G532" s="114"/>
    </row>
    <row r="533" spans="1:7" ht="21" x14ac:dyDescent="0.4">
      <c r="A533" s="486"/>
      <c r="B533" s="315" t="s">
        <v>32</v>
      </c>
      <c r="C533" s="316" t="s">
        <v>31</v>
      </c>
      <c r="D533" s="448"/>
      <c r="E533" s="449"/>
      <c r="F533" s="449"/>
      <c r="G533" s="114"/>
    </row>
    <row r="534" spans="1:7" s="80" customFormat="1" ht="22.5" x14ac:dyDescent="0.4">
      <c r="A534" s="365"/>
      <c r="B534" s="366"/>
      <c r="C534" s="366"/>
      <c r="D534" s="361"/>
      <c r="E534" s="362"/>
      <c r="F534" s="362"/>
      <c r="G534" s="129"/>
    </row>
    <row r="535" spans="1:7" ht="24.75" x14ac:dyDescent="0.4">
      <c r="A535" s="370" t="s">
        <v>17</v>
      </c>
      <c r="B535" s="317"/>
      <c r="C535" s="506"/>
      <c r="D535" s="506"/>
      <c r="E535" s="506"/>
      <c r="F535" s="507"/>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1" t="s">
        <v>34</v>
      </c>
      <c r="B542" s="462"/>
      <c r="C542" s="463"/>
      <c r="D542" s="407">
        <f>SUM(B536:C541)</f>
        <v>0</v>
      </c>
      <c r="E542" s="248"/>
      <c r="F542" s="248"/>
      <c r="G542" s="114"/>
    </row>
    <row r="543" spans="1:7" ht="21" customHeight="1" x14ac:dyDescent="0.4">
      <c r="A543" s="461" t="s">
        <v>33</v>
      </c>
      <c r="B543" s="462"/>
      <c r="C543" s="463"/>
      <c r="D543" s="388" t="e">
        <f>D542/(COUNT(B536:C541)*2)</f>
        <v>#DIV/0!</v>
      </c>
      <c r="E543" s="248"/>
      <c r="F543" s="248"/>
      <c r="G543" s="114"/>
    </row>
    <row r="544" spans="1:7" ht="21" x14ac:dyDescent="0.4">
      <c r="A544" s="435"/>
      <c r="B544" s="435"/>
      <c r="C544" s="435"/>
      <c r="D544" s="435"/>
      <c r="E544" s="435"/>
      <c r="F544" s="435"/>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7"/>
      <c r="B556" s="460"/>
      <c r="C556" s="460"/>
      <c r="D556" s="460"/>
      <c r="E556" s="460"/>
      <c r="F556" s="460"/>
      <c r="G556" s="460"/>
    </row>
    <row r="557" spans="1:7" ht="35.25" customHeight="1" x14ac:dyDescent="0.4">
      <c r="A557" s="371" t="s">
        <v>311</v>
      </c>
      <c r="B557" s="337"/>
      <c r="C557" s="458"/>
      <c r="D557" s="458"/>
      <c r="E557" s="458"/>
      <c r="F557" s="45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3" t="s">
        <v>34</v>
      </c>
      <c r="B566" s="453"/>
      <c r="C566" s="454"/>
      <c r="D566" s="378">
        <f>SUM(B558:C565,B546:C555)</f>
        <v>0</v>
      </c>
      <c r="E566" s="108"/>
      <c r="F566" s="114"/>
      <c r="G566" s="114"/>
    </row>
    <row r="567" spans="1:7" ht="21" x14ac:dyDescent="0.4">
      <c r="A567" s="453" t="s">
        <v>33</v>
      </c>
      <c r="B567" s="453"/>
      <c r="C567" s="453"/>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5"/>
      <c r="B572" s="435"/>
      <c r="C572" s="435"/>
      <c r="D572" s="435"/>
      <c r="E572" s="435"/>
      <c r="F572" s="435"/>
      <c r="G572" s="114"/>
    </row>
    <row r="573" spans="1:7" ht="22.5" x14ac:dyDescent="0.45">
      <c r="A573" s="466" t="s">
        <v>19</v>
      </c>
      <c r="B573" s="466"/>
      <c r="C573" s="466"/>
      <c r="D573" s="466"/>
      <c r="E573" s="466"/>
      <c r="F573" s="466"/>
      <c r="G573" s="114"/>
    </row>
    <row r="574" spans="1:7" ht="22.5" x14ac:dyDescent="0.4">
      <c r="A574" s="243">
        <f>B11</f>
        <v>0</v>
      </c>
      <c r="B574" s="114"/>
      <c r="C574" s="135"/>
      <c r="D574" s="356"/>
      <c r="E574" s="356"/>
      <c r="F574" s="356"/>
      <c r="G574" s="114"/>
    </row>
    <row r="575" spans="1:7" ht="21" x14ac:dyDescent="0.4">
      <c r="A575" s="479" t="s">
        <v>28</v>
      </c>
      <c r="B575" s="480" t="s">
        <v>29</v>
      </c>
      <c r="C575" s="480"/>
      <c r="D575" s="480" t="s">
        <v>42</v>
      </c>
      <c r="E575" s="481" t="s">
        <v>266</v>
      </c>
      <c r="F575" s="481" t="s">
        <v>302</v>
      </c>
      <c r="G575" s="114"/>
    </row>
    <row r="576" spans="1:7" ht="21" x14ac:dyDescent="0.4">
      <c r="A576" s="479"/>
      <c r="B576" s="320" t="s">
        <v>32</v>
      </c>
      <c r="C576" s="320" t="s">
        <v>31</v>
      </c>
      <c r="D576" s="480"/>
      <c r="E576" s="481"/>
      <c r="F576" s="481"/>
      <c r="G576" s="129"/>
    </row>
    <row r="577" spans="1:7" s="80" customFormat="1" ht="22.5" x14ac:dyDescent="0.4">
      <c r="A577" s="372"/>
      <c r="B577" s="373"/>
      <c r="C577" s="373"/>
      <c r="D577" s="373"/>
      <c r="E577" s="341"/>
      <c r="F577" s="374"/>
      <c r="G577" s="129"/>
    </row>
    <row r="578" spans="1:7" ht="24.75" x14ac:dyDescent="0.4">
      <c r="A578" s="493" t="s">
        <v>10</v>
      </c>
      <c r="B578" s="494"/>
      <c r="C578" s="494"/>
      <c r="D578" s="494"/>
      <c r="E578" s="494"/>
      <c r="F578" s="49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3" t="s">
        <v>34</v>
      </c>
      <c r="B588" s="453"/>
      <c r="C588" s="454"/>
      <c r="D588" s="378">
        <f>SUM(B579:C587)</f>
        <v>0</v>
      </c>
      <c r="E588" s="108"/>
      <c r="F588" s="114"/>
      <c r="G588" s="114"/>
    </row>
    <row r="589" spans="1:7" ht="21" x14ac:dyDescent="0.4">
      <c r="A589" s="453" t="s">
        <v>33</v>
      </c>
      <c r="B589" s="453"/>
      <c r="C589" s="453"/>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6" t="s">
        <v>23</v>
      </c>
      <c r="B591" s="497"/>
      <c r="C591" s="497"/>
      <c r="D591" s="497"/>
      <c r="E591" s="497"/>
      <c r="F591" s="49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3" t="s">
        <v>34</v>
      </c>
      <c r="B606" s="453"/>
      <c r="C606" s="454"/>
      <c r="D606" s="378">
        <f>SUM(B592:C605)</f>
        <v>0</v>
      </c>
      <c r="E606" s="108"/>
      <c r="F606" s="114"/>
      <c r="G606" s="114"/>
    </row>
    <row r="607" spans="1:7" ht="21" x14ac:dyDescent="0.4">
      <c r="A607" s="453" t="s">
        <v>33</v>
      </c>
      <c r="B607" s="453"/>
      <c r="C607" s="453"/>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5" t="s">
        <v>170</v>
      </c>
      <c r="B610" s="456"/>
      <c r="C610" s="457"/>
      <c r="D610" s="154" t="e">
        <f>D609/(COUNT(B579:C587,B592:C605)*2)</f>
        <v>#DIV/0!</v>
      </c>
      <c r="E610" s="108"/>
      <c r="F610" s="114"/>
      <c r="G610" s="129"/>
    </row>
    <row r="611" spans="1:7" ht="21" x14ac:dyDescent="0.4">
      <c r="A611" s="155"/>
      <c r="B611" s="114"/>
      <c r="C611" s="135"/>
      <c r="G611" s="129"/>
    </row>
    <row r="612" spans="1:7" ht="19.5" customHeight="1" x14ac:dyDescent="0.45">
      <c r="A612" s="466" t="s">
        <v>8</v>
      </c>
      <c r="B612" s="466"/>
      <c r="C612" s="466"/>
      <c r="D612" s="466"/>
      <c r="E612" s="466"/>
      <c r="F612" s="466"/>
      <c r="G612" s="129"/>
    </row>
    <row r="613" spans="1:7" ht="22.5" x14ac:dyDescent="0.4">
      <c r="A613" s="156">
        <f>B11</f>
        <v>0</v>
      </c>
      <c r="B613" s="114"/>
      <c r="C613" s="135"/>
      <c r="D613" s="137"/>
      <c r="E613" s="137"/>
      <c r="F613" s="137"/>
      <c r="G613" s="114"/>
    </row>
    <row r="614" spans="1:7" ht="21" x14ac:dyDescent="0.4">
      <c r="A614" s="447" t="s">
        <v>28</v>
      </c>
      <c r="B614" s="448" t="s">
        <v>29</v>
      </c>
      <c r="C614" s="448"/>
      <c r="D614" s="448" t="s">
        <v>42</v>
      </c>
      <c r="E614" s="449" t="s">
        <v>266</v>
      </c>
      <c r="F614" s="449" t="s">
        <v>302</v>
      </c>
      <c r="G614" s="114"/>
    </row>
    <row r="615" spans="1:7" ht="18.75" customHeight="1" x14ac:dyDescent="0.4">
      <c r="A615" s="447"/>
      <c r="B615" s="118" t="s">
        <v>32</v>
      </c>
      <c r="C615" s="118" t="s">
        <v>31</v>
      </c>
      <c r="D615" s="448"/>
      <c r="E615" s="449"/>
      <c r="F615" s="449"/>
      <c r="G615" s="129"/>
    </row>
    <row r="616" spans="1:7" s="80" customFormat="1" ht="18.75" customHeight="1" x14ac:dyDescent="0.4">
      <c r="A616" s="360"/>
      <c r="B616" s="361"/>
      <c r="C616" s="361"/>
      <c r="D616" s="361"/>
      <c r="E616" s="362"/>
      <c r="F616" s="362"/>
      <c r="G616" s="129"/>
    </row>
    <row r="617" spans="1:7" ht="24.75" x14ac:dyDescent="0.4">
      <c r="A617" s="363" t="s">
        <v>90</v>
      </c>
      <c r="B617" s="137"/>
      <c r="C617" s="464"/>
      <c r="D617" s="464"/>
      <c r="E617" s="464"/>
      <c r="F617" s="46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3" t="s">
        <v>34</v>
      </c>
      <c r="B627" s="453"/>
      <c r="C627" s="453"/>
      <c r="D627" s="378">
        <f>SUM(B618:C626)</f>
        <v>0</v>
      </c>
      <c r="E627" s="490"/>
      <c r="F627" s="469"/>
      <c r="G627" s="129"/>
    </row>
    <row r="628" spans="1:7" ht="21" x14ac:dyDescent="0.4">
      <c r="A628" s="453" t="s">
        <v>33</v>
      </c>
      <c r="B628" s="453"/>
      <c r="C628" s="453"/>
      <c r="D628" s="388" t="e">
        <f>D627/(COUNT(B618:C626)*2)</f>
        <v>#DIV/0!</v>
      </c>
      <c r="E628" s="491"/>
      <c r="F628" s="492"/>
      <c r="G628" s="129"/>
    </row>
    <row r="629" spans="1:7" ht="21" x14ac:dyDescent="0.4">
      <c r="A629" s="325"/>
      <c r="B629" s="135"/>
      <c r="C629" s="489"/>
      <c r="D629" s="489"/>
      <c r="E629" s="489"/>
      <c r="F629" s="489"/>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1" t="s">
        <v>34</v>
      </c>
      <c r="B639" s="462"/>
      <c r="C639" s="463"/>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4"/>
      <c r="D642" s="464"/>
      <c r="E642" s="464"/>
      <c r="F642" s="46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1" t="s">
        <v>34</v>
      </c>
      <c r="B650" s="462"/>
      <c r="C650" s="463"/>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8"/>
      <c r="B652" s="478"/>
      <c r="C652" s="478"/>
      <c r="D652" s="478"/>
      <c r="E652" s="478"/>
      <c r="F652" s="478"/>
      <c r="G652" s="478"/>
    </row>
    <row r="653" spans="1:16382" ht="24.75" x14ac:dyDescent="0.4">
      <c r="A653" s="363" t="s">
        <v>26</v>
      </c>
      <c r="B653" s="464"/>
      <c r="C653" s="464"/>
      <c r="D653" s="464"/>
      <c r="E653" s="464"/>
      <c r="F653" s="46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9" t="s">
        <v>311</v>
      </c>
      <c r="B661" s="500"/>
      <c r="C661" s="500"/>
      <c r="D661" s="500"/>
      <c r="E661" s="500"/>
      <c r="F661" s="501"/>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6" t="s">
        <v>356</v>
      </c>
      <c r="B676" s="466"/>
      <c r="C676" s="466"/>
      <c r="D676" s="466"/>
      <c r="E676" s="466"/>
      <c r="F676" s="466"/>
      <c r="G676" s="114"/>
    </row>
    <row r="677" spans="1:7" ht="21" x14ac:dyDescent="0.4">
      <c r="A677" s="243">
        <f>B11</f>
        <v>0</v>
      </c>
      <c r="B677" s="114"/>
      <c r="C677" s="135"/>
      <c r="D677" s="135"/>
      <c r="E677" s="328"/>
      <c r="F677" s="135"/>
      <c r="G677" s="114"/>
    </row>
    <row r="678" spans="1:7" ht="21.75" customHeight="1" x14ac:dyDescent="0.4">
      <c r="A678" s="447" t="s">
        <v>28</v>
      </c>
      <c r="B678" s="448" t="s">
        <v>29</v>
      </c>
      <c r="C678" s="448"/>
      <c r="D678" s="448" t="s">
        <v>42</v>
      </c>
      <c r="E678" s="449" t="s">
        <v>266</v>
      </c>
      <c r="F678" s="449" t="s">
        <v>302</v>
      </c>
      <c r="G678" s="129"/>
    </row>
    <row r="679" spans="1:7" ht="21" x14ac:dyDescent="0.4">
      <c r="A679" s="447"/>
      <c r="B679" s="118" t="s">
        <v>32</v>
      </c>
      <c r="C679" s="118" t="s">
        <v>31</v>
      </c>
      <c r="D679" s="448"/>
      <c r="E679" s="449"/>
      <c r="F679" s="449"/>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2" t="s">
        <v>459</v>
      </c>
      <c r="B704" s="502"/>
      <c r="C704" s="502"/>
      <c r="D704" s="502"/>
      <c r="E704" s="502"/>
      <c r="F704" s="502"/>
      <c r="G704" s="274"/>
    </row>
    <row r="705" spans="1:7" ht="21" customHeight="1" x14ac:dyDescent="0.4">
      <c r="A705" s="251">
        <f>B11</f>
        <v>0</v>
      </c>
      <c r="B705" s="114"/>
      <c r="C705" s="135"/>
      <c r="D705" s="273"/>
      <c r="E705" s="273"/>
      <c r="F705" s="273"/>
      <c r="G705" s="274"/>
    </row>
    <row r="706" spans="1:7" ht="21" x14ac:dyDescent="0.4">
      <c r="A706" s="473" t="s">
        <v>28</v>
      </c>
      <c r="B706" s="487" t="s">
        <v>29</v>
      </c>
      <c r="C706" s="487"/>
      <c r="D706" s="448" t="s">
        <v>42</v>
      </c>
      <c r="E706" s="449" t="s">
        <v>266</v>
      </c>
      <c r="F706" s="449" t="s">
        <v>302</v>
      </c>
      <c r="G706" s="274"/>
    </row>
    <row r="707" spans="1:7" ht="21" x14ac:dyDescent="0.4">
      <c r="A707" s="474"/>
      <c r="B707" s="383" t="s">
        <v>32</v>
      </c>
      <c r="C707" s="383" t="s">
        <v>31</v>
      </c>
      <c r="D707" s="448"/>
      <c r="E707" s="449"/>
      <c r="F707" s="449"/>
      <c r="G707" s="274"/>
    </row>
    <row r="708" spans="1:7" s="80" customFormat="1" ht="22.5" x14ac:dyDescent="0.4">
      <c r="A708" s="360"/>
      <c r="B708" s="361"/>
      <c r="C708" s="361"/>
      <c r="D708" s="361"/>
      <c r="E708" s="362"/>
      <c r="F708" s="362"/>
      <c r="G708" s="129"/>
    </row>
    <row r="709" spans="1:7" ht="24.75" x14ac:dyDescent="0.4">
      <c r="A709" s="450" t="s">
        <v>306</v>
      </c>
      <c r="B709" s="451"/>
      <c r="C709" s="451"/>
      <c r="D709" s="451"/>
      <c r="E709" s="451"/>
      <c r="F709" s="452"/>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1"/>
      <c r="C715" s="472"/>
      <c r="D715" s="247">
        <f>SUM(B710:C714)</f>
        <v>0</v>
      </c>
      <c r="E715" s="225"/>
      <c r="F715" s="173"/>
      <c r="G715" s="114"/>
    </row>
    <row r="716" spans="1:7" ht="21" x14ac:dyDescent="0.4">
      <c r="A716" s="130" t="s">
        <v>33</v>
      </c>
      <c r="B716" s="471"/>
      <c r="C716" s="472"/>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0" t="s">
        <v>307</v>
      </c>
      <c r="B718" s="451"/>
      <c r="C718" s="451"/>
      <c r="D718" s="451"/>
      <c r="E718" s="451"/>
      <c r="F718" s="452"/>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48"/>
      <c r="E1" s="548"/>
      <c r="F1" s="548"/>
      <c r="G1" s="548"/>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49" t="s">
        <v>46</v>
      </c>
      <c r="B6" s="549"/>
      <c r="C6" s="549"/>
      <c r="D6" s="549"/>
      <c r="E6" s="549"/>
      <c r="F6" s="549"/>
      <c r="G6" s="92"/>
    </row>
    <row r="7" spans="1:7" s="258" customFormat="1" ht="21.75" customHeight="1" x14ac:dyDescent="0.5">
      <c r="A7" s="550" t="str">
        <f>'Page de garde'!D18</f>
        <v>SILIANA</v>
      </c>
      <c r="B7" s="550"/>
      <c r="C7" s="550"/>
      <c r="D7" s="550"/>
      <c r="E7" s="550"/>
      <c r="F7" s="550"/>
      <c r="G7" s="92"/>
    </row>
    <row r="8" spans="1:7" s="258" customFormat="1" ht="24.75" x14ac:dyDescent="0.5">
      <c r="A8" s="4" t="s">
        <v>39</v>
      </c>
      <c r="B8" s="551" t="str">
        <f>'A1 Exploitation'!B9:F9</f>
        <v>M Souheil DRAOUI</v>
      </c>
      <c r="C8" s="551"/>
      <c r="D8" s="551"/>
      <c r="E8" s="551"/>
      <c r="F8" s="551"/>
      <c r="G8" s="92"/>
    </row>
    <row r="9" spans="1:7" s="258" customFormat="1" ht="24.75" x14ac:dyDescent="0.5">
      <c r="A9" s="5" t="s">
        <v>41</v>
      </c>
      <c r="B9" s="552" t="str">
        <f>'A1 Exploitation'!B10:F10</f>
        <v>Directeur du magasin et chefs rayons</v>
      </c>
      <c r="C9" s="552"/>
      <c r="D9" s="552"/>
      <c r="E9" s="552"/>
      <c r="F9" s="552"/>
      <c r="G9" s="92"/>
    </row>
    <row r="10" spans="1:7" s="258" customFormat="1" ht="24.75" x14ac:dyDescent="0.5">
      <c r="A10" s="4" t="s">
        <v>40</v>
      </c>
      <c r="B10" s="547">
        <f>'A1 Exploitation'!B11:F11</f>
        <v>43539</v>
      </c>
      <c r="C10" s="547"/>
      <c r="D10" s="547"/>
      <c r="E10" s="547"/>
      <c r="F10" s="547"/>
      <c r="G10" s="92"/>
    </row>
    <row r="11" spans="1:7" s="258" customFormat="1" ht="24.75" x14ac:dyDescent="0.5">
      <c r="A11" s="4" t="s">
        <v>250</v>
      </c>
      <c r="B11" s="544" t="e">
        <f>D199</f>
        <v>#DIV/0!</v>
      </c>
      <c r="C11" s="544"/>
      <c r="D11" s="544"/>
      <c r="E11" s="544"/>
      <c r="F11" s="544"/>
      <c r="G11" s="92"/>
    </row>
    <row r="12" spans="1:7" s="258" customFormat="1" ht="22.5" x14ac:dyDescent="0.45">
      <c r="A12" s="1"/>
      <c r="D12" s="512"/>
      <c r="E12" s="512"/>
      <c r="F12" s="512"/>
      <c r="G12" s="512"/>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35"/>
      <c r="B15" s="536"/>
      <c r="C15" s="536"/>
      <c r="D15" s="536"/>
      <c r="E15" s="536"/>
      <c r="F15" s="536"/>
    </row>
    <row r="16" spans="1:7" ht="19.5" x14ac:dyDescent="0.4">
      <c r="A16" s="539" t="s">
        <v>0</v>
      </c>
      <c r="B16" s="540"/>
      <c r="C16" s="540"/>
      <c r="D16" s="540"/>
      <c r="E16" s="540"/>
      <c r="F16" s="540"/>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1" t="s">
        <v>34</v>
      </c>
      <c r="B22" s="537"/>
      <c r="C22" s="538"/>
      <c r="D22" s="381">
        <f>SUM(B17:C21)</f>
        <v>0</v>
      </c>
    </row>
    <row r="23" spans="1:7" x14ac:dyDescent="0.3">
      <c r="A23" s="528" t="s">
        <v>251</v>
      </c>
      <c r="B23" s="529"/>
      <c r="C23" s="530"/>
      <c r="D23" s="21" t="e">
        <f>D22/(COUNT(B17:C21)*2)</f>
        <v>#DIV/0!</v>
      </c>
    </row>
    <row r="24" spans="1:7" s="10" customFormat="1" x14ac:dyDescent="0.3">
      <c r="A24" s="14"/>
      <c r="B24" s="15"/>
      <c r="C24" s="15"/>
      <c r="D24" s="16"/>
      <c r="G24" s="93"/>
    </row>
    <row r="25" spans="1:7" ht="19.5" x14ac:dyDescent="0.4">
      <c r="A25" s="533" t="s">
        <v>4</v>
      </c>
      <c r="B25" s="534"/>
      <c r="C25" s="534"/>
      <c r="D25" s="534"/>
      <c r="E25" s="534"/>
      <c r="F25" s="53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8" t="s">
        <v>34</v>
      </c>
      <c r="B33" s="529"/>
      <c r="C33" s="530"/>
      <c r="D33" s="380">
        <f>SUM(B26:C32)</f>
        <v>0</v>
      </c>
    </row>
    <row r="34" spans="1:7" x14ac:dyDescent="0.3">
      <c r="A34" s="528" t="s">
        <v>251</v>
      </c>
      <c r="B34" s="529"/>
      <c r="C34" s="530"/>
      <c r="D34" s="21" t="e">
        <f>D33/(COUNT(B26:C32)*2)</f>
        <v>#DIV/0!</v>
      </c>
    </row>
    <row r="35" spans="1:7" s="10" customFormat="1" x14ac:dyDescent="0.3">
      <c r="A35" s="14"/>
      <c r="B35" s="15"/>
      <c r="C35" s="15"/>
      <c r="D35" s="16"/>
      <c r="G35" s="93"/>
    </row>
    <row r="36" spans="1:7" s="10" customFormat="1" ht="19.5" x14ac:dyDescent="0.4">
      <c r="A36" s="533" t="s">
        <v>180</v>
      </c>
      <c r="B36" s="534"/>
      <c r="C36" s="534"/>
      <c r="D36" s="534"/>
      <c r="E36" s="534"/>
      <c r="F36" s="53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8" t="s">
        <v>34</v>
      </c>
      <c r="B42" s="529"/>
      <c r="C42" s="530"/>
      <c r="D42" s="380">
        <f>SUM(B37:C41)</f>
        <v>0</v>
      </c>
      <c r="E42" s="259"/>
      <c r="F42" s="259"/>
      <c r="G42" s="93"/>
    </row>
    <row r="43" spans="1:7" s="10" customFormat="1" x14ac:dyDescent="0.3">
      <c r="A43" s="528" t="s">
        <v>251</v>
      </c>
      <c r="B43" s="529"/>
      <c r="C43" s="530"/>
      <c r="D43" s="21" t="e">
        <f>D42/(COUNT(B37:C41)*2)</f>
        <v>#DIV/0!</v>
      </c>
      <c r="E43" s="259"/>
      <c r="F43" s="259"/>
      <c r="G43" s="93"/>
    </row>
    <row r="44" spans="1:7" s="10" customFormat="1" x14ac:dyDescent="0.3">
      <c r="A44" s="33"/>
      <c r="B44" s="34"/>
      <c r="C44" s="34"/>
      <c r="D44" s="35"/>
      <c r="G44" s="93"/>
    </row>
    <row r="45" spans="1:7" ht="19.5" x14ac:dyDescent="0.4">
      <c r="A45" s="542" t="s">
        <v>19</v>
      </c>
      <c r="B45" s="543"/>
      <c r="C45" s="543"/>
      <c r="D45" s="543"/>
      <c r="E45" s="543"/>
      <c r="F45" s="543"/>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8" t="s">
        <v>34</v>
      </c>
      <c r="B52" s="529"/>
      <c r="C52" s="530"/>
      <c r="D52" s="380">
        <f>SUM(B46:C51)</f>
        <v>0</v>
      </c>
    </row>
    <row r="53" spans="1:7" x14ac:dyDescent="0.3">
      <c r="A53" s="528" t="s">
        <v>251</v>
      </c>
      <c r="B53" s="529"/>
      <c r="C53" s="530"/>
      <c r="D53" s="21" t="e">
        <f>D52/(COUNT(B46:C51)*2)</f>
        <v>#DIV/0!</v>
      </c>
    </row>
    <row r="54" spans="1:7" s="10" customFormat="1" x14ac:dyDescent="0.3">
      <c r="A54" s="14"/>
      <c r="B54" s="15"/>
      <c r="C54" s="15"/>
      <c r="D54" s="16"/>
      <c r="G54" s="93"/>
    </row>
    <row r="55" spans="1:7" ht="19.5" x14ac:dyDescent="0.4">
      <c r="A55" s="533" t="s">
        <v>8</v>
      </c>
      <c r="B55" s="534"/>
      <c r="C55" s="534"/>
      <c r="D55" s="534"/>
      <c r="E55" s="534"/>
      <c r="F55" s="53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8" t="s">
        <v>34</v>
      </c>
      <c r="B63" s="529"/>
      <c r="C63" s="530"/>
      <c r="D63" s="380">
        <f>SUM(B56:C62)</f>
        <v>0</v>
      </c>
    </row>
    <row r="64" spans="1:7" x14ac:dyDescent="0.3">
      <c r="A64" s="528" t="s">
        <v>251</v>
      </c>
      <c r="B64" s="529"/>
      <c r="C64" s="530"/>
      <c r="D64" s="21" t="e">
        <f>D63/(COUNT(B56:C62)*2)</f>
        <v>#DIV/0!</v>
      </c>
    </row>
    <row r="65" spans="1:7" s="10" customFormat="1" x14ac:dyDescent="0.3">
      <c r="A65" s="14"/>
      <c r="B65" s="15"/>
      <c r="C65" s="15"/>
      <c r="D65" s="16"/>
      <c r="G65" s="93"/>
    </row>
    <row r="66" spans="1:7" ht="19.5" x14ac:dyDescent="0.4">
      <c r="A66" s="533" t="s">
        <v>111</v>
      </c>
      <c r="B66" s="534"/>
      <c r="C66" s="534"/>
      <c r="D66" s="534"/>
      <c r="E66" s="534"/>
      <c r="F66" s="53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8" t="s">
        <v>34</v>
      </c>
      <c r="B84" s="529"/>
      <c r="C84" s="530"/>
      <c r="D84" s="380">
        <f>SUM(B67:C83)</f>
        <v>0</v>
      </c>
    </row>
    <row r="85" spans="1:7" x14ac:dyDescent="0.3">
      <c r="A85" s="528" t="s">
        <v>251</v>
      </c>
      <c r="B85" s="529"/>
      <c r="C85" s="530"/>
      <c r="D85" s="21" t="e">
        <f>D84/(COUNT(B67:C83)*2)</f>
        <v>#DIV/0!</v>
      </c>
    </row>
    <row r="86" spans="1:7" s="10" customFormat="1" x14ac:dyDescent="0.3">
      <c r="A86" s="14"/>
      <c r="B86" s="15"/>
      <c r="C86" s="15"/>
      <c r="D86" s="16"/>
      <c r="G86" s="93"/>
    </row>
    <row r="87" spans="1:7" ht="19.5" x14ac:dyDescent="0.4">
      <c r="A87" s="533" t="s">
        <v>172</v>
      </c>
      <c r="B87" s="534"/>
      <c r="C87" s="534"/>
      <c r="D87" s="534"/>
      <c r="E87" s="534"/>
      <c r="F87" s="53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8" t="s">
        <v>34</v>
      </c>
      <c r="B102" s="529"/>
      <c r="C102" s="530"/>
      <c r="D102" s="380">
        <f>SUM(B88:C101)</f>
        <v>0</v>
      </c>
    </row>
    <row r="103" spans="1:7" x14ac:dyDescent="0.3">
      <c r="A103" s="528" t="s">
        <v>251</v>
      </c>
      <c r="B103" s="529"/>
      <c r="C103" s="530"/>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3" t="s">
        <v>173</v>
      </c>
      <c r="B106" s="534"/>
      <c r="C106" s="534"/>
      <c r="D106" s="534"/>
      <c r="E106" s="534"/>
      <c r="F106" s="53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8" t="s">
        <v>34</v>
      </c>
      <c r="B118" s="529"/>
      <c r="C118" s="530"/>
      <c r="D118" s="380">
        <f>SUM(B107:C117)</f>
        <v>0</v>
      </c>
      <c r="E118" s="259"/>
      <c r="F118" s="259"/>
      <c r="G118" s="93"/>
    </row>
    <row r="119" spans="1:7" s="10" customFormat="1" x14ac:dyDescent="0.3">
      <c r="A119" s="528" t="s">
        <v>251</v>
      </c>
      <c r="B119" s="529"/>
      <c r="C119" s="530"/>
      <c r="D119" s="21" t="e">
        <f>D118/(COUNT(B107:C117)*2)</f>
        <v>#DIV/0!</v>
      </c>
      <c r="E119" s="259"/>
      <c r="F119" s="259"/>
      <c r="G119" s="93"/>
    </row>
    <row r="120" spans="1:7" s="10" customFormat="1" x14ac:dyDescent="0.3">
      <c r="A120" s="14"/>
      <c r="B120" s="15"/>
      <c r="C120" s="15"/>
      <c r="D120" s="16"/>
      <c r="G120" s="93"/>
    </row>
    <row r="121" spans="1:7" ht="19.5" x14ac:dyDescent="0.4">
      <c r="A121" s="533" t="s">
        <v>156</v>
      </c>
      <c r="B121" s="534"/>
      <c r="C121" s="534"/>
      <c r="D121" s="534"/>
      <c r="E121" s="534"/>
      <c r="F121" s="53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8" t="s">
        <v>34</v>
      </c>
      <c r="B133" s="529"/>
      <c r="C133" s="530"/>
      <c r="D133" s="380">
        <f>SUM(B122:C132)</f>
        <v>0</v>
      </c>
    </row>
    <row r="134" spans="1:7" x14ac:dyDescent="0.3">
      <c r="A134" s="528" t="s">
        <v>251</v>
      </c>
      <c r="B134" s="529"/>
      <c r="C134" s="530"/>
      <c r="D134" s="20" t="e">
        <f>D133/(COUNT(B122:C132)*2)</f>
        <v>#DIV/0!</v>
      </c>
    </row>
    <row r="135" spans="1:7" s="10" customFormat="1" x14ac:dyDescent="0.3">
      <c r="A135" s="14"/>
      <c r="B135" s="15"/>
      <c r="C135" s="15"/>
      <c r="D135" s="19"/>
      <c r="G135" s="93"/>
    </row>
    <row r="136" spans="1:7" ht="19.5" x14ac:dyDescent="0.4">
      <c r="A136" s="533" t="s">
        <v>61</v>
      </c>
      <c r="B136" s="534"/>
      <c r="C136" s="534"/>
      <c r="D136" s="534"/>
      <c r="E136" s="534"/>
      <c r="F136" s="53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8" t="s">
        <v>34</v>
      </c>
      <c r="B149" s="529"/>
      <c r="C149" s="530"/>
      <c r="D149" s="380">
        <f>SUM(B137:C148)</f>
        <v>0</v>
      </c>
    </row>
    <row r="150" spans="1:7" x14ac:dyDescent="0.3">
      <c r="A150" s="528" t="s">
        <v>251</v>
      </c>
      <c r="B150" s="529"/>
      <c r="C150" s="530"/>
      <c r="D150" s="21" t="e">
        <f>D149/(COUNT(B137:C148)*2)</f>
        <v>#DIV/0!</v>
      </c>
    </row>
    <row r="151" spans="1:7" s="10" customFormat="1" x14ac:dyDescent="0.3">
      <c r="A151" s="14"/>
      <c r="B151" s="15"/>
      <c r="C151" s="15"/>
      <c r="D151" s="16"/>
      <c r="G151" s="93"/>
    </row>
    <row r="152" spans="1:7" ht="19.5" x14ac:dyDescent="0.4">
      <c r="A152" s="533" t="s">
        <v>178</v>
      </c>
      <c r="B152" s="534"/>
      <c r="C152" s="534"/>
      <c r="D152" s="534"/>
      <c r="E152" s="534"/>
      <c r="F152" s="53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8" t="s">
        <v>34</v>
      </c>
      <c r="B161" s="537"/>
      <c r="C161" s="538"/>
      <c r="D161" s="381">
        <f>SUM(B153:C160)</f>
        <v>0</v>
      </c>
    </row>
    <row r="162" spans="1:7" x14ac:dyDescent="0.3">
      <c r="A162" s="528" t="s">
        <v>251</v>
      </c>
      <c r="B162" s="529"/>
      <c r="C162" s="530"/>
      <c r="D162" s="21" t="e">
        <f>D161/(COUNT(B153:C160)*2)</f>
        <v>#DIV/0!</v>
      </c>
    </row>
    <row r="163" spans="1:7" s="10" customFormat="1" x14ac:dyDescent="0.3">
      <c r="A163" s="14"/>
      <c r="B163" s="15"/>
      <c r="C163" s="17"/>
      <c r="D163" s="18"/>
      <c r="G163" s="93"/>
    </row>
    <row r="164" spans="1:7" ht="19.5" x14ac:dyDescent="0.4">
      <c r="A164" s="533" t="s">
        <v>64</v>
      </c>
      <c r="B164" s="534"/>
      <c r="C164" s="534"/>
      <c r="D164" s="534"/>
      <c r="E164" s="534"/>
      <c r="F164" s="53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8" t="s">
        <v>34</v>
      </c>
      <c r="B169" s="529"/>
      <c r="C169" s="530"/>
      <c r="D169" s="380">
        <f>SUM(B165:C168)</f>
        <v>0</v>
      </c>
    </row>
    <row r="170" spans="1:7" x14ac:dyDescent="0.3">
      <c r="A170" s="528" t="s">
        <v>251</v>
      </c>
      <c r="B170" s="529"/>
      <c r="C170" s="530"/>
      <c r="D170" s="21" t="e">
        <f>D169/(COUNT(B165:C168)*2)</f>
        <v>#DIV/0!</v>
      </c>
    </row>
    <row r="171" spans="1:7" s="10" customFormat="1" x14ac:dyDescent="0.3">
      <c r="A171" s="14"/>
      <c r="B171" s="15"/>
      <c r="C171" s="15"/>
      <c r="D171" s="16"/>
      <c r="G171" s="93"/>
    </row>
    <row r="172" spans="1:7" ht="19.5" x14ac:dyDescent="0.4">
      <c r="A172" s="531" t="s">
        <v>15</v>
      </c>
      <c r="B172" s="532"/>
      <c r="C172" s="532"/>
      <c r="D172" s="532"/>
      <c r="E172" s="532"/>
      <c r="F172" s="532"/>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8" t="s">
        <v>34</v>
      </c>
      <c r="B177" s="529"/>
      <c r="C177" s="530"/>
      <c r="D177" s="380">
        <f>SUM(B173:C176)</f>
        <v>0</v>
      </c>
    </row>
    <row r="178" spans="1:7" x14ac:dyDescent="0.3">
      <c r="A178" s="528" t="s">
        <v>251</v>
      </c>
      <c r="B178" s="529"/>
      <c r="C178" s="530"/>
      <c r="D178" s="21" t="e">
        <f>D177/(COUNT(B173:C176)*2)</f>
        <v>#DIV/0!</v>
      </c>
    </row>
    <row r="179" spans="1:7" s="10" customFormat="1" x14ac:dyDescent="0.3">
      <c r="A179" s="14"/>
      <c r="B179" s="15"/>
      <c r="C179" s="15"/>
      <c r="D179" s="16"/>
      <c r="G179" s="93"/>
    </row>
    <row r="180" spans="1:7" ht="19.5" x14ac:dyDescent="0.4">
      <c r="A180" s="533" t="s">
        <v>65</v>
      </c>
      <c r="B180" s="534"/>
      <c r="C180" s="534"/>
      <c r="D180" s="534"/>
      <c r="E180" s="534"/>
      <c r="F180" s="53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8" t="s">
        <v>34</v>
      </c>
      <c r="B186" s="529"/>
      <c r="C186" s="530"/>
      <c r="D186" s="380">
        <f>SUM(B181:C185)</f>
        <v>0</v>
      </c>
    </row>
    <row r="187" spans="1:7" x14ac:dyDescent="0.3">
      <c r="A187" s="528" t="s">
        <v>251</v>
      </c>
      <c r="B187" s="529"/>
      <c r="C187" s="530"/>
      <c r="D187" s="21" t="e">
        <f>D186/(COUNT(B181:C185)*2)</f>
        <v>#DIV/0!</v>
      </c>
    </row>
    <row r="188" spans="1:7" s="10" customFormat="1" x14ac:dyDescent="0.3">
      <c r="A188" s="14"/>
      <c r="B188" s="15"/>
      <c r="C188" s="15"/>
      <c r="D188" s="16"/>
      <c r="G188" s="93"/>
    </row>
    <row r="189" spans="1:7" ht="19.5" x14ac:dyDescent="0.4">
      <c r="A189" s="533" t="s">
        <v>177</v>
      </c>
      <c r="B189" s="534"/>
      <c r="C189" s="534"/>
      <c r="D189" s="534"/>
      <c r="E189" s="534"/>
      <c r="F189" s="53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8" t="s">
        <v>34</v>
      </c>
      <c r="B194" s="529"/>
      <c r="C194" s="530"/>
      <c r="D194" s="40">
        <f>SUM(B190:C193)</f>
        <v>0</v>
      </c>
    </row>
    <row r="195" spans="1:6" x14ac:dyDescent="0.3">
      <c r="A195" s="528" t="s">
        <v>251</v>
      </c>
      <c r="B195" s="529"/>
      <c r="C195" s="530"/>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2019-05-16T07:45:56Z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