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8\Audits Magasins\Audit Magasins UHD 2018\Market QLC\CM Sfax El Jadida\11-Novembre\"/>
    </mc:Choice>
  </mc:AlternateContent>
  <bookViews>
    <workbookView xWindow="0" yWindow="0" windowWidth="20460" windowHeight="7590" tabRatio="916" activeTab="8"/>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32" l="1"/>
  <c r="F543" i="31"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B476" i="43" s="1"/>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8" i="35"/>
  <c r="B10" i="37"/>
  <c r="B9" i="37"/>
  <c r="B8" i="37"/>
  <c r="F197" i="41" l="1"/>
  <c r="F197" i="39"/>
  <c r="E197" i="25"/>
  <c r="D477" i="43"/>
  <c r="D476" i="40"/>
  <c r="B476" i="40" s="1"/>
  <c r="D222" i="40"/>
  <c r="D223" i="40" s="1"/>
  <c r="D25" i="40"/>
  <c r="D26" i="40" s="1"/>
  <c r="D476" i="38"/>
  <c r="B476" i="38" s="1"/>
  <c r="D477" i="38" s="1"/>
  <c r="D285" i="38"/>
  <c r="D286" i="38" s="1"/>
  <c r="D25" i="38"/>
  <c r="D26" i="38" s="1"/>
  <c r="D493" i="31"/>
  <c r="D494" i="31" s="1"/>
  <c r="D476" i="31"/>
  <c r="B476" i="31" s="1"/>
  <c r="D222" i="31"/>
  <c r="D223" i="31" s="1"/>
  <c r="D25" i="31"/>
  <c r="D26" i="31" s="1"/>
  <c r="D476" i="33"/>
  <c r="B476" i="33"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F512" i="40"/>
  <c r="E512" i="40"/>
  <c r="D512" i="40" s="1"/>
  <c r="F498" i="40"/>
  <c r="E498" i="40"/>
  <c r="D498" i="40" s="1"/>
  <c r="B498" i="40" s="1"/>
  <c r="D499" i="40" s="1"/>
  <c r="F476" i="40"/>
  <c r="E476" i="40"/>
  <c r="F439" i="40"/>
  <c r="E439" i="40"/>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D532" i="33" s="1"/>
  <c r="E532" i="33"/>
  <c r="F512" i="33"/>
  <c r="E512" i="33"/>
  <c r="F498" i="33"/>
  <c r="E498" i="33"/>
  <c r="F476" i="33"/>
  <c r="E476" i="33"/>
  <c r="F439" i="33"/>
  <c r="E439" i="33"/>
  <c r="F386" i="33"/>
  <c r="E386" i="33"/>
  <c r="F353" i="33"/>
  <c r="E353" i="33"/>
  <c r="F313" i="33"/>
  <c r="E313" i="33"/>
  <c r="F261" i="33"/>
  <c r="E261" i="33"/>
  <c r="F200" i="33"/>
  <c r="E200" i="33"/>
  <c r="F153" i="33"/>
  <c r="E153" i="33"/>
  <c r="F99" i="33"/>
  <c r="E99" i="33"/>
  <c r="F41" i="33"/>
  <c r="E41" i="33"/>
  <c r="F200" i="43"/>
  <c r="F153" i="43"/>
  <c r="F99" i="43"/>
  <c r="F41" i="43"/>
  <c r="F543" i="43"/>
  <c r="E543" i="43"/>
  <c r="E532" i="43"/>
  <c r="F532" i="43"/>
  <c r="F512" i="43"/>
  <c r="E512" i="43"/>
  <c r="F498" i="43"/>
  <c r="E498" i="43"/>
  <c r="F476" i="43"/>
  <c r="E476" i="43"/>
  <c r="F439" i="43"/>
  <c r="E439" i="43"/>
  <c r="F386" i="43"/>
  <c r="E386" i="43"/>
  <c r="F353" i="43"/>
  <c r="E353" i="43"/>
  <c r="F313" i="43"/>
  <c r="E313" i="43"/>
  <c r="F261" i="43"/>
  <c r="E261" i="43"/>
  <c r="E200" i="43"/>
  <c r="D200" i="43" s="1"/>
  <c r="E153" i="43"/>
  <c r="D153" i="43" s="1"/>
  <c r="E99" i="43"/>
  <c r="D99" i="43" s="1"/>
  <c r="E41" i="43"/>
  <c r="A537" i="43"/>
  <c r="A517" i="43"/>
  <c r="A506" i="43"/>
  <c r="A484" i="43"/>
  <c r="A447" i="43"/>
  <c r="A394" i="43"/>
  <c r="A361" i="43"/>
  <c r="A321" i="43"/>
  <c r="A269" i="43"/>
  <c r="A208" i="43"/>
  <c r="A161" i="43"/>
  <c r="A106" i="43"/>
  <c r="A49" i="43"/>
  <c r="A16" i="43"/>
  <c r="A8" i="43"/>
  <c r="A7" i="35" s="1"/>
  <c r="D533" i="33" l="1"/>
  <c r="D534" i="33" s="1"/>
  <c r="B532" i="33"/>
  <c r="D154" i="43"/>
  <c r="B153" i="43"/>
  <c r="D99" i="33"/>
  <c r="B99" i="33" s="1"/>
  <c r="D386" i="33"/>
  <c r="D512" i="33"/>
  <c r="D543" i="33"/>
  <c r="D153" i="38"/>
  <c r="B153" i="38" s="1"/>
  <c r="D154" i="38" s="1"/>
  <c r="D353" i="38"/>
  <c r="B353" i="38" s="1"/>
  <c r="D354" i="38" s="1"/>
  <c r="D386" i="38"/>
  <c r="B386" i="38" s="1"/>
  <c r="D387" i="38" s="1"/>
  <c r="D512" i="38"/>
  <c r="D201" i="43"/>
  <c r="B200" i="43"/>
  <c r="D100" i="43"/>
  <c r="B99" i="43"/>
  <c r="D532" i="43"/>
  <c r="B512" i="33"/>
  <c r="D513" i="33" s="1"/>
  <c r="D514" i="33" s="1"/>
  <c r="B386" i="33"/>
  <c r="D387" i="33" s="1"/>
  <c r="D353" i="33"/>
  <c r="D313" i="33"/>
  <c r="B313" i="33" s="1"/>
  <c r="D41" i="33"/>
  <c r="D439" i="38"/>
  <c r="D498" i="38"/>
  <c r="B498" i="38" s="1"/>
  <c r="D499" i="38" s="1"/>
  <c r="D532" i="38"/>
  <c r="B532" i="38" s="1"/>
  <c r="D533" i="38" s="1"/>
  <c r="D534" i="38" s="1"/>
  <c r="D41" i="38"/>
  <c r="B41" i="38" s="1"/>
  <c r="D42" i="38" s="1"/>
  <c r="D45" i="38" s="1"/>
  <c r="D46" i="38" s="1"/>
  <c r="D261" i="38"/>
  <c r="B261" i="38" s="1"/>
  <c r="D439" i="40"/>
  <c r="B439" i="40" s="1"/>
  <c r="D532" i="40"/>
  <c r="B532" i="40" s="1"/>
  <c r="D533" i="40" s="1"/>
  <c r="D534" i="40" s="1"/>
  <c r="D261" i="33"/>
  <c r="D439" i="33"/>
  <c r="D498" i="33"/>
  <c r="D99" i="38"/>
  <c r="B99" i="38" s="1"/>
  <c r="D100" i="38" s="1"/>
  <c r="D200" i="38"/>
  <c r="B200" i="38" s="1"/>
  <c r="D201" i="38" s="1"/>
  <c r="D202" i="38" s="1"/>
  <c r="D313" i="38"/>
  <c r="B313" i="38" s="1"/>
  <c r="D314" i="38" s="1"/>
  <c r="D543" i="38"/>
  <c r="B543" i="38" s="1"/>
  <c r="D544" i="38" s="1"/>
  <c r="D100" i="33"/>
  <c r="B439" i="38"/>
  <c r="D440" i="38" s="1"/>
  <c r="B512" i="40"/>
  <c r="D513" i="40" s="1"/>
  <c r="D514" i="40" s="1"/>
  <c r="B41" i="40"/>
  <c r="D42" i="40" s="1"/>
  <c r="D45" i="40" s="1"/>
  <c r="D46" i="40" s="1"/>
  <c r="D153" i="33"/>
  <c r="D313" i="43"/>
  <c r="D386" i="43"/>
  <c r="D512" i="43"/>
  <c r="D543" i="43"/>
  <c r="D200" i="33"/>
  <c r="B512" i="38"/>
  <c r="D513" i="38" s="1"/>
  <c r="D514" i="38" s="1"/>
  <c r="D41" i="43"/>
  <c r="D261" i="43"/>
  <c r="D353" i="43"/>
  <c r="D439" i="43"/>
  <c r="D498" i="43"/>
  <c r="D155" i="43"/>
  <c r="D157" i="43"/>
  <c r="D158" i="43" s="1"/>
  <c r="D202" i="43"/>
  <c r="D204" i="43"/>
  <c r="D205" i="43" s="1"/>
  <c r="D478" i="43"/>
  <c r="D480" i="43"/>
  <c r="D481" i="43" s="1"/>
  <c r="D101" i="43"/>
  <c r="D102" i="43"/>
  <c r="D103" i="43" s="1"/>
  <c r="D502" i="40"/>
  <c r="D503" i="40" s="1"/>
  <c r="D357" i="40"/>
  <c r="D358" i="40" s="1"/>
  <c r="D440" i="40"/>
  <c r="D443" i="40" s="1"/>
  <c r="D444" i="40" s="1"/>
  <c r="D201" i="40"/>
  <c r="D202" i="40" s="1"/>
  <c r="D262" i="40"/>
  <c r="D265" i="40" s="1"/>
  <c r="D266" i="40" s="1"/>
  <c r="D502" i="38"/>
  <c r="D503" i="38" s="1"/>
  <c r="D357" i="38"/>
  <c r="D358" i="38" s="1"/>
  <c r="D262" i="38"/>
  <c r="D477" i="31"/>
  <c r="D478" i="31" s="1"/>
  <c r="D314" i="33"/>
  <c r="D315" i="33" s="1"/>
  <c r="D477" i="33"/>
  <c r="D480" i="33" s="1"/>
  <c r="D481" i="33" s="1"/>
  <c r="D545" i="40"/>
  <c r="D155" i="40"/>
  <c r="D157" i="40"/>
  <c r="D158" i="40" s="1"/>
  <c r="D480" i="40"/>
  <c r="D481" i="40" s="1"/>
  <c r="D478" i="40"/>
  <c r="D102" i="40"/>
  <c r="D103" i="40" s="1"/>
  <c r="D390" i="40"/>
  <c r="D391" i="40" s="1"/>
  <c r="D388" i="40"/>
  <c r="D317" i="40"/>
  <c r="D318" i="40" s="1"/>
  <c r="D315" i="40"/>
  <c r="D355" i="40"/>
  <c r="D500" i="40"/>
  <c r="D85" i="40"/>
  <c r="D173" i="40"/>
  <c r="D388" i="38"/>
  <c r="D390" i="38"/>
  <c r="D391" i="38" s="1"/>
  <c r="D545" i="38"/>
  <c r="D263" i="38"/>
  <c r="D265" i="38"/>
  <c r="D266" i="38" s="1"/>
  <c r="D155" i="38"/>
  <c r="D157" i="38"/>
  <c r="D158" i="38" s="1"/>
  <c r="D480" i="38"/>
  <c r="D481" i="38" s="1"/>
  <c r="D478" i="38"/>
  <c r="D317" i="38"/>
  <c r="D318" i="38" s="1"/>
  <c r="D315" i="38"/>
  <c r="D43" i="38"/>
  <c r="D355" i="38"/>
  <c r="D500" i="38"/>
  <c r="D85" i="38"/>
  <c r="D173" i="38"/>
  <c r="D85" i="31"/>
  <c r="D173" i="31"/>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101" i="38" l="1"/>
  <c r="D102" i="38"/>
  <c r="D103" i="38" s="1"/>
  <c r="D388" i="33"/>
  <c r="D390" i="33"/>
  <c r="D391" i="33" s="1"/>
  <c r="D263" i="40"/>
  <c r="B498" i="43"/>
  <c r="D499" i="43" s="1"/>
  <c r="B41" i="43"/>
  <c r="D42" i="43" s="1"/>
  <c r="B512" i="43"/>
  <c r="D513" i="43" s="1"/>
  <c r="D514" i="43" s="1"/>
  <c r="B152" i="29" s="1"/>
  <c r="B543" i="33"/>
  <c r="D544" i="33" s="1"/>
  <c r="D545" i="33" s="1"/>
  <c r="B439" i="43"/>
  <c r="D440" i="43" s="1"/>
  <c r="B386" i="43"/>
  <c r="D387" i="43" s="1"/>
  <c r="B353" i="43"/>
  <c r="D354" i="43" s="1"/>
  <c r="B313" i="43"/>
  <c r="D314" i="43" s="1"/>
  <c r="D547" i="40"/>
  <c r="D262" i="43"/>
  <c r="D265" i="43" s="1"/>
  <c r="D266" i="43" s="1"/>
  <c r="B261" i="43"/>
  <c r="D544" i="43"/>
  <c r="D545" i="43" s="1"/>
  <c r="B171" i="29" s="1"/>
  <c r="B543" i="43"/>
  <c r="D440" i="33"/>
  <c r="D441" i="33" s="1"/>
  <c r="B439" i="33"/>
  <c r="D533" i="43"/>
  <c r="D534" i="43" s="1"/>
  <c r="B162" i="29" s="1"/>
  <c r="B532" i="43"/>
  <c r="B498" i="33"/>
  <c r="D499" i="33" s="1"/>
  <c r="B353" i="33"/>
  <c r="D354" i="33" s="1"/>
  <c r="B261" i="33"/>
  <c r="D262" i="33" s="1"/>
  <c r="B200" i="33"/>
  <c r="D201" i="33" s="1"/>
  <c r="D154" i="33"/>
  <c r="D157" i="33" s="1"/>
  <c r="D158" i="33" s="1"/>
  <c r="B153" i="33"/>
  <c r="B41" i="33"/>
  <c r="D42" i="33" s="1"/>
  <c r="D478" i="33"/>
  <c r="D101" i="33"/>
  <c r="D102" i="33"/>
  <c r="D103" i="33" s="1"/>
  <c r="D480" i="31"/>
  <c r="D481" i="31" s="1"/>
  <c r="D43" i="40"/>
  <c r="D547" i="38"/>
  <c r="D263" i="43"/>
  <c r="D441" i="38"/>
  <c r="D443" i="38"/>
  <c r="D444" i="38" s="1"/>
  <c r="D317" i="33"/>
  <c r="D318" i="33" s="1"/>
  <c r="D547" i="33"/>
  <c r="D547" i="43"/>
  <c r="D441" i="40"/>
  <c r="D204" i="40"/>
  <c r="D205" i="40" s="1"/>
  <c r="D204" i="38"/>
  <c r="D205" i="38" s="1"/>
  <c r="B71" i="29"/>
  <c r="D222" i="36"/>
  <c r="D223" i="36" s="1"/>
  <c r="D100" i="36"/>
  <c r="D101" i="36" s="1"/>
  <c r="B80" i="29"/>
  <c r="B62" i="29"/>
  <c r="B134"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D42" i="39"/>
  <c r="D43" i="39" s="1"/>
  <c r="C37" i="39"/>
  <c r="C26" i="39"/>
  <c r="D33" i="39" s="1"/>
  <c r="D34" i="39" s="1"/>
  <c r="D22" i="39"/>
  <c r="D23" i="39" s="1"/>
  <c r="B165" i="29"/>
  <c r="B155" i="29"/>
  <c r="A8" i="38"/>
  <c r="A7" i="39" s="1"/>
  <c r="D317" i="43" l="1"/>
  <c r="D318" i="43" s="1"/>
  <c r="B98" i="29" s="1"/>
  <c r="D315" i="43"/>
  <c r="D355" i="43"/>
  <c r="D357" i="43"/>
  <c r="D358" i="43" s="1"/>
  <c r="B107" i="29" s="1"/>
  <c r="D45" i="43"/>
  <c r="D46" i="43" s="1"/>
  <c r="D43" i="43"/>
  <c r="D388" i="43"/>
  <c r="D390" i="43"/>
  <c r="D391" i="43" s="1"/>
  <c r="B116" i="29" s="1"/>
  <c r="D443" i="43"/>
  <c r="D444" i="43" s="1"/>
  <c r="B125" i="29" s="1"/>
  <c r="D441" i="43"/>
  <c r="D500" i="43"/>
  <c r="D502" i="43"/>
  <c r="D503" i="43" s="1"/>
  <c r="B143" i="29" s="1"/>
  <c r="D63" i="39"/>
  <c r="D64" i="39" s="1"/>
  <c r="D443" i="33"/>
  <c r="D444" i="33" s="1"/>
  <c r="B126" i="29" s="1"/>
  <c r="D502" i="33"/>
  <c r="D503" i="33" s="1"/>
  <c r="D500" i="33"/>
  <c r="D357" i="33"/>
  <c r="D358" i="33" s="1"/>
  <c r="D355" i="33"/>
  <c r="D265" i="33"/>
  <c r="D266" i="33" s="1"/>
  <c r="D263" i="33"/>
  <c r="D204" i="33"/>
  <c r="D205" i="33" s="1"/>
  <c r="D202" i="33"/>
  <c r="D155" i="33"/>
  <c r="D45" i="33"/>
  <c r="D46" i="33" s="1"/>
  <c r="D43" i="33"/>
  <c r="D161" i="39"/>
  <c r="D162" i="39" s="1"/>
  <c r="D63" i="41"/>
  <c r="D64" i="41" s="1"/>
  <c r="D161" i="41"/>
  <c r="D162" i="41" s="1"/>
  <c r="D84" i="39"/>
  <c r="D85" i="39" s="1"/>
  <c r="D133" i="39"/>
  <c r="D134" i="39" s="1"/>
  <c r="D149" i="39"/>
  <c r="D150" i="39" s="1"/>
  <c r="D133" i="41"/>
  <c r="D134" i="41" s="1"/>
  <c r="D102" i="39"/>
  <c r="D103" i="39" s="1"/>
  <c r="D84" i="41"/>
  <c r="D85" i="41" s="1"/>
  <c r="D102" i="41"/>
  <c r="D103" i="41" s="1"/>
  <c r="D118" i="41"/>
  <c r="D119" i="41" s="1"/>
  <c r="D149" i="41"/>
  <c r="D150" i="41" s="1"/>
  <c r="D118" i="39"/>
  <c r="D119" i="39" s="1"/>
  <c r="D548" i="40"/>
  <c r="D549" i="40" s="1"/>
  <c r="D548" i="38"/>
  <c r="D549" i="38" s="1"/>
  <c r="D548" i="43"/>
  <c r="D549" i="43" s="1"/>
  <c r="B53" i="29"/>
  <c r="B75" i="29"/>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D548" i="33" l="1"/>
  <c r="D549" i="33" s="1"/>
  <c r="D198" i="41"/>
  <c r="D199" i="41" s="1"/>
  <c r="B11" i="41" s="1"/>
  <c r="B11" i="39"/>
  <c r="B183" i="29"/>
  <c r="B12" i="43"/>
  <c r="B35" i="29"/>
  <c r="B128" i="29"/>
  <c r="B101" i="29"/>
  <c r="B184" i="29" l="1"/>
  <c r="B12" i="40"/>
  <c r="B39" i="29"/>
  <c r="B29" i="29"/>
  <c r="B12" i="38"/>
  <c r="B38" i="29"/>
  <c r="B28" i="29"/>
  <c r="E543" i="31"/>
  <c r="F532" i="31"/>
  <c r="E532" i="31"/>
  <c r="F512" i="31"/>
  <c r="E512" i="31"/>
  <c r="F498" i="31"/>
  <c r="E498" i="31"/>
  <c r="F476" i="31"/>
  <c r="E476" i="31"/>
  <c r="F439" i="31"/>
  <c r="E439" i="31"/>
  <c r="F386" i="31"/>
  <c r="E386" i="31"/>
  <c r="D386" i="31" s="1"/>
  <c r="F353" i="31"/>
  <c r="E353" i="31"/>
  <c r="F313" i="31"/>
  <c r="E313" i="31"/>
  <c r="D313" i="31" s="1"/>
  <c r="F261" i="31"/>
  <c r="E261" i="31"/>
  <c r="F200" i="31"/>
  <c r="E200" i="31"/>
  <c r="D200" i="31" s="1"/>
  <c r="F153" i="31"/>
  <c r="E153" i="31"/>
  <c r="F99" i="31"/>
  <c r="E99" i="31"/>
  <c r="D99" i="31" s="1"/>
  <c r="F41" i="31"/>
  <c r="E41" i="3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99" i="31" l="1"/>
  <c r="D100" i="31" s="1"/>
  <c r="B200" i="31"/>
  <c r="D201" i="31" s="1"/>
  <c r="D202" i="31" s="1"/>
  <c r="B313" i="31"/>
  <c r="D314" i="31" s="1"/>
  <c r="B386" i="31"/>
  <c r="D387" i="31" s="1"/>
  <c r="D512" i="31"/>
  <c r="D197" i="35"/>
  <c r="D161" i="35"/>
  <c r="D162" i="35" s="1"/>
  <c r="D63" i="35"/>
  <c r="D64" i="35" s="1"/>
  <c r="D133" i="35"/>
  <c r="D134" i="35" s="1"/>
  <c r="D102" i="35"/>
  <c r="D103" i="35" s="1"/>
  <c r="D118" i="35"/>
  <c r="D119" i="35" s="1"/>
  <c r="D149" i="35"/>
  <c r="D150" i="35" s="1"/>
  <c r="D41" i="31"/>
  <c r="B41" i="31" s="1"/>
  <c r="D153" i="31"/>
  <c r="D261" i="31"/>
  <c r="D353" i="31"/>
  <c r="D439" i="31"/>
  <c r="D498" i="31"/>
  <c r="D532"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204" i="31" l="1"/>
  <c r="D205" i="31" s="1"/>
  <c r="D390" i="31"/>
  <c r="D391" i="31" s="1"/>
  <c r="D388" i="31"/>
  <c r="D317" i="31"/>
  <c r="D318" i="31" s="1"/>
  <c r="D315" i="31"/>
  <c r="D101" i="31"/>
  <c r="D102" i="31"/>
  <c r="D103" i="31" s="1"/>
  <c r="D354" i="31"/>
  <c r="D355" i="31" s="1"/>
  <c r="B353" i="31"/>
  <c r="B532" i="31"/>
  <c r="D533" i="31" s="1"/>
  <c r="D534" i="31" s="1"/>
  <c r="D262" i="31"/>
  <c r="D263" i="31" s="1"/>
  <c r="B261" i="31"/>
  <c r="B498" i="31"/>
  <c r="D499" i="31" s="1"/>
  <c r="D502" i="31" s="1"/>
  <c r="D503" i="31" s="1"/>
  <c r="B153" i="31"/>
  <c r="D154" i="31" s="1"/>
  <c r="D157" i="31" s="1"/>
  <c r="D158" i="31" s="1"/>
  <c r="D440" i="31"/>
  <c r="D443" i="31" s="1"/>
  <c r="D444" i="31" s="1"/>
  <c r="B439" i="31"/>
  <c r="D513" i="31"/>
  <c r="D514" i="31" s="1"/>
  <c r="B512" i="31"/>
  <c r="D198" i="35"/>
  <c r="D199" i="35" s="1"/>
  <c r="B11" i="35" s="1"/>
  <c r="D42" i="3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500" i="31" l="1"/>
  <c r="D441" i="31"/>
  <c r="D357" i="31"/>
  <c r="D358" i="31" s="1"/>
  <c r="D265" i="31"/>
  <c r="D266" i="31" s="1"/>
  <c r="D155" i="31"/>
  <c r="B180" i="29"/>
  <c r="B25" i="29"/>
  <c r="D45" i="31"/>
  <c r="D46" i="31" s="1"/>
  <c r="D43" i="31"/>
  <c r="B11" i="37"/>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84" i="32"/>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D63" i="25" s="1"/>
  <c r="D64" i="25" s="1"/>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49" i="25" l="1"/>
  <c r="D150" i="25" s="1"/>
  <c r="D161" i="25"/>
  <c r="D162" i="25" s="1"/>
  <c r="D133" i="25"/>
  <c r="D134" i="25" s="1"/>
  <c r="D118" i="25"/>
  <c r="D119" i="25" s="1"/>
  <c r="D102" i="25"/>
  <c r="D103" i="25" s="1"/>
  <c r="D84" i="25"/>
  <c r="D85" i="25" s="1"/>
  <c r="B182" i="29"/>
  <c r="B27" i="29"/>
  <c r="B37" i="29"/>
  <c r="B12" i="31"/>
  <c r="D198" i="25" l="1"/>
  <c r="D199" i="25" s="1"/>
  <c r="B181" i="29" s="1"/>
  <c r="B46" i="29"/>
  <c r="B11" i="25" l="1"/>
  <c r="B26" i="29"/>
</calcChain>
</file>

<file path=xl/sharedStrings.xml><?xml version="1.0" encoding="utf-8"?>
<sst xmlns="http://schemas.openxmlformats.org/spreadsheetml/2006/main" count="5242" uniqueCount="649">
  <si>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</si>
  <si>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</si>
  <si>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</si>
  <si>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</si>
  <si>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</si>
  <si>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</si>
  <si>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</si>
  <si>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</si>
  <si>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</si>
  <si>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</si>
  <si>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</si>
  <si>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</si>
  <si>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</si>
  <si>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</si>
  <si>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</si>
  <si>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</si>
  <si>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</si>
  <si>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</si>
  <si>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</si>
  <si>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</si>
  <si>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</si>
  <si>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</si>
  <si>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</si>
  <si>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</si>
  <si>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</si>
  <si>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</si>
  <si>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</si>
  <si>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</si>
  <si>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</si>
  <si>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</si>
  <si>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</si>
  <si>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</si>
  <si>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</si>
  <si>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</si>
  <si>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</si>
  <si>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</si>
  <si>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</si>
  <si>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</si>
  <si>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</si>
  <si>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</si>
  <si>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</si>
  <si>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</si>
  <si>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</si>
  <si>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</si>
  <si>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</si>
  <si>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</si>
  <si>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</si>
  <si>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</si>
  <si>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</si>
  <si>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</si>
  <si>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</si>
  <si>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</si>
  <si>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</si>
  <si>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</si>
  <si>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</si>
  <si>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</si>
  <si>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</si>
  <si>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</si>
  <si>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</si>
  <si>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</si>
  <si>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</si>
  <si>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</si>
  <si>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</si>
  <si>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</si>
  <si>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</si>
  <si>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</si>
  <si>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</si>
  <si>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</si>
  <si>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</si>
  <si>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</si>
  <si>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</si>
  <si>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</si>
  <si>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</si>
  <si>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</si>
  <si>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</si>
  <si>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</si>
  <si>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</si>
  <si>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</si>
  <si>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</si>
  <si>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</si>
  <si>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</si>
  <si>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</si>
  <si>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</si>
  <si>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</si>
  <si>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</si>
  <si>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</si>
  <si>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</si>
  <si>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</si>
  <si>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</si>
  <si>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</si>
  <si>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</si>
  <si>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</si>
  <si>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</si>
  <si>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</si>
  <si>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</si>
  <si>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</si>
  <si>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</si>
  <si>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</si>
  <si>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</si>
  <si>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</si>
  <si>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</si>
  <si>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</si>
  <si>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</si>
  <si>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</si>
  <si>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</si>
  <si>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</si>
  <si>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</si>
  <si>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</si>
  <si>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</si>
  <si>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</si>
  <si>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</si>
  <si>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</si>
  <si>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</si>
  <si>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</si>
  <si>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</si>
  <si>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</si>
  <si>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</si>
  <si>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</si>
  <si>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</si>
  <si>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</si>
  <si>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</si>
  <si>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</si>
  <si>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</si>
  <si>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</si>
  <si>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</si>
  <si>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</si>
  <si>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</si>
  <si>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</si>
  <si>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</si>
  <si>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</si>
  <si>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</si>
  <si>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</si>
  <si>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</si>
  <si>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</si>
  <si>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</si>
  <si>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</si>
  <si>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</si>
  <si>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</si>
  <si>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</si>
  <si>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</si>
  <si>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</si>
  <si>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</si>
  <si>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</si>
  <si>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</si>
  <si>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</si>
  <si>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</si>
  <si>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</si>
  <si>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</si>
  <si>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</si>
  <si>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</si>
  <si>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</si>
  <si>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</si>
  <si>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</si>
  <si>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</si>
  <si>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</si>
  <si>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</si>
  <si>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</si>
  <si>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</si>
  <si>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</si>
  <si>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</si>
  <si>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</si>
  <si>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</si>
  <si>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</si>
  <si>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</si>
  <si>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</si>
  <si>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</si>
  <si>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</si>
  <si>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</si>
  <si>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</si>
  <si>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</si>
  <si>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</si>
  <si>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</si>
  <si>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</si>
  <si>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</si>
  <si>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</si>
  <si>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</si>
  <si>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</si>
  <si>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</si>
  <si>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</si>
  <si>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</si>
  <si>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</si>
  <si>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</si>
  <si>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</si>
  <si>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</si>
  <si>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</si>
  <si>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</si>
  <si>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</si>
  <si>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</si>
  <si>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</si>
  <si>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</si>
  <si>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</si>
  <si>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</si>
  <si>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</si>
  <si>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</si>
  <si>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</si>
  <si>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</si>
  <si>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</si>
  <si>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</si>
  <si>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</si>
  <si>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</si>
  <si>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</si>
  <si>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</si>
  <si>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</si>
  <si>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</si>
  <si>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</si>
  <si>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</si>
  <si>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</si>
  <si>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</si>
  <si>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</si>
  <si>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</si>
  <si>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</si>
  <si>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</si>
  <si>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</si>
  <si>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</si>
  <si>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</si>
  <si>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</si>
  <si>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</si>
  <si>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</si>
  <si>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</si>
  <si>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</si>
  <si>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</si>
  <si>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</si>
  <si>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</si>
  <si>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</si>
  <si>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</si>
  <si>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</si>
  <si>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</si>
  <si>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</si>
  <si>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</si>
  <si>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</si>
  <si>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</si>
  <si>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</si>
  <si>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</si>
  <si>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</si>
  <si>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</si>
  <si>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</si>
  <si>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</si>
  <si>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</si>
  <si>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</si>
  <si>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</si>
  <si>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</si>
  <si>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</si>
  <si>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</si>
  <si>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</si>
  <si>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</si>
  <si>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</si>
  <si>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</si>
  <si>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</si>
  <si>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</si>
  <si>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</si>
  <si>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</si>
  <si>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</si>
  <si>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</si>
  <si>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</si>
  <si>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</si>
  <si>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</si>
  <si>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</si>
  <si>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</si>
  <si>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</si>
  <si>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</si>
  <si>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</si>
  <si>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</si>
  <si>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</si>
  <si>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</si>
  <si>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</si>
  <si>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</si>
  <si>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</si>
  <si>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</si>
  <si>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</si>
  <si>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</si>
  <si>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</si>
  <si>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</si>
  <si>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</si>
  <si>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</si>
  <si>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</si>
  <si>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</si>
  <si>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</si>
  <si>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</si>
  <si>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</si>
  <si>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</si>
  <si>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</si>
  <si>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</si>
  <si>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</si>
  <si>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</si>
  <si>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</si>
  <si>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</si>
  <si>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</si>
  <si>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</si>
  <si>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</si>
  <si>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</si>
  <si>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</si>
  <si>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</si>
  <si>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</si>
  <si>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</si>
  <si>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</si>
  <si>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</si>
  <si>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</si>
  <si>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</si>
  <si>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</si>
  <si>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</si>
  <si>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</si>
  <si>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</si>
  <si>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</si>
  <si>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</si>
  <si>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</si>
  <si>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</si>
  <si>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</si>
  <si>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</si>
  <si>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</si>
  <si>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</si>
  <si>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</si>
  <si>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</si>
  <si>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</si>
  <si>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</si>
  <si>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</si>
  <si>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</si>
  <si>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</si>
  <si>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</si>
  <si>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</si>
  <si>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</si>
  <si>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</si>
  <si>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</si>
  <si>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</si>
  <si>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</si>
  <si>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</si>
  <si>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</si>
  <si>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</si>
  <si>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</si>
  <si>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</si>
  <si>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</si>
  <si>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</si>
  <si>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</si>
  <si>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</si>
  <si>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</si>
  <si>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</si>
  <si>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</si>
  <si>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</si>
  <si>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</si>
  <si>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</si>
  <si>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</si>
  <si>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</si>
  <si>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</si>
  <si>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</si>
  <si>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</si>
  <si>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</si>
  <si>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</si>
  <si>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</si>
  <si>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</si>
  <si>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</si>
  <si>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</si>
  <si>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</si>
  <si>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</si>
  <si>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</si>
  <si>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</si>
  <si>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</si>
  <si>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</si>
  <si>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</si>
  <si>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</si>
  <si>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</si>
  <si>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</si>
  <si>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</si>
  <si>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</si>
  <si>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</si>
  <si>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</si>
  <si>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</si>
  <si>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</si>
  <si>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</si>
  <si>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</si>
  <si>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</si>
  <si>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</si>
  <si>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</si>
  <si>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</si>
  <si>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</si>
  <si>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</si>
  <si>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</si>
  <si>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</si>
  <si>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</si>
  <si>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</si>
  <si>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</si>
  <si>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</si>
  <si>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</si>
  <si>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</si>
  <si>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</si>
  <si>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</si>
  <si>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</si>
  <si>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</si>
  <si>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</si>
  <si>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</si>
  <si>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</si>
  <si>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</si>
  <si>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</si>
  <si>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</si>
  <si>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</si>
  <si>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</si>
  <si>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</si>
  <si>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</si>
  <si>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</si>
  <si>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</si>
  <si>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</si>
  <si>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</si>
  <si>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</si>
  <si>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</si>
  <si>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</si>
  <si>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</si>
  <si>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</si>
  <si>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</si>
  <si>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</si>
  <si>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</si>
  <si>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Sfax El Jadida</t>
  </si>
  <si>
    <t>Mme Meriam CHOUCHENE</t>
  </si>
  <si>
    <t>Chefs rayons</t>
  </si>
  <si>
    <t>Le quai de réception est mal rangé; les palettes et les caisses sales sont maintenues à ce niveau.</t>
  </si>
  <si>
    <t>Le revêtement du sol du quai de réception est crevassé</t>
  </si>
  <si>
    <t>Laboratoire non climatisé</t>
  </si>
  <si>
    <t>Les vitres de protection du meubles d'exposition des préparations à température ambiante sont démontées.</t>
  </si>
  <si>
    <t>Fixer les vitres.</t>
  </si>
  <si>
    <t>Fixer les distributeurs de savon liquide.</t>
  </si>
  <si>
    <t>Présence excessive de givre au plafond de la chambre froide négative PLS.</t>
  </si>
  <si>
    <t>Revoir le système de drainage des eux usées à ce niveau.</t>
  </si>
  <si>
    <t>T° meuble 5,1°C</t>
  </si>
  <si>
    <t>Mention unique de la date de mise en emballage; la date d'ouverture initiale n'est pas mentionnée dans les fiches de traçabilité.</t>
  </si>
  <si>
    <t>Réparer le poste lave-mains.
Réparer ou remplacer le distributeur de savon liquide au rayon fromage/ charcuterie.</t>
  </si>
  <si>
    <t>L'opérateur n'utilise pas du savon liquide lors du lavage des mains.</t>
  </si>
  <si>
    <t>Respecter le protocole de lavage des mains.</t>
  </si>
  <si>
    <t>T° meuble froid 1,7°C.</t>
  </si>
  <si>
    <t>T° salade mechouia 0,4°C.</t>
  </si>
  <si>
    <t>T° labo 9,2°C</t>
  </si>
  <si>
    <t>Assurer un traitement antirouille pour ces équipements.</t>
  </si>
  <si>
    <t>Le système d'ouverture à pédale de la poubelle traiteur est endommagé.</t>
  </si>
  <si>
    <t>Présence de souillures persistantes sur les paniers de la friteuse; 
Présence de restes de graisse sur les broches de la rôtissoires prêtes à l'utilisation.
Assurer le dégraissage et ne nettoyage approfondi de ces équipements.</t>
  </si>
  <si>
    <t>Les tapis du four sont usés et effilés. Le nettoyage de ces ustensiles est difficile.</t>
  </si>
  <si>
    <t xml:space="preserve">les poches à crème jetables sont nettoyées et maintenues au laboratoire pour réutilisation ultérieure. </t>
  </si>
  <si>
    <t>Les échantillons de pains vérifiés (n° lot 26022018) ne sont pas conformes ' (poids 150g &lt; 200g).
Aviser le fournisseur sur cet écart.</t>
  </si>
  <si>
    <t>Renforcer le nettoyage et désinfection de cet équipement.
Aviser le service qualité sur cet écart.</t>
  </si>
  <si>
    <t xml:space="preserve">Présence de souillures et de cadavre d'insecte dans la presse orange. Cette machine n'est pas incluse dans le plan  et le suivi de nettoyage et désinfection du rayon.
</t>
  </si>
  <si>
    <t>L'état de propreté des pelles des épices est insatisfaisant.</t>
  </si>
  <si>
    <t>L'afficheur du sas est en panne.</t>
  </si>
  <si>
    <t>T° labo 11,6°C.</t>
  </si>
  <si>
    <t>Directeur en congé le jour de l'audit</t>
  </si>
  <si>
    <t>T° chambre froide 5°C</t>
  </si>
  <si>
    <t>Fixer les câbles électriques du meuble froid.</t>
  </si>
  <si>
    <t>Réserve PGC encombrée; le nettoyage est difficile à ce niveau.</t>
  </si>
  <si>
    <t>Absence de dispositif de papier aux sanitaires hommes.</t>
  </si>
  <si>
    <t>Absence de suivi de tamisage pour les produits fabriqués au magasin.</t>
  </si>
  <si>
    <t>Une attention est requise à l'enregistrement correcte des quantités de viandes et des numéros de lots lors de la réalisation de la traçabilité.</t>
  </si>
  <si>
    <t>Correcte</t>
  </si>
  <si>
    <t>Indication erronée du numéro de lot sur la fiche de traçabilité des moules demi-coquillage emballées le 22/03.</t>
  </si>
  <si>
    <t>Interdire cette pratique; ces ustensiles sont à utilisation unique.</t>
  </si>
  <si>
    <t>La liste des ingrédients de l’étiquette UHD des biscuits ‘Rosa’ n’est pas similaire à la liste inscrite par le fournisseur</t>
  </si>
  <si>
    <t>Présence de piqûres de moisissures sur les grilles externes  d'aération du meuble fromage râpé.</t>
  </si>
  <si>
    <t xml:space="preserve">Manque traçabilité du produit 'Avant veau' réceptionné le 19/03:
Après vérification de la traçabilité à partir de la première date d'utilisation de l'avant veau (21/03) jusqu'au 22/03, on a pu constaté que la quantité mentionnée pour ce produit (28kg)  est nettement supérieure à la quantité réceptionnée (24kg).
</t>
  </si>
  <si>
    <t xml:space="preserve">Le revêtement interne des meubles froids est écaillé.
</t>
  </si>
  <si>
    <t>DEIV du rayon traiteur rempli de cadavres d'insectes.
Les appâts chimiques ne sont pas protégés par des portes appâts (réserve PGC).</t>
  </si>
  <si>
    <t xml:space="preserve">Diffusion d'eau à partir du sol du stand traiteur.
stagnation du condensat au sol donnant sur la réserve PGC
</t>
  </si>
  <si>
    <t>Les oranges maltaises et les ananas exposés sont flétris; présence de mouches de vinaigre aux alentours du produit.</t>
  </si>
  <si>
    <t>Absence de papier essuie-mains ou de dispositifs de séchage aux sanitaires.</t>
  </si>
  <si>
    <t>Le local déchet est encombré et sale; Le débarrassage de déchet n'a pas eu lieu le jour de l'audit.
Attente prolongée des déchets divers dans le couloir des chambres froides ce qui a engendré le dégagement d'odeur nauséabonde à ce niveau.</t>
  </si>
  <si>
    <t>Présence de déchets éparpillés au sol de la zone de réception; renforcer le nettoyage à ce niveau.</t>
  </si>
  <si>
    <t>Présence des bulletins d'analyse et plans d'action</t>
  </si>
  <si>
    <t>Enregistrements des autocontrôles de nettoyage et de désinfection</t>
  </si>
  <si>
    <t xml:space="preserve">Utilisation correcte des cadenciers de cuisson et de fabrication </t>
  </si>
  <si>
    <t>L'étiquette d'une meule de fromage Alouche est effacée; les mentions obligatoires tel que la DLC et le n° lot sont illisibles.</t>
  </si>
  <si>
    <t>La DLC UHD dépasse la DLC du fournisseur du fromage Sardaigne 'Meriah'. (DLC fournisseur 26/03, DLC UHD 27/mars).</t>
  </si>
  <si>
    <t>Non respect de la fréquence de lavage des mains notamment avant de débuter le service.</t>
  </si>
  <si>
    <t xml:space="preserve">Respect des durées de vie des produits trad. exposés dans le stand </t>
  </si>
  <si>
    <t>Les jointures de la chambre froide PLS sont détériorées.</t>
  </si>
  <si>
    <t>Les câbles électriques trainent à l'intérieur du meuble froid des fromages LS.</t>
  </si>
  <si>
    <t>Le sol du laboratoire est rugueux.
Le revêtement du sol est écaillé.
Les jointures de la porte du laboratoire sont usées.</t>
  </si>
  <si>
    <t>Fixer le revêtement du sol.
Remplacer les jointures de la porte du laboratoire.</t>
  </si>
  <si>
    <t>Présence de fuite d'eau au poste lave-mains du stand volaillerie trad.
Le distributeur de savon liquide est endommagé au rayon fromage/ charcuterie.</t>
  </si>
  <si>
    <t>Procéder au dégivrage de l'enceinte frigorifique.</t>
  </si>
  <si>
    <t>Taux de réalisation du plan d'action précédent</t>
  </si>
  <si>
    <t>Les billots de la boucherie trad. et laboratoire (découpe agneaux) sont fortement fissurés; le nettoyage de ces équipements devient difficile.</t>
  </si>
  <si>
    <t>Absence de distributeur de savon liquide dans les sanitaires femmes.</t>
  </si>
  <si>
    <t>Les chevalets des rayons fromages et volaille trad. sont rouillés.
Présence de rouille sur la râpe de fromage et l'ouvre boite au laboratoire traiteur.
Présence de rouille sur les grilles d'aération du meuble volaille trad.</t>
  </si>
  <si>
    <t xml:space="preserve">Présence d'odeur de regard au stand volaille trad. </t>
  </si>
  <si>
    <t>Réparer ou remplacer la poubelle.</t>
  </si>
  <si>
    <t>Dr Hatem KARAA</t>
  </si>
  <si>
    <t>Chef rayons et Mr Salem Trichilli</t>
  </si>
  <si>
    <t>Les autocontrôles de nettoyage ne sont suivi depuis fin mai 2018</t>
  </si>
  <si>
    <t>Assurer un suivi réguleir des auto contrôle de nettoyage</t>
  </si>
  <si>
    <t>Sol collant de la chambre froide positive.
Présence de souillures diverses au sol de la chambre froide négative</t>
  </si>
  <si>
    <t>Renforcer les opérations de nettoyage des sols des chambres froides positive et négative</t>
  </si>
  <si>
    <t>Présence de poussière au dessus des éléments de rangement du laboratoire</t>
  </si>
  <si>
    <t>Renforcer les opérations de nettoyage</t>
  </si>
  <si>
    <t>Présence d'un pièce de nougat Kehili sans étiquette de DLC au rayon</t>
  </si>
  <si>
    <t>Renforcer le contrôle des produits présentés à la vente</t>
  </si>
  <si>
    <t>Présence de souillure en dessous de la plaque de l'armoire à sandwich</t>
  </si>
  <si>
    <t>Renforcer les opérations de nettoyage de l'armoire sandwich</t>
  </si>
  <si>
    <t xml:space="preserve">Pas de vérification à la thermosonde des températures d’ambiance de la chambre froide et du meuble sandwich pour le mois de mai 2018
Pas de vérification mensuelle du thermomètre pour le mois de mai 2018
</t>
  </si>
  <si>
    <t>Assurer la vérification mensuelle des thermomètres à sond
Assurer la vérification des températures d'ambiance (chambre froide et linéaire)</t>
  </si>
  <si>
    <t>Présence de souillures diverse derrière et en dessous de la table de découpe de charcuterie</t>
  </si>
  <si>
    <t>Renforcer les opérations de nettoyage en dessous et derrière la table de découpe</t>
  </si>
  <si>
    <t>Pas de vérification à la thermosonde des températures d’ambiance de la chambre froide et du linéaire
autocontrôle des températures non réalisé entre le 28 et 31 mai 2018</t>
  </si>
  <si>
    <t xml:space="preserve">assurer la vérification à la thermosonde des températures d’ambiance de la chambre froide et du linéaire
assurer un suivi régulier des températures </t>
  </si>
  <si>
    <t xml:space="preserve">Présence de boyaux de charcuterie entamés ne portant pas la date de leur découpe
</t>
  </si>
  <si>
    <t xml:space="preserve">Assurer l'identification par la date de coupe de chaque boyau de charcuterie entamé
</t>
  </si>
  <si>
    <t>pas d'indication de DLC de la viande hachée préparée le 05/06/2018
fiche de traçabilité non signée</t>
  </si>
  <si>
    <t>Mentionner la DLC des produits finis systèmatiquemant sur les fiches de traçabilité
Signer les fiches de traçabilité</t>
  </si>
  <si>
    <t>caniveaux placés en dessous de la table d'exposition des poissons est sale</t>
  </si>
  <si>
    <t>Autocontrôle de température arrêté au 27 mai 2018</t>
  </si>
  <si>
    <t>Autocontrôle de nettoyage et de désinfection arrêté au 27 mai 2017</t>
  </si>
  <si>
    <t>Assurer un suivi régulier des opérations de nettoyage et de désinfection</t>
  </si>
  <si>
    <t>Assurer un suivi régulier de contrôle des températures</t>
  </si>
  <si>
    <t>Présence d'un sac de menthe séche dont la DLUO correspond au jour de l'audit</t>
  </si>
  <si>
    <t>Renforcer le contrôle de DLUO des denrées en stock</t>
  </si>
  <si>
    <t>Présence de citron trop mure et présentant des signes d'altération</t>
  </si>
  <si>
    <t>Renforcer le triage des fruits et légumes présentés à la vente</t>
  </si>
  <si>
    <t>Présence d'un paquet de dattes Fructidor dont les mentions de DF et DLUO ne sont pas inscrites sur l'emballage</t>
  </si>
  <si>
    <t>Eviter la mise en vente de denrées dont les mentions obligatoires d'étiquettage ne figurent pas sur l'emballage</t>
  </si>
  <si>
    <t>Renforcer les opérations de dépoussièrage des linéaires</t>
  </si>
  <si>
    <t>Renforcer les opérations de nettoyage au dessus des casiers hommes</t>
  </si>
  <si>
    <t>DEIV du rayon FLEG non fonctionnels</t>
  </si>
  <si>
    <t>Le revetement du sol du quai de réception est crevassé</t>
  </si>
  <si>
    <t>Les jointures de la chambre froide PLS sont détériorés</t>
  </si>
  <si>
    <t>Présence d'un tamis manuel</t>
  </si>
  <si>
    <t>Joint de la porte de la chambre froide positive est déchiré</t>
  </si>
  <si>
    <t>température du labo 11°C</t>
  </si>
  <si>
    <t>T salade Houria 3°C</t>
  </si>
  <si>
    <t>Répartition non homogène du froid au sein du meuble sandwich (température plus élevée au compartiment supérieur du meuble)</t>
  </si>
  <si>
    <t>température du labo 11,8°C</t>
  </si>
  <si>
    <t xml:space="preserve">Le revêtement interne des meubles froids est écaillé.
</t>
  </si>
  <si>
    <t>L'afficheur du sas est non fonctionnel
Ecoulement d'eau de dégivrage</t>
  </si>
  <si>
    <t>Présence de brêches au sol et au mur</t>
  </si>
  <si>
    <t xml:space="preserve">Absence de distributeur de papier aux sanitaires hommes. 
Absence de distributeur de papier au laboratoire légumes </t>
  </si>
  <si>
    <t xml:space="preserve">Absence de distributeur de savon liquide dans les sanitaires femmes. 
</t>
  </si>
  <si>
    <t>Chevalets rouillés</t>
  </si>
  <si>
    <t>DEIV du rayon fLEG non fonctionnels</t>
  </si>
  <si>
    <t>Présence excessive de givre en chambre froide négative PLS</t>
  </si>
  <si>
    <t>Procéder au dégivrage de l'enceinte frigorifique</t>
  </si>
  <si>
    <t>Directeur magasin</t>
  </si>
  <si>
    <t>Renforcer le nettoyage du monte-charge.</t>
  </si>
  <si>
    <t>L'autocontrôle du nettoyage n'était pas quotidien.</t>
  </si>
  <si>
    <t>Absence des certificats de salubrités à ce niveau.</t>
  </si>
  <si>
    <t>Renforcer le nettoyage du four.</t>
  </si>
  <si>
    <t>L'employée était charger d'assurer le traitement des produits et leurs vente au niveau de deux rayons (charcuterie/fromage et traiteur).</t>
  </si>
  <si>
    <t>L'enregistrement au niveau des tableaux de ventes et casses sur la feuille de cadencier de cuisson n'étaient pas fait.</t>
  </si>
  <si>
    <t>Veuillez renforcer le suivi et l'enregistrement des dates d'ouverture des produits et des quantités utilisés.</t>
  </si>
  <si>
    <t>Les températures à cœur des produits n'étaient pas enregistrés au mois de juillet 2018.</t>
  </si>
  <si>
    <t>Présence de 15 morceaux de fromages et de 30 boudins de charcuteries qui n'étaient pas identifiés (date d'ouverture).</t>
  </si>
  <si>
    <t>Renforcer l'étiquetage des produits entamés.</t>
  </si>
  <si>
    <t>Veuillez assurer l'enregistrement des dates d'ouvertures.</t>
  </si>
  <si>
    <t>Utilisation du thermomètre du rayon traiteur.</t>
  </si>
  <si>
    <t>Fournir un thermomètre pour chaque rayon.</t>
  </si>
  <si>
    <t>Absence de papier essuie mains à ce niveau.</t>
  </si>
  <si>
    <t>Absence du suivi et de l'enregistrement des températures du relevé mensuel.</t>
  </si>
  <si>
    <t>Le glaçage des produits sur l'étale n'était pas satisfaisant (T° des produits varie entre 7°C et 15°C).</t>
  </si>
  <si>
    <t>Le balisage était seulement en français.</t>
  </si>
  <si>
    <t>Absence d'enregistrement des températures sur le tableau de relevé mensuel.
Le suivi et l'enregistrement des températures de la chaine du froid n'a pas était réalisé le 29 et 30 juin 2018.</t>
  </si>
  <si>
    <t>Assurer le suivi et l'enregistrement quotidien des températures de la chaine du froid.</t>
  </si>
  <si>
    <t>La qualité de fraicheur des tomates n'était pas satisfaisante.</t>
  </si>
  <si>
    <t>Renforcer le rangement à ce niveau.</t>
  </si>
  <si>
    <t>Renforcer le nettoyage au niveau des linéaires des pâtes, sucre, farine et semoule.</t>
  </si>
  <si>
    <t>Présence de certains boites de conserves qui étaient cabossés.
Présence des produits hrouss et banania dont certains ingrédients étaient effacés.</t>
  </si>
  <si>
    <t>Présence de certains récipients qui étaient dépourvus de louches.</t>
  </si>
  <si>
    <t>Absence de poubelle.</t>
  </si>
  <si>
    <t>Fournir du savon liquide et du papier essuie mains.</t>
  </si>
  <si>
    <t>La dernière analyse était faite le 06/12/2017.</t>
  </si>
  <si>
    <t>Le sol au niveau du quai de réception était ébréché.</t>
  </si>
  <si>
    <t>L'hygromètrie était de 75% &gt; 65%. Renforcer l'aération.</t>
  </si>
  <si>
    <t>T° affichée: 4°C
T° mesurée: 9°C</t>
  </si>
  <si>
    <t>La température des produits était élevée. T°= 17,8°C</t>
  </si>
  <si>
    <t>les produits exposés au niveau des meubles d'exposition à température ambiante n'était pas bien protégés.</t>
  </si>
  <si>
    <t>Les pédales des poubelles au niveau des rayons traiteur et poissonnerie étaient rompues.</t>
  </si>
  <si>
    <t>Absence de distributeur savon au niveau des sanitaires hommes et femmes.</t>
  </si>
  <si>
    <t>Absence de distributeur papier au niveau des sanitaires hommes et femmes.</t>
  </si>
  <si>
    <t>Présence de stagnation d'eau au niveau du laboratoire de la boucherie.</t>
  </si>
  <si>
    <t>Présence de givre dans le meuble des produits surgelés ainsi que dans la chambre froide négative de la boulangerie/pâtisserie.</t>
  </si>
  <si>
    <t>La planche de découpe était usée. Veuillez assurer le rabotage.</t>
  </si>
  <si>
    <t>Le lave main du rayon poissonnerie n'était pas fonctionnel.</t>
  </si>
  <si>
    <t>La traçabilité des produits de la charcuterie était défaillante (absence des dates d'ouverture de tous les produits entamés).
Le produits sardaigne nature emballé le 26/07/2018 n'était pas tracé sur la feuille de traçabilité.
Les feuilles de traçabilités du 28 et 29 juillet 2018 étaient absentes malgré la présence de certains produits emballés à ces dates.</t>
  </si>
  <si>
    <t>Absence du savon liquide et du papier essuie mains.</t>
  </si>
  <si>
    <t>Les dates d'ouvertures des cartons de tous les produits de la pâtisserie n'étaient pas enregistré sur la feuille de traçabilité. Le suivi des produit ne peut pas être réalisé. La traçabilité est défaillante.</t>
  </si>
  <si>
    <t>Veuillez inscrire les dates d'ouvertures des produits.</t>
  </si>
  <si>
    <t>Le produits nuggets entamé le 20/07/2018 n'était pas tracé sur la feuille de traçabilité.
La traçabilité du produit poulet rôti entamé le 05/07/2018 était défaillante ( 20 pièces réceptionnés et 53 pièces vendues).</t>
  </si>
  <si>
    <t>Présence d'une fuite d'eau sous le système 3 bacs au niveau du rayon charcuteries et fromages.</t>
  </si>
  <si>
    <t>Les piques prix était rouillés.
La soudure au niveau de la pelle de glace dans la chambre froide des poissons était rouillée (voire photo).</t>
  </si>
  <si>
    <t>M Souheil DRAOUI-M. Yassine Elloumi</t>
  </si>
  <si>
    <t>Renforcer le rangement à ce niveau (présence de palettes sales et de reste d'emballage).</t>
  </si>
  <si>
    <t>Les certificats de salubrité doivent tous être au niveau de la réception.</t>
  </si>
  <si>
    <t>Renforcer le nettoyage de la chambre froide négative.</t>
  </si>
  <si>
    <t xml:space="preserve">Un teste de poids était réalisé sur 3 produits dont 2 entre eux pesaient 192g et 186g. Renforcer le contrôle du poids des pains. </t>
  </si>
  <si>
    <t>L'employée était chargé d'assurer le traitement des produits et leurs vente au niveau de deux rayons (charcuterie/fromage et traiteur).</t>
  </si>
  <si>
    <t>Les boules de harissa n'étaient pas identifiées (étiquetés).</t>
  </si>
  <si>
    <t>Présence de givre dans le meuble froid négatif des produits surgelés.</t>
  </si>
  <si>
    <t>Renforcer l'étanchéité sous la porte de la réception</t>
  </si>
  <si>
    <t>Mr Salem Trichilli</t>
  </si>
  <si>
    <t>Renforcer le nettoyage de la zone autours du monte charge</t>
  </si>
  <si>
    <t>Renforcer le rangement à ce niveau (présence de palettes, emballages,…)</t>
  </si>
  <si>
    <t>Produits carnés reçus le 11 novembre non enregistrés sur les fiches de contrôle à la réception</t>
  </si>
  <si>
    <t>Renforcer les opérations de nettoyage en dessous des étagères à la réserve</t>
  </si>
  <si>
    <t>Assurer l'identification des produits retours</t>
  </si>
  <si>
    <t>Renforcer les opérations de nettoyage autours des poignées du rotissoire</t>
  </si>
  <si>
    <t>Renforcer les opérations de nettoyage de la face interne de la porte de la chambre froide</t>
  </si>
  <si>
    <t>Un bocal de mayonnaise entamé non identifié par la date de sa première utilisation</t>
  </si>
  <si>
    <t>Renforcer les actions de nettoyage du joint de la porte du laboratoire</t>
  </si>
  <si>
    <t>Indiquer, sur les fiches de suivi, les dates de la réalisation de la vérification à la thermo sonde</t>
  </si>
  <si>
    <t>Les dates de réception effective doivent être inscrites sur les caisses</t>
  </si>
  <si>
    <t>le balisage était seulement en français</t>
  </si>
  <si>
    <t>Vérification à la thermo sonde non réalisée pour le mois d'octobre</t>
  </si>
  <si>
    <t>Utilisation des caddys clients en réserve</t>
  </si>
  <si>
    <t>Préence d'un paquet de pain de mie moulin d'or dont la DLC: 12/11/2018</t>
  </si>
  <si>
    <t>Renforcer les actions de nettoyage du meuble olive</t>
  </si>
  <si>
    <t>Présence de certains récipients qui étaient dépourvus de louche</t>
  </si>
  <si>
    <t>Utilisation de couffins en fibres naturelles difficile à nettoyer et à désinfecter (voir photo)</t>
  </si>
  <si>
    <t>Plan d'action non renseigné</t>
  </si>
  <si>
    <t>Présence de souillures diverses au dessus des casiers hommes et femmes</t>
  </si>
  <si>
    <t>Renforcer les opérations  de nettoyage au dessus des casiers</t>
  </si>
  <si>
    <t>Absence de savon liquide et du papier essui mains</t>
  </si>
  <si>
    <t>Fournir du savon liquide et du papier essui mains</t>
  </si>
  <si>
    <t>Assurer le remplissage des cases relatives à la vente et casses</t>
  </si>
  <si>
    <t>Présence de souillures diverses en dessous des étagères à la réserve</t>
  </si>
  <si>
    <t>Assurer la vérification à la thermo sonde d'une manière régulière</t>
  </si>
  <si>
    <t>Eviter l'usage des caddys clients en réserve</t>
  </si>
  <si>
    <t>Prévoir l'usage de récipients facile à nettoyer et à désinfecter pour l'exposition des fruits à coque moulus</t>
  </si>
  <si>
    <t>Présence de souillures persistantes autours des poignées du rotissoire</t>
  </si>
  <si>
    <t>la dernière analyse était faite le 06/12/2017</t>
  </si>
  <si>
    <t>le sol au niveau du quai de réception était ébréché</t>
  </si>
  <si>
    <t>Absence de poubelle</t>
  </si>
  <si>
    <t>hygrométrie 72%&gt;6 5% renforcer l'aération</t>
  </si>
  <si>
    <t>Eclairage non fonctionnel</t>
  </si>
  <si>
    <t>Revoir le fonctionnement du système d'éclairage</t>
  </si>
  <si>
    <t>Réserve sans porte</t>
  </si>
  <si>
    <t>Prévoir une porte pour la réserve</t>
  </si>
  <si>
    <t>Présence de moisissures au niveau des évaporateurs du laboratoire</t>
  </si>
  <si>
    <t>les produits exposés au niveau des meubles n'étaient pas protégés</t>
  </si>
  <si>
    <t>température affichée +3,5°C
température mesurée + 7,2°C</t>
  </si>
  <si>
    <t>Peinture du stand traditionnel est écaillée</t>
  </si>
  <si>
    <t xml:space="preserve">Absence d'un distributeur de savon au niveau des sanitaires hommes et femmes </t>
  </si>
  <si>
    <t xml:space="preserve">Absence d'un distributeur de papier au niveau des sanitaires hommes et femmes </t>
  </si>
  <si>
    <t xml:space="preserve">Piques prix rouillés / les points de soudure de la pelle à glaçon sont rouillés </t>
  </si>
  <si>
    <t>les pédales des poubelles au niveau des rayons traiteur et poissonnerie étaient rompues</t>
  </si>
  <si>
    <t>Remplacer les poubelles non fonctionnelles</t>
  </si>
  <si>
    <t>Présence de givre en chambre froide produits surgelés</t>
  </si>
  <si>
    <t xml:space="preserve">Des produits retours sont non identifiés </t>
  </si>
  <si>
    <t>La face interne de la porte de la chambre froide est sale</t>
  </si>
  <si>
    <t>Assurer la protection des meubles d'exposition</t>
  </si>
  <si>
    <t>Assurer le contrôle avec enregistrement des denrées reçues le dimanche</t>
  </si>
  <si>
    <t>Assurer l'identification de toutes denrées entamées par la date de sa première utilisation</t>
  </si>
  <si>
    <t>Une caisse de daurade reçue le 09/11 porte une étiquette indiquant la date du 10/11 (pas de réception de daurade en date du 10/11)</t>
  </si>
  <si>
    <t>La date d'emballage doit être inscrite sur les fiches de traçabilité même quand elle correspond à la date de la fin du carton</t>
  </si>
  <si>
    <t>veuillez assurer le rabotage</t>
  </si>
  <si>
    <t>La planche de découpe était usée</t>
  </si>
  <si>
    <t>Repeindre les éléments écaillés</t>
  </si>
  <si>
    <t>Armoire UV du rayon "terminal de cuisson" est non fonctionnelle</t>
  </si>
  <si>
    <t>Réparer l'armoire UV en question</t>
  </si>
  <si>
    <t>Stockage des produits de nettoyage et désinfection en chambre froide</t>
  </si>
  <si>
    <t>Eviter le stockage des produits de nettoyage en chambre froide</t>
  </si>
  <si>
    <t>Plan d'action non renseigné (voir photo)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</si>
</sst>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rgb="FF00000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7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9" fontId="8" fillId="0" borderId="1" xfId="0" applyNumberFormat="1" applyFont="1" applyBorder="1" applyAlignment="1" applyProtection="1">
      <alignment horizontal="right" wrapText="1"/>
      <protection locked="0"/>
    </xf>
    <xf numFmtId="0" fontId="8" fillId="0" borderId="1" xfId="0" applyFont="1" applyFill="1" applyBorder="1" applyAlignment="1" applyProtection="1">
      <alignment horizontal="left" wrapText="1"/>
      <protection locked="0"/>
    </xf>
    <xf numFmtId="0" fontId="3" fillId="14" borderId="1" xfId="0" applyFont="1" applyFill="1" applyBorder="1" applyAlignment="1" applyProtection="1">
      <alignment horizontal="left" vertical="center" wrapText="1"/>
      <protection hidden="1"/>
    </xf>
    <xf numFmtId="9" fontId="8" fillId="14" borderId="1" xfId="0" applyNumberFormat="1" applyFont="1" applyFill="1" applyBorder="1" applyProtection="1">
      <protection locked="0"/>
    </xf>
    <xf numFmtId="0" fontId="43" fillId="0" borderId="1" xfId="0" applyFont="1" applyBorder="1" applyAlignment="1" applyProtection="1">
      <alignment wrapText="1"/>
      <protection locked="0"/>
    </xf>
    <xf numFmtId="0" fontId="43" fillId="0" borderId="7" xfId="0" applyFont="1" applyBorder="1" applyAlignment="1" applyProtection="1">
      <alignment wrapText="1"/>
      <protection locked="0"/>
    </xf>
    <xf numFmtId="166" fontId="8" fillId="0" borderId="1" xfId="0" applyNumberFormat="1" applyFont="1" applyFill="1" applyBorder="1" applyAlignment="1" applyProtection="1">
      <alignment wrapText="1"/>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xf>
    <xf numFmtId="0" fontId="43" fillId="0" borderId="4" xfId="0" applyFont="1" applyBorder="1" applyAlignment="1" applyProtection="1">
      <alignment wrapText="1"/>
      <protection locked="0"/>
    </xf>
    <xf numFmtId="9" fontId="8" fillId="0" borderId="1" xfId="0" applyNumberFormat="1" applyFont="1" applyBorder="1" applyAlignment="1" applyProtection="1">
      <alignmen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9" fontId="8" fillId="16" borderId="1" xfId="0" applyNumberFormat="1" applyFont="1" applyFill="1" applyBorder="1" applyAlignment="1" applyProtection="1">
      <alignment wrapText="1"/>
      <protection locked="0"/>
    </xf>
    <xf numFmtId="0" fontId="44" fillId="2" borderId="0" xfId="0" applyFont="1" applyFill="1"/>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0" fontId="14" fillId="0" borderId="1" xfId="0" applyFont="1" applyFill="1" applyBorder="1" applyAlignment="1" applyProtection="1">
      <alignment horizontal="left" vertical="top" wrapText="1"/>
      <protection locked="0"/>
    </xf>
    <xf numFmtId="0" fontId="8" fillId="0" borderId="0" xfId="0" applyFont="1" applyFill="1" applyBorder="1" applyAlignment="1" applyProtection="1">
      <alignment vertical="top"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8" fillId="4" borderId="0" xfId="0" applyFont="1" applyFill="1" applyAlignment="1" applyProtection="1">
      <alignment horizontal="center"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0.93333333333333335</c:v>
                </c:pt>
                <c:pt idx="1">
                  <c:v>0.8571428571428571</c:v>
                </c:pt>
                <c:pt idx="2">
                  <c:v>0.61764705882352944</c:v>
                </c:pt>
                <c:pt idx="3">
                  <c:v>0.61764705882352944</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42618784"/>
        <c:axId val="142619344"/>
      </c:barChart>
      <c:catAx>
        <c:axId val="142618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619344"/>
        <c:crosses val="autoZero"/>
        <c:auto val="1"/>
        <c:lblAlgn val="ctr"/>
        <c:lblOffset val="100"/>
        <c:noMultiLvlLbl val="0"/>
      </c:catAx>
      <c:valAx>
        <c:axId val="142619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618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0.97499999999999998</c:v>
                </c:pt>
                <c:pt idx="1">
                  <c:v>0.80952380952380953</c:v>
                </c:pt>
                <c:pt idx="2">
                  <c:v>0.9</c:v>
                </c:pt>
                <c:pt idx="3">
                  <c:v>0.82499999999999996</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4873664"/>
        <c:axId val="204874224"/>
      </c:barChart>
      <c:catAx>
        <c:axId val="204873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874224"/>
        <c:crosses val="autoZero"/>
        <c:auto val="1"/>
        <c:lblAlgn val="ctr"/>
        <c:lblOffset val="100"/>
        <c:noMultiLvlLbl val="0"/>
      </c:catAx>
      <c:valAx>
        <c:axId val="20487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873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0.8571428571428571</c:v>
                </c:pt>
                <c:pt idx="2">
                  <c:v>0.8125</c:v>
                </c:pt>
                <c:pt idx="3">
                  <c:v>0.7142857142857143</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4877024"/>
        <c:axId val="204877584"/>
      </c:barChart>
      <c:catAx>
        <c:axId val="204877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877584"/>
        <c:crosses val="autoZero"/>
        <c:auto val="1"/>
        <c:lblAlgn val="ctr"/>
        <c:lblOffset val="100"/>
        <c:noMultiLvlLbl val="0"/>
      </c:catAx>
      <c:valAx>
        <c:axId val="204877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877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5029280"/>
        <c:axId val="205029840"/>
      </c:barChart>
      <c:catAx>
        <c:axId val="205029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029840"/>
        <c:crosses val="autoZero"/>
        <c:auto val="1"/>
        <c:lblAlgn val="ctr"/>
        <c:lblOffset val="100"/>
        <c:noMultiLvlLbl val="0"/>
      </c:catAx>
      <c:valAx>
        <c:axId val="205029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029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c:v>
                </c:pt>
                <c:pt idx="1">
                  <c:v>1</c:v>
                </c:pt>
                <c:pt idx="2">
                  <c:v>0.94444444444444442</c:v>
                </c:pt>
                <c:pt idx="3">
                  <c:v>0.94444444444444442</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5032640"/>
        <c:axId val="205155232"/>
      </c:barChart>
      <c:catAx>
        <c:axId val="205032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155232"/>
        <c:crosses val="autoZero"/>
        <c:auto val="1"/>
        <c:lblAlgn val="ctr"/>
        <c:lblOffset val="100"/>
        <c:noMultiLvlLbl val="0"/>
      </c:catAx>
      <c:valAx>
        <c:axId val="205155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032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5158032"/>
        <c:axId val="205158592"/>
      </c:barChart>
      <c:catAx>
        <c:axId val="205158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158592"/>
        <c:crosses val="autoZero"/>
        <c:auto val="1"/>
        <c:lblAlgn val="ctr"/>
        <c:lblOffset val="100"/>
        <c:noMultiLvlLbl val="0"/>
      </c:catAx>
      <c:valAx>
        <c:axId val="20515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158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0.83185840707964598</c:v>
                </c:pt>
                <c:pt idx="1">
                  <c:v>0.84453781512605042</c:v>
                </c:pt>
                <c:pt idx="2">
                  <c:v>0.93043478260869561</c:v>
                </c:pt>
                <c:pt idx="3">
                  <c:v>0.9</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5190240"/>
        <c:axId val="205190800"/>
      </c:barChart>
      <c:catAx>
        <c:axId val="205190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190800"/>
        <c:crosses val="autoZero"/>
        <c:auto val="1"/>
        <c:lblAlgn val="ctr"/>
        <c:lblOffset val="100"/>
        <c:noMultiLvlLbl val="0"/>
      </c:catAx>
      <c:valAx>
        <c:axId val="20519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190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0.92345276872964166</c:v>
                </c:pt>
                <c:pt idx="1">
                  <c:v>0.8987138263665595</c:v>
                </c:pt>
                <c:pt idx="2">
                  <c:v>0.86569579288025889</c:v>
                </c:pt>
                <c:pt idx="3">
                  <c:v>0.88548387096774195</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5193600"/>
        <c:axId val="205194160"/>
      </c:barChart>
      <c:catAx>
        <c:axId val="20519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194160"/>
        <c:crosses val="autoZero"/>
        <c:auto val="1"/>
        <c:lblAlgn val="ctr"/>
        <c:lblOffset val="100"/>
        <c:noMultiLvlLbl val="0"/>
      </c:catAx>
      <c:valAx>
        <c:axId val="205194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19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0.87765558790464382</c:v>
                </c:pt>
                <c:pt idx="1">
                  <c:v>0.87162582074630501</c:v>
                </c:pt>
                <c:pt idx="2">
                  <c:v>0.89806528774447725</c:v>
                </c:pt>
                <c:pt idx="3">
                  <c:v>0.89274193548387104</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5624352"/>
        <c:axId val="205624912"/>
        <c:extLst xmlns:c16r2="http://schemas.microsoft.com/office/drawing/2015/06/chart"/>
      </c:barChart>
      <c:catAx>
        <c:axId val="2056243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624912"/>
        <c:crosses val="autoZero"/>
        <c:auto val="1"/>
        <c:lblAlgn val="ctr"/>
        <c:lblOffset val="100"/>
        <c:noMultiLvlLbl val="0"/>
      </c:catAx>
      <c:valAx>
        <c:axId val="2056249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562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0.51969696969696966</c:v>
                </c:pt>
                <c:pt idx="2">
                  <c:v>0.63124999999999998</c:v>
                </c:pt>
                <c:pt idx="3">
                  <c:v>0.45582010582010579</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5627712"/>
        <c:axId val="205628272"/>
        <c:extLst xmlns:c16r2="http://schemas.microsoft.com/office/drawing/2015/06/chart"/>
      </c:barChart>
      <c:catAx>
        <c:axId val="205627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628272"/>
        <c:crosses val="autoZero"/>
        <c:auto val="1"/>
        <c:lblAlgn val="ctr"/>
        <c:lblOffset val="100"/>
        <c:noMultiLvlLbl val="0"/>
      </c:catAx>
      <c:valAx>
        <c:axId val="205628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5627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0.93421052631578949</c:v>
                </c:pt>
                <c:pt idx="2">
                  <c:v>0.81428571428571428</c:v>
                </c:pt>
                <c:pt idx="3">
                  <c:v>0.82051282051282048</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3395136"/>
        <c:axId val="203395696"/>
      </c:barChart>
      <c:catAx>
        <c:axId val="203395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395696"/>
        <c:crosses val="autoZero"/>
        <c:auto val="1"/>
        <c:lblAlgn val="ctr"/>
        <c:lblOffset val="100"/>
        <c:noMultiLvlLbl val="0"/>
      </c:catAx>
      <c:valAx>
        <c:axId val="203395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395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0.875</c:v>
                </c:pt>
                <c:pt idx="2">
                  <c:v>0.79166666666666663</c:v>
                </c:pt>
                <c:pt idx="3">
                  <c:v>0.77777777777777779</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4051008"/>
        <c:axId val="204051568"/>
      </c:barChart>
      <c:catAx>
        <c:axId val="204051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51568"/>
        <c:crosses val="autoZero"/>
        <c:auto val="1"/>
        <c:lblAlgn val="ctr"/>
        <c:lblOffset val="100"/>
        <c:noMultiLvlLbl val="0"/>
      </c:catAx>
      <c:valAx>
        <c:axId val="204051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051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0.796875</c:v>
                </c:pt>
                <c:pt idx="1">
                  <c:v>0.71875</c:v>
                </c:pt>
                <c:pt idx="2">
                  <c:v>0.640625</c:v>
                </c:pt>
                <c:pt idx="3">
                  <c:v>1</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4054368"/>
        <c:axId val="204054928"/>
      </c:barChart>
      <c:catAx>
        <c:axId val="204054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54928"/>
        <c:crosses val="autoZero"/>
        <c:auto val="1"/>
        <c:lblAlgn val="ctr"/>
        <c:lblOffset val="100"/>
        <c:noMultiLvlLbl val="0"/>
      </c:catAx>
      <c:valAx>
        <c:axId val="204054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054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0.88095238095238093</c:v>
                </c:pt>
                <c:pt idx="1">
                  <c:v>0.98780487804878048</c:v>
                </c:pt>
                <c:pt idx="2">
                  <c:v>1</c:v>
                </c:pt>
                <c:pt idx="3">
                  <c:v>0.97499999999999998</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4293936"/>
        <c:axId val="204294496"/>
      </c:barChart>
      <c:catAx>
        <c:axId val="204293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94496"/>
        <c:crosses val="autoZero"/>
        <c:auto val="1"/>
        <c:lblAlgn val="ctr"/>
        <c:lblOffset val="100"/>
        <c:noMultiLvlLbl val="0"/>
      </c:catAx>
      <c:valAx>
        <c:axId val="204294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9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0.98571428571428577</c:v>
                </c:pt>
                <c:pt idx="1">
                  <c:v>0.93055555555555558</c:v>
                </c:pt>
                <c:pt idx="2">
                  <c:v>0.94444444444444442</c:v>
                </c:pt>
                <c:pt idx="3">
                  <c:v>0.93055555555555558</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4297296"/>
        <c:axId val="204297856"/>
      </c:barChart>
      <c:catAx>
        <c:axId val="204297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97856"/>
        <c:crosses val="autoZero"/>
        <c:auto val="1"/>
        <c:lblAlgn val="ctr"/>
        <c:lblOffset val="100"/>
        <c:noMultiLvlLbl val="0"/>
      </c:catAx>
      <c:valAx>
        <c:axId val="2042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97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0.93478260869565222</c:v>
                </c:pt>
                <c:pt idx="1">
                  <c:v>0.8</c:v>
                </c:pt>
                <c:pt idx="2">
                  <c:v>0.95833333333333337</c:v>
                </c:pt>
                <c:pt idx="3">
                  <c:v>0.89583333333333337</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4300656"/>
        <c:axId val="204301216"/>
      </c:barChart>
      <c:catAx>
        <c:axId val="204300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301216"/>
        <c:crosses val="autoZero"/>
        <c:auto val="1"/>
        <c:lblAlgn val="ctr"/>
        <c:lblOffset val="100"/>
        <c:noMultiLvlLbl val="0"/>
      </c:catAx>
      <c:valAx>
        <c:axId val="204301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300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0.97058823529411764</c:v>
                </c:pt>
                <c:pt idx="2">
                  <c:v>0.84375</c:v>
                </c:pt>
                <c:pt idx="3">
                  <c:v>0.94117647058823528</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4494912"/>
        <c:axId val="204495472"/>
      </c:barChart>
      <c:catAx>
        <c:axId val="204494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495472"/>
        <c:crosses val="autoZero"/>
        <c:auto val="1"/>
        <c:lblAlgn val="ctr"/>
        <c:lblOffset val="100"/>
        <c:noMultiLvlLbl val="0"/>
      </c:catAx>
      <c:valAx>
        <c:axId val="204495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494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1</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4627040"/>
        <c:axId val="204627600"/>
      </c:barChart>
      <c:catAx>
        <c:axId val="20462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627600"/>
        <c:crosses val="autoZero"/>
        <c:auto val="1"/>
        <c:lblAlgn val="ctr"/>
        <c:lblOffset val="100"/>
        <c:noMultiLvlLbl val="0"/>
      </c:catAx>
      <c:valAx>
        <c:axId val="20462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62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2" zoomScaleSheetLayoutView="100" workbookViewId="0">
      <selection activeCell="B27" sqref="B27:C27"/>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20" t="s">
        <v>324</v>
      </c>
      <c r="B18" s="320"/>
      <c r="C18" s="320"/>
      <c r="D18" s="321" t="s">
        <v>408</v>
      </c>
      <c r="E18" s="321"/>
      <c r="F18" s="321"/>
      <c r="G18" s="321"/>
      <c r="H18" s="321"/>
      <c r="I18" s="321"/>
      <c r="J18" s="321"/>
      <c r="K18" s="321"/>
    </row>
    <row r="20" spans="1:11" ht="16.5" x14ac:dyDescent="0.3">
      <c r="A20" s="83"/>
      <c r="B20" s="78"/>
      <c r="C20" s="78"/>
      <c r="D20" s="78"/>
      <c r="E20" s="78"/>
      <c r="F20" s="78"/>
      <c r="G20" s="78"/>
      <c r="H20" s="78"/>
      <c r="I20" s="78"/>
    </row>
    <row r="21" spans="1:11" x14ac:dyDescent="0.25">
      <c r="A21" s="322" t="s">
        <v>325</v>
      </c>
      <c r="B21" s="322"/>
      <c r="C21" s="322"/>
      <c r="D21" s="322"/>
      <c r="E21" s="322"/>
      <c r="F21" s="322"/>
      <c r="G21" s="322"/>
      <c r="H21" s="322"/>
      <c r="I21" s="322"/>
      <c r="J21" s="322"/>
      <c r="K21" s="322"/>
    </row>
    <row r="22" spans="1:11" x14ac:dyDescent="0.25">
      <c r="A22" s="84"/>
      <c r="B22" s="79"/>
      <c r="C22" s="79"/>
      <c r="D22" s="78"/>
      <c r="E22" s="78"/>
      <c r="F22" s="78"/>
      <c r="G22" s="78"/>
      <c r="H22" s="78"/>
      <c r="I22" s="78"/>
    </row>
    <row r="23" spans="1:11" ht="42" customHeight="1" x14ac:dyDescent="0.25">
      <c r="A23" s="85" t="s">
        <v>326</v>
      </c>
      <c r="B23" s="323" t="s">
        <v>327</v>
      </c>
      <c r="C23" s="323"/>
      <c r="D23" s="78"/>
      <c r="E23" s="78"/>
      <c r="F23" s="78"/>
      <c r="G23" s="78"/>
      <c r="H23" s="78"/>
      <c r="I23" s="78"/>
      <c r="J23" s="77" t="str">
        <f>D18</f>
        <v>Sfax El Jadida</v>
      </c>
    </row>
    <row r="24" spans="1:11" ht="33" customHeight="1" x14ac:dyDescent="0.25">
      <c r="A24" s="86" t="s">
        <v>328</v>
      </c>
      <c r="B24" s="324">
        <f>AVERAGE('A1 Exploitation'!D549,'A1 Technique'!D199)</f>
        <v>0.87765558790464382</v>
      </c>
      <c r="C24" s="324"/>
      <c r="D24" s="78"/>
      <c r="E24" s="78"/>
      <c r="F24" s="78"/>
      <c r="G24" s="78"/>
      <c r="H24" s="78"/>
      <c r="I24" s="78"/>
    </row>
    <row r="25" spans="1:11" ht="33" customHeight="1" x14ac:dyDescent="0.25">
      <c r="A25" s="85" t="s">
        <v>329</v>
      </c>
      <c r="B25" s="324">
        <f>AVERAGE('A2 Exploitation'!D549,'A2 Technique'!D199)</f>
        <v>0.87162582074630501</v>
      </c>
      <c r="C25" s="324"/>
      <c r="D25" s="78"/>
      <c r="E25" s="78"/>
      <c r="F25" s="78"/>
      <c r="G25" s="78"/>
      <c r="H25" s="78"/>
      <c r="I25" s="78"/>
    </row>
    <row r="26" spans="1:11" ht="33" customHeight="1" x14ac:dyDescent="0.25">
      <c r="A26" s="86" t="s">
        <v>330</v>
      </c>
      <c r="B26" s="324">
        <f>AVERAGE('A3 Exploitation'!D549,'A3 Technique'!D199)</f>
        <v>0.89806528774447725</v>
      </c>
      <c r="C26" s="324"/>
      <c r="D26" s="78"/>
      <c r="E26" s="78"/>
      <c r="F26" s="78"/>
      <c r="G26" s="78"/>
      <c r="H26" s="78"/>
      <c r="I26" s="78"/>
    </row>
    <row r="27" spans="1:11" ht="33" customHeight="1" x14ac:dyDescent="0.25">
      <c r="A27" s="86" t="s">
        <v>331</v>
      </c>
      <c r="B27" s="324">
        <f>AVERAGE('A4 Exploitation'!D549,'A4 Technique'!D199)</f>
        <v>0.89274193548387104</v>
      </c>
      <c r="C27" s="324"/>
      <c r="D27" s="78"/>
      <c r="E27" s="78"/>
      <c r="F27" s="78"/>
      <c r="G27" s="78"/>
      <c r="H27" s="78"/>
      <c r="I27" s="78"/>
    </row>
    <row r="28" spans="1:11" ht="33" customHeight="1" x14ac:dyDescent="0.25">
      <c r="A28" s="85" t="s">
        <v>332</v>
      </c>
      <c r="B28" s="324">
        <f>AVERAGE('A5 Exploitation'!D549,'A5 Technique'!D199)</f>
        <v>0</v>
      </c>
      <c r="C28" s="324"/>
      <c r="D28" s="78"/>
      <c r="E28" s="78"/>
      <c r="F28" s="78"/>
      <c r="G28" s="78"/>
      <c r="H28" s="78"/>
      <c r="I28" s="78"/>
    </row>
    <row r="29" spans="1:11" ht="33" customHeight="1" x14ac:dyDescent="0.25">
      <c r="A29" s="85" t="s">
        <v>333</v>
      </c>
      <c r="B29" s="324">
        <f>AVERAGE('A6 Exploitation'!D549,'A6 Technique'!D199)</f>
        <v>0</v>
      </c>
      <c r="C29" s="32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23" t="s">
        <v>334</v>
      </c>
      <c r="C33" s="323"/>
      <c r="D33" s="78"/>
      <c r="E33" s="78"/>
      <c r="F33" s="78"/>
      <c r="G33" s="78"/>
      <c r="H33" s="78"/>
      <c r="I33" s="78"/>
      <c r="J33" s="77" t="str">
        <f>D18</f>
        <v>Sfax El Jadida</v>
      </c>
    </row>
    <row r="34" spans="1:10" ht="33" customHeight="1" x14ac:dyDescent="0.25">
      <c r="A34" s="86" t="s">
        <v>328</v>
      </c>
      <c r="B34" s="324">
        <f>'A1 Exploitation'!D549</f>
        <v>0.92345276872964166</v>
      </c>
      <c r="C34" s="324"/>
      <c r="D34" s="78"/>
      <c r="E34" s="78"/>
      <c r="F34" s="78"/>
      <c r="G34" s="78"/>
      <c r="H34" s="78"/>
      <c r="I34" s="78"/>
    </row>
    <row r="35" spans="1:10" ht="33" customHeight="1" x14ac:dyDescent="0.25">
      <c r="A35" s="85" t="s">
        <v>329</v>
      </c>
      <c r="B35" s="324">
        <f>'A2 Exploitation'!D549</f>
        <v>0.8987138263665595</v>
      </c>
      <c r="C35" s="324"/>
      <c r="D35" s="78"/>
      <c r="E35" s="78"/>
      <c r="F35" s="78"/>
      <c r="G35" s="78"/>
      <c r="H35" s="78"/>
      <c r="I35" s="78"/>
    </row>
    <row r="36" spans="1:10" ht="33" customHeight="1" x14ac:dyDescent="0.25">
      <c r="A36" s="86" t="s">
        <v>330</v>
      </c>
      <c r="B36" s="324">
        <f>'A3 Exploitation'!D549</f>
        <v>0.86569579288025889</v>
      </c>
      <c r="C36" s="324"/>
      <c r="D36" s="78"/>
      <c r="E36" s="78"/>
      <c r="F36" s="78"/>
      <c r="G36" s="78"/>
      <c r="H36" s="78"/>
      <c r="I36" s="78"/>
    </row>
    <row r="37" spans="1:10" ht="33" customHeight="1" x14ac:dyDescent="0.25">
      <c r="A37" s="86" t="s">
        <v>331</v>
      </c>
      <c r="B37" s="324">
        <f>'A4 Exploitation'!D549</f>
        <v>0.88548387096774195</v>
      </c>
      <c r="C37" s="324"/>
      <c r="D37" s="78"/>
      <c r="E37" s="78"/>
      <c r="F37" s="78"/>
      <c r="G37" s="78"/>
      <c r="H37" s="78"/>
      <c r="I37" s="78"/>
    </row>
    <row r="38" spans="1:10" ht="33" customHeight="1" x14ac:dyDescent="0.25">
      <c r="A38" s="85" t="s">
        <v>332</v>
      </c>
      <c r="B38" s="324">
        <f>'A5 Exploitation'!D549</f>
        <v>0</v>
      </c>
      <c r="C38" s="324"/>
      <c r="D38" s="78"/>
      <c r="E38" s="78"/>
      <c r="F38" s="78"/>
      <c r="G38" s="78"/>
      <c r="H38" s="78"/>
      <c r="I38" s="78"/>
    </row>
    <row r="39" spans="1:10" ht="33" customHeight="1" x14ac:dyDescent="0.25">
      <c r="A39" s="85" t="s">
        <v>333</v>
      </c>
      <c r="B39" s="324">
        <f>'A6 Exploitation'!D549</f>
        <v>0</v>
      </c>
      <c r="C39" s="32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25" t="s">
        <v>335</v>
      </c>
      <c r="C42" s="325"/>
      <c r="D42" s="78"/>
      <c r="E42" s="78"/>
      <c r="F42" s="78"/>
      <c r="G42" s="78"/>
      <c r="H42" s="78"/>
      <c r="I42" s="78"/>
      <c r="J42" s="77" t="str">
        <f>D18</f>
        <v>Sfax El Jadida</v>
      </c>
    </row>
    <row r="43" spans="1:10" ht="33" customHeight="1" x14ac:dyDescent="0.25">
      <c r="A43" s="86" t="s">
        <v>328</v>
      </c>
      <c r="B43" s="324">
        <f>AVERAGE('A1 Exploitation'!D547, 'A1 Technique'!D197)</f>
        <v>0.5</v>
      </c>
      <c r="C43" s="324"/>
      <c r="D43" s="78"/>
      <c r="E43" s="78"/>
      <c r="F43" s="78"/>
      <c r="G43" s="78"/>
      <c r="H43" s="78"/>
      <c r="I43" s="78"/>
    </row>
    <row r="44" spans="1:10" ht="33" customHeight="1" x14ac:dyDescent="0.25">
      <c r="A44" s="85" t="s">
        <v>329</v>
      </c>
      <c r="B44" s="324">
        <f>AVERAGE('A2 Exploitation'!D547, 'A2 Technique'!D197)</f>
        <v>0.51969696969696966</v>
      </c>
      <c r="C44" s="324"/>
      <c r="D44" s="78"/>
      <c r="E44" s="78"/>
      <c r="F44" s="78"/>
      <c r="G44" s="78"/>
      <c r="H44" s="78"/>
      <c r="I44" s="78"/>
    </row>
    <row r="45" spans="1:10" ht="33" customHeight="1" x14ac:dyDescent="0.25">
      <c r="A45" s="86" t="s">
        <v>330</v>
      </c>
      <c r="B45" s="324">
        <f>AVERAGE('A3 Exploitation'!D547, 'A3 Technique'!D197)</f>
        <v>0.63124999999999998</v>
      </c>
      <c r="C45" s="324"/>
      <c r="D45" s="78"/>
      <c r="E45" s="78"/>
      <c r="F45" s="78"/>
      <c r="G45" s="78"/>
      <c r="H45" s="78"/>
      <c r="I45" s="78"/>
    </row>
    <row r="46" spans="1:10" ht="33" customHeight="1" x14ac:dyDescent="0.25">
      <c r="A46" s="86" t="s">
        <v>331</v>
      </c>
      <c r="B46" s="324">
        <f>AVERAGE('A4 Exploitation'!D547, 'A4 Technique'!D197)</f>
        <v>0.45582010582010579</v>
      </c>
      <c r="C46" s="324"/>
      <c r="D46" s="78"/>
      <c r="E46" s="78"/>
      <c r="F46" s="78"/>
      <c r="G46" s="78"/>
      <c r="H46" s="78"/>
      <c r="I46" s="78"/>
    </row>
    <row r="47" spans="1:10" ht="33" customHeight="1" x14ac:dyDescent="0.25">
      <c r="A47" s="85" t="s">
        <v>332</v>
      </c>
      <c r="B47" s="324" t="e">
        <f>AVERAGE('A5 Exploitation'!D547, 'A5 Technique'!D197)</f>
        <v>#DIV/0!</v>
      </c>
      <c r="C47" s="324"/>
      <c r="D47" s="78"/>
      <c r="E47" s="78"/>
      <c r="F47" s="78"/>
      <c r="G47" s="78"/>
      <c r="H47" s="78"/>
      <c r="I47" s="78"/>
    </row>
    <row r="48" spans="1:10" ht="33" customHeight="1" x14ac:dyDescent="0.25">
      <c r="A48" s="85" t="s">
        <v>333</v>
      </c>
      <c r="B48" s="324" t="e">
        <f>AVERAGE('A6 Exploitation'!D547, 'A6 Technique'!D197)</f>
        <v>#DIV/0!</v>
      </c>
      <c r="C48" s="32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23" t="s">
        <v>336</v>
      </c>
      <c r="C51" s="323"/>
      <c r="D51" s="78"/>
      <c r="E51" s="78"/>
      <c r="F51" s="78"/>
      <c r="G51" s="78"/>
      <c r="H51" s="78"/>
      <c r="I51" s="78"/>
      <c r="J51" s="77" t="str">
        <f>D18</f>
        <v>Sfax El Jadida</v>
      </c>
    </row>
    <row r="52" spans="1:10" ht="33" customHeight="1" x14ac:dyDescent="0.25">
      <c r="A52" s="86" t="s">
        <v>328</v>
      </c>
      <c r="B52" s="326">
        <f>'A1 Exploitation'!D46</f>
        <v>0.93333333333333335</v>
      </c>
      <c r="C52" s="326"/>
      <c r="D52" s="78"/>
      <c r="E52" s="78"/>
      <c r="F52" s="78"/>
      <c r="G52" s="78"/>
      <c r="H52" s="78"/>
      <c r="I52" s="78"/>
    </row>
    <row r="53" spans="1:10" ht="33" customHeight="1" x14ac:dyDescent="0.25">
      <c r="A53" s="85" t="s">
        <v>329</v>
      </c>
      <c r="B53" s="326">
        <f>'A2 Exploitation'!D46</f>
        <v>0.8571428571428571</v>
      </c>
      <c r="C53" s="326"/>
      <c r="D53" s="78"/>
      <c r="E53" s="78"/>
      <c r="F53" s="78"/>
      <c r="G53" s="78"/>
      <c r="H53" s="78"/>
      <c r="I53" s="78"/>
    </row>
    <row r="54" spans="1:10" ht="33" customHeight="1" x14ac:dyDescent="0.25">
      <c r="A54" s="86" t="s">
        <v>330</v>
      </c>
      <c r="B54" s="326">
        <f>'A3 Exploitation'!D46</f>
        <v>0.61764705882352944</v>
      </c>
      <c r="C54" s="326"/>
      <c r="D54" s="78"/>
      <c r="E54" s="78"/>
      <c r="F54" s="78"/>
      <c r="G54" s="78"/>
      <c r="H54" s="78"/>
      <c r="I54" s="78"/>
    </row>
    <row r="55" spans="1:10" ht="33" customHeight="1" x14ac:dyDescent="0.25">
      <c r="A55" s="86" t="s">
        <v>331</v>
      </c>
      <c r="B55" s="326">
        <f>'A4 Exploitation'!D46</f>
        <v>0.61764705882352944</v>
      </c>
      <c r="C55" s="326"/>
      <c r="D55" s="78"/>
      <c r="E55" s="78"/>
      <c r="F55" s="78"/>
      <c r="G55" s="78"/>
      <c r="H55" s="78"/>
      <c r="I55" s="78"/>
    </row>
    <row r="56" spans="1:10" ht="33" customHeight="1" x14ac:dyDescent="0.25">
      <c r="A56" s="85" t="s">
        <v>332</v>
      </c>
      <c r="B56" s="326">
        <f>'A5 Exploitation'!D46</f>
        <v>0</v>
      </c>
      <c r="C56" s="326"/>
      <c r="D56" s="78"/>
      <c r="E56" s="78"/>
      <c r="F56" s="78"/>
      <c r="G56" s="78"/>
      <c r="H56" s="78"/>
      <c r="I56" s="78"/>
    </row>
    <row r="57" spans="1:10" ht="33" customHeight="1" x14ac:dyDescent="0.25">
      <c r="A57" s="85" t="s">
        <v>333</v>
      </c>
      <c r="B57" s="326">
        <f>'A6 Exploitation'!D46</f>
        <v>0</v>
      </c>
      <c r="C57" s="32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23" t="s">
        <v>337</v>
      </c>
      <c r="C60" s="323"/>
      <c r="D60" s="78"/>
      <c r="E60" s="78"/>
      <c r="F60" s="78"/>
      <c r="G60" s="78"/>
      <c r="H60" s="78"/>
      <c r="I60" s="78"/>
      <c r="J60" s="77" t="str">
        <f>D18</f>
        <v>Sfax El Jadida</v>
      </c>
    </row>
    <row r="61" spans="1:10" ht="33" customHeight="1" x14ac:dyDescent="0.25">
      <c r="A61" s="86" t="s">
        <v>328</v>
      </c>
      <c r="B61" s="324">
        <f>'A1 Exploitation'!D103</f>
        <v>0.82352941176470584</v>
      </c>
      <c r="C61" s="324"/>
      <c r="D61" s="78"/>
      <c r="E61" s="78"/>
      <c r="F61" s="78"/>
      <c r="G61" s="78"/>
      <c r="H61" s="78"/>
      <c r="I61" s="78"/>
    </row>
    <row r="62" spans="1:10" ht="33" customHeight="1" x14ac:dyDescent="0.25">
      <c r="A62" s="85" t="s">
        <v>329</v>
      </c>
      <c r="B62" s="324">
        <f>'A2 Exploitation'!D103</f>
        <v>0.93421052631578949</v>
      </c>
      <c r="C62" s="324"/>
      <c r="D62" s="78"/>
      <c r="E62" s="78"/>
      <c r="F62" s="78"/>
      <c r="G62" s="78"/>
      <c r="H62" s="78"/>
      <c r="I62" s="78"/>
    </row>
    <row r="63" spans="1:10" ht="33" customHeight="1" x14ac:dyDescent="0.25">
      <c r="A63" s="86" t="s">
        <v>330</v>
      </c>
      <c r="B63" s="324">
        <f>'A3 Exploitation'!D103</f>
        <v>0.81428571428571428</v>
      </c>
      <c r="C63" s="324"/>
      <c r="D63" s="78"/>
      <c r="E63" s="78"/>
      <c r="F63" s="78"/>
      <c r="G63" s="78"/>
      <c r="H63" s="78"/>
      <c r="I63" s="78"/>
    </row>
    <row r="64" spans="1:10" ht="33" customHeight="1" x14ac:dyDescent="0.25">
      <c r="A64" s="86" t="s">
        <v>331</v>
      </c>
      <c r="B64" s="324">
        <f>'A4 Exploitation'!D103</f>
        <v>0.82051282051282048</v>
      </c>
      <c r="C64" s="324"/>
      <c r="D64" s="78"/>
      <c r="E64" s="78"/>
      <c r="F64" s="78"/>
      <c r="G64" s="78"/>
      <c r="H64" s="78"/>
      <c r="I64" s="78"/>
    </row>
    <row r="65" spans="1:10" ht="33" customHeight="1" x14ac:dyDescent="0.25">
      <c r="A65" s="85" t="s">
        <v>332</v>
      </c>
      <c r="B65" s="324">
        <f>'A5 Exploitation'!D103</f>
        <v>0</v>
      </c>
      <c r="C65" s="324"/>
      <c r="D65" s="78"/>
      <c r="E65" s="78"/>
      <c r="F65" s="78"/>
      <c r="G65" s="78"/>
      <c r="H65" s="78"/>
      <c r="I65" s="78"/>
    </row>
    <row r="66" spans="1:10" ht="33" customHeight="1" x14ac:dyDescent="0.25">
      <c r="A66" s="85" t="s">
        <v>333</v>
      </c>
      <c r="B66" s="324">
        <f>'A6 Exploitation'!D103</f>
        <v>0</v>
      </c>
      <c r="C66" s="32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23" t="s">
        <v>338</v>
      </c>
      <c r="C69" s="323"/>
      <c r="D69" s="78"/>
      <c r="E69" s="78"/>
      <c r="F69" s="78"/>
      <c r="G69" s="78"/>
      <c r="H69" s="78"/>
      <c r="I69" s="78"/>
      <c r="J69" s="77" t="str">
        <f>D18</f>
        <v>Sfax El Jadida</v>
      </c>
    </row>
    <row r="70" spans="1:10" ht="33" customHeight="1" x14ac:dyDescent="0.25">
      <c r="A70" s="86" t="s">
        <v>328</v>
      </c>
      <c r="B70" s="324">
        <f>'A1 Exploitation'!D158</f>
        <v>0.98571428571428577</v>
      </c>
      <c r="C70" s="324"/>
      <c r="D70" s="78"/>
      <c r="E70" s="78"/>
      <c r="F70" s="78"/>
      <c r="G70" s="78"/>
      <c r="H70" s="78"/>
      <c r="I70" s="78"/>
    </row>
    <row r="71" spans="1:10" ht="33" customHeight="1" x14ac:dyDescent="0.25">
      <c r="A71" s="85" t="s">
        <v>329</v>
      </c>
      <c r="B71" s="324">
        <f>'A2 Exploitation'!D158</f>
        <v>0.875</v>
      </c>
      <c r="C71" s="324"/>
      <c r="D71" s="78"/>
      <c r="E71" s="78"/>
      <c r="F71" s="78"/>
      <c r="G71" s="78"/>
      <c r="H71" s="78"/>
      <c r="I71" s="78"/>
    </row>
    <row r="72" spans="1:10" ht="33" customHeight="1" x14ac:dyDescent="0.25">
      <c r="A72" s="86" t="s">
        <v>330</v>
      </c>
      <c r="B72" s="324">
        <f>'A3 Exploitation'!D158</f>
        <v>0.79166666666666663</v>
      </c>
      <c r="C72" s="324"/>
      <c r="D72" s="78"/>
      <c r="E72" s="78"/>
      <c r="F72" s="78"/>
      <c r="G72" s="78"/>
      <c r="H72" s="78"/>
      <c r="I72" s="78"/>
    </row>
    <row r="73" spans="1:10" ht="33" customHeight="1" x14ac:dyDescent="0.25">
      <c r="A73" s="86" t="s">
        <v>331</v>
      </c>
      <c r="B73" s="324">
        <f>'A4 Exploitation'!D158</f>
        <v>0.77777777777777779</v>
      </c>
      <c r="C73" s="324"/>
      <c r="D73" s="78"/>
      <c r="E73" s="78"/>
      <c r="F73" s="78"/>
      <c r="G73" s="78"/>
      <c r="H73" s="78"/>
      <c r="I73" s="78"/>
    </row>
    <row r="74" spans="1:10" ht="33" customHeight="1" x14ac:dyDescent="0.25">
      <c r="A74" s="85" t="s">
        <v>332</v>
      </c>
      <c r="B74" s="324">
        <f>'A5 Exploitation'!D158</f>
        <v>0</v>
      </c>
      <c r="C74" s="324"/>
      <c r="D74" s="78"/>
      <c r="E74" s="78"/>
      <c r="F74" s="78"/>
      <c r="G74" s="78"/>
      <c r="H74" s="78"/>
      <c r="I74" s="78"/>
    </row>
    <row r="75" spans="1:10" ht="33" customHeight="1" x14ac:dyDescent="0.25">
      <c r="A75" s="85" t="s">
        <v>333</v>
      </c>
      <c r="B75" s="324">
        <f>'A6 Exploitation'!D158</f>
        <v>0</v>
      </c>
      <c r="C75" s="32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23" t="s">
        <v>339</v>
      </c>
      <c r="C78" s="323"/>
      <c r="D78" s="78"/>
      <c r="E78" s="78"/>
      <c r="F78" s="78"/>
      <c r="G78" s="78"/>
      <c r="H78" s="78"/>
      <c r="I78" s="78"/>
      <c r="J78" s="77" t="str">
        <f>D18</f>
        <v>Sfax El Jadida</v>
      </c>
    </row>
    <row r="79" spans="1:10" ht="33" customHeight="1" x14ac:dyDescent="0.25">
      <c r="A79" s="86" t="s">
        <v>328</v>
      </c>
      <c r="B79" s="324">
        <f>'A1 Exploitation'!D205</f>
        <v>0.796875</v>
      </c>
      <c r="C79" s="324"/>
      <c r="D79" s="78"/>
      <c r="E79" s="78"/>
      <c r="F79" s="78"/>
      <c r="G79" s="78"/>
      <c r="H79" s="78"/>
      <c r="I79" s="78"/>
    </row>
    <row r="80" spans="1:10" ht="33" customHeight="1" x14ac:dyDescent="0.25">
      <c r="A80" s="85" t="s">
        <v>329</v>
      </c>
      <c r="B80" s="324">
        <f>'A2 Exploitation'!D205</f>
        <v>0.71875</v>
      </c>
      <c r="C80" s="324"/>
      <c r="D80" s="78"/>
      <c r="E80" s="78"/>
      <c r="F80" s="78"/>
      <c r="G80" s="78"/>
      <c r="H80" s="78"/>
      <c r="I80" s="78"/>
    </row>
    <row r="81" spans="1:10" ht="33" customHeight="1" x14ac:dyDescent="0.25">
      <c r="A81" s="86" t="s">
        <v>330</v>
      </c>
      <c r="B81" s="324">
        <f>'A3 Exploitation'!D205</f>
        <v>0.640625</v>
      </c>
      <c r="C81" s="324"/>
      <c r="D81" s="78"/>
      <c r="E81" s="78"/>
      <c r="F81" s="78"/>
      <c r="G81" s="78"/>
      <c r="H81" s="78"/>
      <c r="I81" s="78"/>
    </row>
    <row r="82" spans="1:10" ht="33" customHeight="1" x14ac:dyDescent="0.25">
      <c r="A82" s="86" t="s">
        <v>331</v>
      </c>
      <c r="B82" s="324">
        <f>'A4 Exploitation'!D205</f>
        <v>1</v>
      </c>
      <c r="C82" s="324"/>
      <c r="D82" s="78"/>
      <c r="E82" s="78"/>
      <c r="F82" s="78"/>
      <c r="G82" s="78"/>
      <c r="H82" s="78"/>
      <c r="I82" s="78"/>
    </row>
    <row r="83" spans="1:10" ht="33" customHeight="1" x14ac:dyDescent="0.25">
      <c r="A83" s="85" t="s">
        <v>332</v>
      </c>
      <c r="B83" s="324">
        <f>'A5 Exploitation'!D205</f>
        <v>0</v>
      </c>
      <c r="C83" s="324"/>
      <c r="D83" s="78"/>
      <c r="E83" s="78"/>
      <c r="F83" s="78"/>
      <c r="G83" s="78"/>
      <c r="H83" s="78"/>
      <c r="I83" s="78"/>
    </row>
    <row r="84" spans="1:10" ht="33" customHeight="1" x14ac:dyDescent="0.25">
      <c r="A84" s="85" t="s">
        <v>333</v>
      </c>
      <c r="B84" s="324">
        <f>'A6 Exploitation'!D205</f>
        <v>0</v>
      </c>
      <c r="C84" s="32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23" t="s">
        <v>340</v>
      </c>
      <c r="C87" s="323"/>
      <c r="D87" s="78"/>
      <c r="E87" s="78"/>
      <c r="F87" s="78"/>
      <c r="G87" s="78"/>
      <c r="H87" s="78"/>
      <c r="I87" s="78"/>
      <c r="J87" s="77" t="str">
        <f>D18</f>
        <v>Sfax El Jadida</v>
      </c>
    </row>
    <row r="88" spans="1:10" ht="33" customHeight="1" x14ac:dyDescent="0.25">
      <c r="A88" s="86" t="s">
        <v>328</v>
      </c>
      <c r="B88" s="324">
        <f>'A1 Exploitation'!D266</f>
        <v>0.88095238095238093</v>
      </c>
      <c r="C88" s="324"/>
      <c r="D88" s="78"/>
      <c r="E88" s="78"/>
      <c r="F88" s="78"/>
      <c r="G88" s="78"/>
      <c r="H88" s="78"/>
      <c r="I88" s="78"/>
    </row>
    <row r="89" spans="1:10" ht="33" customHeight="1" x14ac:dyDescent="0.25">
      <c r="A89" s="85" t="s">
        <v>329</v>
      </c>
      <c r="B89" s="324">
        <f>'A2 Exploitation'!D266</f>
        <v>0.98780487804878048</v>
      </c>
      <c r="C89" s="324"/>
      <c r="D89" s="78"/>
      <c r="E89" s="78"/>
      <c r="F89" s="78"/>
      <c r="G89" s="78"/>
      <c r="H89" s="78"/>
      <c r="I89" s="78"/>
    </row>
    <row r="90" spans="1:10" ht="33" customHeight="1" x14ac:dyDescent="0.25">
      <c r="A90" s="86" t="s">
        <v>330</v>
      </c>
      <c r="B90" s="324">
        <f>'A3 Exploitation'!D266</f>
        <v>1</v>
      </c>
      <c r="C90" s="324"/>
      <c r="D90" s="78"/>
      <c r="E90" s="78"/>
      <c r="F90" s="78"/>
      <c r="G90" s="78"/>
      <c r="H90" s="78"/>
      <c r="I90" s="78"/>
    </row>
    <row r="91" spans="1:10" ht="33" customHeight="1" x14ac:dyDescent="0.25">
      <c r="A91" s="86" t="s">
        <v>331</v>
      </c>
      <c r="B91" s="324">
        <f>'A4 Exploitation'!D266</f>
        <v>0.97499999999999998</v>
      </c>
      <c r="C91" s="324"/>
      <c r="D91" s="78"/>
      <c r="E91" s="78"/>
      <c r="F91" s="78"/>
      <c r="G91" s="78"/>
      <c r="H91" s="78"/>
      <c r="I91" s="78"/>
    </row>
    <row r="92" spans="1:10" ht="33" customHeight="1" x14ac:dyDescent="0.25">
      <c r="A92" s="85" t="s">
        <v>332</v>
      </c>
      <c r="B92" s="324">
        <f>'A5 Exploitation'!D266</f>
        <v>0</v>
      </c>
      <c r="C92" s="324"/>
      <c r="D92" s="78"/>
      <c r="E92" s="78"/>
      <c r="F92" s="78"/>
      <c r="G92" s="78"/>
      <c r="H92" s="78"/>
      <c r="I92" s="78"/>
    </row>
    <row r="93" spans="1:10" ht="33" customHeight="1" x14ac:dyDescent="0.25">
      <c r="A93" s="85" t="s">
        <v>333</v>
      </c>
      <c r="B93" s="324">
        <f>'A6 Exploitation'!D266</f>
        <v>0</v>
      </c>
      <c r="C93" s="32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23" t="s">
        <v>341</v>
      </c>
      <c r="C96" s="323"/>
      <c r="D96" s="78"/>
      <c r="E96" s="78"/>
      <c r="F96" s="78"/>
      <c r="G96" s="78"/>
      <c r="H96" s="78"/>
      <c r="I96" s="78"/>
      <c r="J96" s="77" t="str">
        <f>D18</f>
        <v>Sfax El Jadida</v>
      </c>
    </row>
    <row r="97" spans="1:10" ht="33" customHeight="1" x14ac:dyDescent="0.25">
      <c r="A97" s="86" t="s">
        <v>328</v>
      </c>
      <c r="B97" s="324">
        <f>'A1 Exploitation'!D318</f>
        <v>0.98571428571428577</v>
      </c>
      <c r="C97" s="324"/>
      <c r="D97" s="78"/>
      <c r="E97" s="78"/>
      <c r="F97" s="78"/>
      <c r="G97" s="78"/>
      <c r="H97" s="78"/>
      <c r="I97" s="78"/>
    </row>
    <row r="98" spans="1:10" ht="33" customHeight="1" x14ac:dyDescent="0.25">
      <c r="A98" s="85" t="s">
        <v>329</v>
      </c>
      <c r="B98" s="324">
        <f>'A2 Exploitation'!D318</f>
        <v>0.93055555555555558</v>
      </c>
      <c r="C98" s="324"/>
      <c r="D98" s="78"/>
      <c r="E98" s="78"/>
      <c r="F98" s="78"/>
      <c r="G98" s="78"/>
      <c r="H98" s="78"/>
      <c r="I98" s="78"/>
    </row>
    <row r="99" spans="1:10" ht="33" customHeight="1" x14ac:dyDescent="0.25">
      <c r="A99" s="86" t="s">
        <v>330</v>
      </c>
      <c r="B99" s="324">
        <f>'A3 Exploitation'!D318</f>
        <v>0.94444444444444442</v>
      </c>
      <c r="C99" s="324"/>
      <c r="D99" s="78"/>
      <c r="E99" s="78"/>
      <c r="F99" s="78"/>
      <c r="G99" s="78"/>
      <c r="H99" s="78"/>
      <c r="I99" s="78"/>
    </row>
    <row r="100" spans="1:10" ht="33" customHeight="1" x14ac:dyDescent="0.25">
      <c r="A100" s="86" t="s">
        <v>331</v>
      </c>
      <c r="B100" s="324">
        <f>'A4 Exploitation'!D318</f>
        <v>0.93055555555555558</v>
      </c>
      <c r="C100" s="324"/>
      <c r="D100" s="78"/>
      <c r="E100" s="78"/>
      <c r="F100" s="78"/>
      <c r="G100" s="78"/>
      <c r="H100" s="78"/>
      <c r="I100" s="78"/>
    </row>
    <row r="101" spans="1:10" ht="33" customHeight="1" x14ac:dyDescent="0.25">
      <c r="A101" s="85" t="s">
        <v>332</v>
      </c>
      <c r="B101" s="324">
        <f>'A5 Exploitation'!D318</f>
        <v>0</v>
      </c>
      <c r="C101" s="324"/>
      <c r="D101" s="78"/>
      <c r="E101" s="78"/>
      <c r="F101" s="78"/>
      <c r="G101" s="78"/>
      <c r="H101" s="78"/>
      <c r="I101" s="78"/>
    </row>
    <row r="102" spans="1:10" ht="33" customHeight="1" x14ac:dyDescent="0.25">
      <c r="A102" s="85" t="s">
        <v>333</v>
      </c>
      <c r="B102" s="324">
        <f>'A6 Exploitation'!D318</f>
        <v>0</v>
      </c>
      <c r="C102" s="32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23" t="s">
        <v>342</v>
      </c>
      <c r="C105" s="323"/>
      <c r="D105" s="78"/>
      <c r="E105" s="78"/>
      <c r="F105" s="78"/>
      <c r="G105" s="78"/>
      <c r="H105" s="78"/>
      <c r="I105" s="78"/>
      <c r="J105" s="77" t="str">
        <f>D18</f>
        <v>Sfax El Jadida</v>
      </c>
    </row>
    <row r="106" spans="1:10" ht="33" customHeight="1" x14ac:dyDescent="0.25">
      <c r="A106" s="86" t="s">
        <v>328</v>
      </c>
      <c r="B106" s="324">
        <f>'A1 Exploitation'!D358</f>
        <v>0.93478260869565222</v>
      </c>
      <c r="C106" s="324"/>
      <c r="D106" s="78"/>
      <c r="E106" s="78"/>
      <c r="F106" s="78"/>
      <c r="G106" s="78"/>
      <c r="H106" s="78"/>
      <c r="I106" s="78"/>
    </row>
    <row r="107" spans="1:10" ht="33" customHeight="1" x14ac:dyDescent="0.25">
      <c r="A107" s="85" t="s">
        <v>329</v>
      </c>
      <c r="B107" s="324">
        <f>'A2 Exploitation'!D358</f>
        <v>0.8</v>
      </c>
      <c r="C107" s="324"/>
      <c r="D107" s="78"/>
      <c r="E107" s="78"/>
      <c r="F107" s="78"/>
      <c r="G107" s="78"/>
      <c r="H107" s="78"/>
      <c r="I107" s="78"/>
    </row>
    <row r="108" spans="1:10" ht="33" customHeight="1" x14ac:dyDescent="0.25">
      <c r="A108" s="86" t="s">
        <v>330</v>
      </c>
      <c r="B108" s="324">
        <f>'A3 Exploitation'!D358</f>
        <v>0.95833333333333337</v>
      </c>
      <c r="C108" s="324"/>
      <c r="D108" s="78"/>
      <c r="E108" s="78"/>
      <c r="F108" s="78"/>
      <c r="G108" s="78"/>
      <c r="H108" s="78"/>
      <c r="I108" s="78"/>
    </row>
    <row r="109" spans="1:10" ht="33" customHeight="1" x14ac:dyDescent="0.25">
      <c r="A109" s="86" t="s">
        <v>331</v>
      </c>
      <c r="B109" s="324">
        <f>'A4 Exploitation'!D358</f>
        <v>0.89583333333333337</v>
      </c>
      <c r="C109" s="324"/>
      <c r="D109" s="78"/>
      <c r="E109" s="78"/>
      <c r="F109" s="78"/>
      <c r="G109" s="78"/>
      <c r="H109" s="78"/>
      <c r="I109" s="78"/>
    </row>
    <row r="110" spans="1:10" ht="33" customHeight="1" x14ac:dyDescent="0.25">
      <c r="A110" s="85" t="s">
        <v>332</v>
      </c>
      <c r="B110" s="324">
        <f>'A5 Exploitation'!D358</f>
        <v>0</v>
      </c>
      <c r="C110" s="324"/>
      <c r="D110" s="78"/>
      <c r="E110" s="78"/>
      <c r="F110" s="78"/>
      <c r="G110" s="78"/>
      <c r="H110" s="78"/>
      <c r="I110" s="78"/>
    </row>
    <row r="111" spans="1:10" ht="33" customHeight="1" x14ac:dyDescent="0.25">
      <c r="A111" s="85" t="s">
        <v>333</v>
      </c>
      <c r="B111" s="324">
        <f>'A6 Exploitation'!D358</f>
        <v>0</v>
      </c>
      <c r="C111" s="32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23" t="s">
        <v>343</v>
      </c>
      <c r="C114" s="323"/>
      <c r="D114" s="78"/>
      <c r="E114" s="78"/>
      <c r="F114" s="78"/>
      <c r="G114" s="78"/>
      <c r="H114" s="78"/>
      <c r="I114" s="78"/>
      <c r="J114" s="77" t="str">
        <f>D18</f>
        <v>Sfax El Jadida</v>
      </c>
    </row>
    <row r="115" spans="1:10" ht="33" customHeight="1" x14ac:dyDescent="0.25">
      <c r="A115" s="86" t="s">
        <v>328</v>
      </c>
      <c r="B115" s="324">
        <f>'A1 Exploitation'!D391</f>
        <v>0.97058823529411764</v>
      </c>
      <c r="C115" s="324"/>
      <c r="D115" s="78"/>
      <c r="E115" s="78"/>
      <c r="F115" s="78"/>
      <c r="G115" s="78"/>
      <c r="H115" s="78"/>
      <c r="I115" s="78"/>
    </row>
    <row r="116" spans="1:10" ht="33" customHeight="1" x14ac:dyDescent="0.25">
      <c r="A116" s="85" t="s">
        <v>329</v>
      </c>
      <c r="B116" s="324">
        <f>'A2 Exploitation'!D391</f>
        <v>0.97058823529411764</v>
      </c>
      <c r="C116" s="324"/>
      <c r="D116" s="78"/>
      <c r="E116" s="78"/>
      <c r="F116" s="78"/>
      <c r="G116" s="78"/>
      <c r="H116" s="78"/>
      <c r="I116" s="78"/>
    </row>
    <row r="117" spans="1:10" ht="33" customHeight="1" x14ac:dyDescent="0.25">
      <c r="A117" s="86" t="s">
        <v>330</v>
      </c>
      <c r="B117" s="324">
        <f>'A3 Exploitation'!D391</f>
        <v>0.84375</v>
      </c>
      <c r="C117" s="324"/>
      <c r="D117" s="78"/>
      <c r="E117" s="78"/>
      <c r="F117" s="78"/>
      <c r="G117" s="78"/>
      <c r="H117" s="78"/>
      <c r="I117" s="78"/>
    </row>
    <row r="118" spans="1:10" ht="33" customHeight="1" x14ac:dyDescent="0.25">
      <c r="A118" s="86" t="s">
        <v>331</v>
      </c>
      <c r="B118" s="324">
        <f>'A4 Exploitation'!D391</f>
        <v>0.94117647058823528</v>
      </c>
      <c r="C118" s="324"/>
      <c r="D118" s="78"/>
      <c r="E118" s="78"/>
      <c r="F118" s="78"/>
      <c r="G118" s="78"/>
      <c r="H118" s="78"/>
      <c r="I118" s="78"/>
    </row>
    <row r="119" spans="1:10" ht="33" customHeight="1" x14ac:dyDescent="0.25">
      <c r="A119" s="85" t="s">
        <v>332</v>
      </c>
      <c r="B119" s="324">
        <f>'A5 Exploitation'!D391</f>
        <v>0</v>
      </c>
      <c r="C119" s="324"/>
      <c r="D119" s="78"/>
      <c r="E119" s="78"/>
      <c r="F119" s="78"/>
      <c r="G119" s="78"/>
      <c r="H119" s="78"/>
      <c r="I119" s="78"/>
    </row>
    <row r="120" spans="1:10" ht="33" customHeight="1" x14ac:dyDescent="0.25">
      <c r="A120" s="85" t="s">
        <v>333</v>
      </c>
      <c r="B120" s="324">
        <f>'A6 Exploitation'!D391</f>
        <v>0</v>
      </c>
      <c r="C120" s="32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23" t="s">
        <v>344</v>
      </c>
      <c r="C123" s="323"/>
      <c r="D123" s="78"/>
      <c r="E123" s="78"/>
      <c r="F123" s="78"/>
      <c r="G123" s="78"/>
      <c r="H123" s="78"/>
      <c r="I123" s="78"/>
      <c r="J123" s="77" t="str">
        <f>D18</f>
        <v>Sfax El Jadida</v>
      </c>
    </row>
    <row r="124" spans="1:10" ht="33" customHeight="1" x14ac:dyDescent="0.25">
      <c r="A124" s="86" t="s">
        <v>328</v>
      </c>
      <c r="B124" s="324">
        <f>'A1 Exploitation'!D444</f>
        <v>1</v>
      </c>
      <c r="C124" s="324"/>
      <c r="D124" s="78"/>
      <c r="E124" s="78"/>
      <c r="F124" s="78"/>
      <c r="G124" s="78"/>
      <c r="H124" s="78"/>
      <c r="I124" s="78"/>
    </row>
    <row r="125" spans="1:10" ht="33" customHeight="1" x14ac:dyDescent="0.25">
      <c r="A125" s="85" t="s">
        <v>329</v>
      </c>
      <c r="B125" s="324">
        <f>'A2 Exploitation'!D444</f>
        <v>1</v>
      </c>
      <c r="C125" s="324"/>
      <c r="D125" s="78"/>
      <c r="E125" s="78"/>
      <c r="F125" s="78"/>
      <c r="G125" s="78"/>
      <c r="H125" s="78"/>
      <c r="I125" s="78"/>
    </row>
    <row r="126" spans="1:10" ht="33" customHeight="1" x14ac:dyDescent="0.25">
      <c r="A126" s="86" t="s">
        <v>330</v>
      </c>
      <c r="B126" s="324">
        <f>'A3 Exploitation'!D444</f>
        <v>1</v>
      </c>
      <c r="C126" s="324"/>
      <c r="D126" s="78"/>
      <c r="E126" s="78"/>
      <c r="F126" s="78"/>
      <c r="G126" s="78"/>
      <c r="H126" s="78"/>
      <c r="I126" s="78"/>
    </row>
    <row r="127" spans="1:10" ht="33" customHeight="1" x14ac:dyDescent="0.25">
      <c r="A127" s="86" t="s">
        <v>331</v>
      </c>
      <c r="B127" s="324">
        <f>'A4 Exploitation'!D444</f>
        <v>0.9642857142857143</v>
      </c>
      <c r="C127" s="324"/>
      <c r="D127" s="78"/>
      <c r="E127" s="78"/>
      <c r="F127" s="78"/>
      <c r="G127" s="78"/>
      <c r="H127" s="78"/>
      <c r="I127" s="78"/>
    </row>
    <row r="128" spans="1:10" ht="33" customHeight="1" x14ac:dyDescent="0.25">
      <c r="A128" s="85" t="s">
        <v>332</v>
      </c>
      <c r="B128" s="324">
        <f>'A5 Exploitation'!D444</f>
        <v>0</v>
      </c>
      <c r="C128" s="324"/>
      <c r="D128" s="78"/>
      <c r="E128" s="78"/>
      <c r="F128" s="78"/>
      <c r="G128" s="78"/>
      <c r="H128" s="78"/>
      <c r="I128" s="78"/>
    </row>
    <row r="129" spans="1:10" ht="33" customHeight="1" x14ac:dyDescent="0.25">
      <c r="A129" s="85" t="s">
        <v>333</v>
      </c>
      <c r="B129" s="324">
        <f>'A6 Exploitation'!D444</f>
        <v>0</v>
      </c>
      <c r="C129" s="32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23" t="s">
        <v>345</v>
      </c>
      <c r="C132" s="323"/>
      <c r="D132" s="78"/>
      <c r="E132" s="78"/>
      <c r="F132" s="78"/>
      <c r="G132" s="78"/>
      <c r="H132" s="78"/>
      <c r="I132" s="78"/>
      <c r="J132" s="77" t="str">
        <f>D18</f>
        <v>Sfax El Jadida</v>
      </c>
    </row>
    <row r="133" spans="1:10" ht="33" customHeight="1" x14ac:dyDescent="0.25">
      <c r="A133" s="86" t="s">
        <v>328</v>
      </c>
      <c r="B133" s="324">
        <f>'A1 Exploitation'!D481</f>
        <v>0.97499999999999998</v>
      </c>
      <c r="C133" s="324"/>
      <c r="D133" s="78"/>
      <c r="E133" s="78"/>
      <c r="F133" s="78"/>
      <c r="G133" s="78"/>
      <c r="H133" s="78"/>
      <c r="I133" s="78"/>
    </row>
    <row r="134" spans="1:10" ht="33" customHeight="1" x14ac:dyDescent="0.25">
      <c r="A134" s="85" t="s">
        <v>329</v>
      </c>
      <c r="B134" s="324">
        <f>'A2 Exploitation'!D481</f>
        <v>0.80952380952380953</v>
      </c>
      <c r="C134" s="324"/>
      <c r="D134" s="78"/>
      <c r="E134" s="78"/>
      <c r="F134" s="78"/>
      <c r="G134" s="78"/>
      <c r="H134" s="78"/>
      <c r="I134" s="78"/>
    </row>
    <row r="135" spans="1:10" ht="33" customHeight="1" x14ac:dyDescent="0.25">
      <c r="A135" s="86" t="s">
        <v>330</v>
      </c>
      <c r="B135" s="324">
        <f>'A3 Exploitation'!D481</f>
        <v>0.9</v>
      </c>
      <c r="C135" s="324"/>
      <c r="D135" s="78"/>
      <c r="E135" s="78"/>
      <c r="F135" s="78"/>
      <c r="G135" s="78"/>
      <c r="H135" s="78"/>
      <c r="I135" s="78"/>
    </row>
    <row r="136" spans="1:10" ht="33" customHeight="1" x14ac:dyDescent="0.25">
      <c r="A136" s="86" t="s">
        <v>331</v>
      </c>
      <c r="B136" s="324">
        <f>'A4 Exploitation'!D481</f>
        <v>0.82499999999999996</v>
      </c>
      <c r="C136" s="324"/>
      <c r="D136" s="78"/>
      <c r="E136" s="78"/>
      <c r="F136" s="78"/>
      <c r="G136" s="78"/>
      <c r="H136" s="78"/>
      <c r="I136" s="78"/>
    </row>
    <row r="137" spans="1:10" ht="33" customHeight="1" x14ac:dyDescent="0.25">
      <c r="A137" s="85" t="s">
        <v>332</v>
      </c>
      <c r="B137" s="324">
        <f>'A5 Exploitation'!D481</f>
        <v>0</v>
      </c>
      <c r="C137" s="324"/>
      <c r="D137" s="78"/>
      <c r="E137" s="78"/>
      <c r="F137" s="78"/>
      <c r="G137" s="78"/>
      <c r="H137" s="78"/>
      <c r="I137" s="78"/>
    </row>
    <row r="138" spans="1:10" ht="33" customHeight="1" x14ac:dyDescent="0.25">
      <c r="A138" s="85" t="s">
        <v>333</v>
      </c>
      <c r="B138" s="324">
        <f>'A6 Exploitation'!D481</f>
        <v>0</v>
      </c>
      <c r="C138" s="32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23" t="s">
        <v>346</v>
      </c>
      <c r="C141" s="323"/>
      <c r="D141" s="78"/>
      <c r="E141" s="78"/>
      <c r="F141" s="78"/>
      <c r="G141" s="78"/>
      <c r="H141" s="78"/>
      <c r="I141" s="78"/>
      <c r="J141" s="77" t="str">
        <f>D18</f>
        <v>Sfax El Jadida</v>
      </c>
    </row>
    <row r="142" spans="1:10" ht="33" customHeight="1" x14ac:dyDescent="0.25">
      <c r="A142" s="86" t="s">
        <v>328</v>
      </c>
      <c r="B142" s="324">
        <f>'A1 Exploitation'!D503</f>
        <v>0.9375</v>
      </c>
      <c r="C142" s="324"/>
      <c r="D142" s="78"/>
      <c r="E142" s="78"/>
      <c r="F142" s="78"/>
      <c r="G142" s="78"/>
      <c r="H142" s="78"/>
      <c r="I142" s="78"/>
    </row>
    <row r="143" spans="1:10" ht="33" customHeight="1" x14ac:dyDescent="0.25">
      <c r="A143" s="85" t="s">
        <v>329</v>
      </c>
      <c r="B143" s="324">
        <f>'A2 Exploitation'!D503</f>
        <v>0.8571428571428571</v>
      </c>
      <c r="C143" s="324"/>
      <c r="D143" s="78"/>
      <c r="E143" s="78"/>
      <c r="F143" s="78"/>
      <c r="G143" s="78"/>
      <c r="H143" s="78"/>
      <c r="I143" s="78"/>
    </row>
    <row r="144" spans="1:10" ht="33" customHeight="1" x14ac:dyDescent="0.25">
      <c r="A144" s="86" t="s">
        <v>330</v>
      </c>
      <c r="B144" s="324">
        <f>'A3 Exploitation'!D503</f>
        <v>0.8125</v>
      </c>
      <c r="C144" s="324"/>
      <c r="D144" s="78"/>
      <c r="E144" s="78"/>
      <c r="F144" s="78"/>
      <c r="G144" s="78"/>
      <c r="H144" s="78"/>
      <c r="I144" s="78"/>
    </row>
    <row r="145" spans="1:10" ht="33" customHeight="1" x14ac:dyDescent="0.25">
      <c r="A145" s="86" t="s">
        <v>331</v>
      </c>
      <c r="B145" s="324">
        <f>'A4 Exploitation'!D503</f>
        <v>0.7142857142857143</v>
      </c>
      <c r="C145" s="324"/>
      <c r="D145" s="78"/>
      <c r="E145" s="78"/>
      <c r="F145" s="78"/>
      <c r="G145" s="78"/>
      <c r="H145" s="78"/>
      <c r="I145" s="78"/>
    </row>
    <row r="146" spans="1:10" ht="33" customHeight="1" x14ac:dyDescent="0.25">
      <c r="A146" s="85" t="s">
        <v>332</v>
      </c>
      <c r="B146" s="324">
        <f>'A5 Exploitation'!D503</f>
        <v>0</v>
      </c>
      <c r="C146" s="324"/>
      <c r="D146" s="78"/>
      <c r="E146" s="78"/>
      <c r="F146" s="78"/>
      <c r="G146" s="78"/>
      <c r="H146" s="78"/>
      <c r="I146" s="78"/>
    </row>
    <row r="147" spans="1:10" ht="33" customHeight="1" x14ac:dyDescent="0.25">
      <c r="A147" s="85" t="s">
        <v>333</v>
      </c>
      <c r="B147" s="324">
        <f>'A6 Exploitation'!D503</f>
        <v>0</v>
      </c>
      <c r="C147" s="32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23" t="s">
        <v>347</v>
      </c>
      <c r="C150" s="323"/>
      <c r="D150" s="78"/>
      <c r="E150" s="78"/>
      <c r="F150" s="78"/>
      <c r="G150" s="78"/>
      <c r="H150" s="78"/>
      <c r="I150" s="78"/>
      <c r="J150" s="77" t="str">
        <f>D18</f>
        <v>Sfax El Jadida</v>
      </c>
    </row>
    <row r="151" spans="1:10" ht="33" customHeight="1" x14ac:dyDescent="0.25">
      <c r="A151" s="86" t="s">
        <v>328</v>
      </c>
      <c r="B151" s="324">
        <f>'A1 Exploitation'!D514</f>
        <v>0.875</v>
      </c>
      <c r="C151" s="324"/>
      <c r="D151" s="78"/>
      <c r="E151" s="78"/>
      <c r="F151" s="78"/>
      <c r="G151" s="78"/>
      <c r="H151" s="78"/>
      <c r="I151" s="78"/>
    </row>
    <row r="152" spans="1:10" ht="33" customHeight="1" x14ac:dyDescent="0.25">
      <c r="A152" s="85" t="s">
        <v>329</v>
      </c>
      <c r="B152" s="324">
        <f>'A2 Exploitation'!D514</f>
        <v>0.875</v>
      </c>
      <c r="C152" s="324"/>
      <c r="D152" s="78"/>
      <c r="E152" s="78"/>
      <c r="F152" s="78"/>
      <c r="G152" s="78"/>
      <c r="H152" s="78"/>
      <c r="I152" s="78"/>
    </row>
    <row r="153" spans="1:10" ht="33" customHeight="1" x14ac:dyDescent="0.25">
      <c r="A153" s="86" t="s">
        <v>330</v>
      </c>
      <c r="B153" s="324">
        <f>'A3 Exploitation'!D514</f>
        <v>1</v>
      </c>
      <c r="C153" s="324"/>
      <c r="D153" s="78"/>
      <c r="E153" s="78"/>
      <c r="F153" s="78"/>
      <c r="G153" s="78"/>
      <c r="H153" s="78"/>
      <c r="I153" s="78"/>
    </row>
    <row r="154" spans="1:10" ht="33" customHeight="1" x14ac:dyDescent="0.25">
      <c r="A154" s="86" t="s">
        <v>331</v>
      </c>
      <c r="B154" s="324">
        <f>'A4 Exploitation'!D514</f>
        <v>1</v>
      </c>
      <c r="C154" s="324"/>
      <c r="D154" s="78"/>
      <c r="E154" s="78"/>
      <c r="F154" s="78"/>
      <c r="G154" s="78"/>
      <c r="H154" s="78"/>
      <c r="I154" s="78"/>
    </row>
    <row r="155" spans="1:10" ht="33" customHeight="1" x14ac:dyDescent="0.25">
      <c r="A155" s="85" t="s">
        <v>332</v>
      </c>
      <c r="B155" s="324">
        <f>'A5 Exploitation'!D514</f>
        <v>0</v>
      </c>
      <c r="C155" s="324"/>
      <c r="D155" s="78"/>
      <c r="E155" s="78"/>
      <c r="F155" s="78"/>
      <c r="G155" s="78"/>
      <c r="H155" s="78"/>
      <c r="I155" s="78"/>
    </row>
    <row r="156" spans="1:10" ht="33" customHeight="1" x14ac:dyDescent="0.25">
      <c r="A156" s="85" t="s">
        <v>333</v>
      </c>
      <c r="B156" s="324">
        <f>'A6 Exploitation'!D514</f>
        <v>0</v>
      </c>
      <c r="C156" s="32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27"/>
      <c r="C159" s="327"/>
      <c r="D159" s="78"/>
      <c r="E159" s="78"/>
      <c r="F159" s="78"/>
      <c r="G159" s="78"/>
      <c r="H159" s="78"/>
      <c r="I159" s="78"/>
    </row>
    <row r="160" spans="1:10" ht="33" customHeight="1" x14ac:dyDescent="0.25">
      <c r="A160" s="85" t="s">
        <v>326</v>
      </c>
      <c r="B160" s="323" t="s">
        <v>348</v>
      </c>
      <c r="C160" s="323"/>
      <c r="D160" s="78"/>
      <c r="E160" s="78"/>
      <c r="F160" s="78"/>
      <c r="G160" s="78"/>
      <c r="H160" s="78"/>
      <c r="I160" s="78"/>
      <c r="J160" s="77" t="str">
        <f>D18</f>
        <v>Sfax El Jadida</v>
      </c>
    </row>
    <row r="161" spans="1:10" ht="33" customHeight="1" x14ac:dyDescent="0.25">
      <c r="A161" s="86" t="s">
        <v>328</v>
      </c>
      <c r="B161" s="324">
        <f>'A1 Exploitation'!D534</f>
        <v>0.95</v>
      </c>
      <c r="C161" s="324"/>
      <c r="D161" s="78"/>
      <c r="E161" s="78"/>
      <c r="F161" s="78"/>
      <c r="G161" s="78"/>
      <c r="H161" s="78"/>
      <c r="I161" s="78"/>
    </row>
    <row r="162" spans="1:10" ht="33" customHeight="1" x14ac:dyDescent="0.25">
      <c r="A162" s="85" t="s">
        <v>329</v>
      </c>
      <c r="B162" s="324">
        <f>'A2 Exploitation'!D534</f>
        <v>1</v>
      </c>
      <c r="C162" s="324"/>
      <c r="D162" s="78"/>
      <c r="E162" s="78"/>
      <c r="F162" s="78"/>
      <c r="G162" s="78"/>
      <c r="H162" s="78"/>
      <c r="I162" s="78"/>
    </row>
    <row r="163" spans="1:10" ht="33" customHeight="1" x14ac:dyDescent="0.25">
      <c r="A163" s="86" t="s">
        <v>330</v>
      </c>
      <c r="B163" s="324">
        <f>'A3 Exploitation'!D534</f>
        <v>0.94444444444444442</v>
      </c>
      <c r="C163" s="324"/>
      <c r="D163" s="78"/>
      <c r="E163" s="78"/>
      <c r="F163" s="78"/>
      <c r="G163" s="78"/>
      <c r="H163" s="78"/>
      <c r="I163" s="78"/>
    </row>
    <row r="164" spans="1:10" ht="33" customHeight="1" x14ac:dyDescent="0.25">
      <c r="A164" s="86" t="s">
        <v>331</v>
      </c>
      <c r="B164" s="324">
        <f>'A4 Exploitation'!D534</f>
        <v>0.94444444444444442</v>
      </c>
      <c r="C164" s="324"/>
    </row>
    <row r="165" spans="1:10" ht="33" customHeight="1" x14ac:dyDescent="0.25">
      <c r="A165" s="85" t="s">
        <v>332</v>
      </c>
      <c r="B165" s="324">
        <f>'A5 Exploitation'!D534</f>
        <v>0</v>
      </c>
      <c r="C165" s="324"/>
    </row>
    <row r="166" spans="1:10" ht="18" x14ac:dyDescent="0.25">
      <c r="A166" s="85" t="s">
        <v>333</v>
      </c>
      <c r="B166" s="324">
        <f>'A6 Exploitation'!D534</f>
        <v>0</v>
      </c>
      <c r="C166" s="324"/>
    </row>
    <row r="167" spans="1:10" ht="18.75" x14ac:dyDescent="0.25">
      <c r="A167" s="89"/>
      <c r="B167" s="82"/>
      <c r="C167" s="82"/>
    </row>
    <row r="168" spans="1:10" ht="33" customHeight="1" x14ac:dyDescent="0.25">
      <c r="A168" s="89"/>
      <c r="B168" s="82"/>
      <c r="C168" s="82"/>
    </row>
    <row r="169" spans="1:10" ht="33" customHeight="1" x14ac:dyDescent="0.25">
      <c r="A169" s="85" t="s">
        <v>326</v>
      </c>
      <c r="B169" s="323" t="s">
        <v>349</v>
      </c>
      <c r="C169" s="323"/>
      <c r="J169" s="77" t="str">
        <f>D18</f>
        <v>Sfax El Jadida</v>
      </c>
    </row>
    <row r="170" spans="1:10" ht="33" customHeight="1" x14ac:dyDescent="0.25">
      <c r="A170" s="86" t="s">
        <v>328</v>
      </c>
      <c r="B170" s="324">
        <f>'A1 Exploitation'!D545</f>
        <v>1</v>
      </c>
      <c r="C170" s="324"/>
    </row>
    <row r="171" spans="1:10" ht="33" customHeight="1" x14ac:dyDescent="0.25">
      <c r="A171" s="85" t="s">
        <v>329</v>
      </c>
      <c r="B171" s="324">
        <f>'A2 Exploitation'!D545</f>
        <v>1</v>
      </c>
      <c r="C171" s="324"/>
    </row>
    <row r="172" spans="1:10" ht="33" customHeight="1" x14ac:dyDescent="0.25">
      <c r="A172" s="86" t="s">
        <v>330</v>
      </c>
      <c r="B172" s="324">
        <f>'A3 Exploitation'!D545</f>
        <v>1</v>
      </c>
      <c r="C172" s="324"/>
    </row>
    <row r="173" spans="1:10" ht="33" customHeight="1" x14ac:dyDescent="0.25">
      <c r="A173" s="86" t="s">
        <v>331</v>
      </c>
      <c r="B173" s="324">
        <f>'A4 Exploitation'!D545</f>
        <v>1</v>
      </c>
      <c r="C173" s="324"/>
    </row>
    <row r="174" spans="1:10" ht="33" customHeight="1" x14ac:dyDescent="0.25">
      <c r="A174" s="85" t="s">
        <v>332</v>
      </c>
      <c r="B174" s="324">
        <f>'A5 Exploitation'!D545</f>
        <v>0</v>
      </c>
      <c r="C174" s="324"/>
    </row>
    <row r="175" spans="1:10" ht="18" x14ac:dyDescent="0.25">
      <c r="A175" s="85" t="s">
        <v>333</v>
      </c>
      <c r="B175" s="324">
        <f>'A6 Exploitation'!D545</f>
        <v>0</v>
      </c>
      <c r="C175" s="324"/>
    </row>
    <row r="176" spans="1:10" ht="18.75" x14ac:dyDescent="0.25">
      <c r="A176" s="89"/>
      <c r="B176" s="82"/>
      <c r="C176" s="82"/>
    </row>
    <row r="177" spans="1:10" ht="33" customHeight="1" x14ac:dyDescent="0.25">
      <c r="A177" s="89"/>
      <c r="B177" s="82"/>
      <c r="C177" s="82"/>
    </row>
    <row r="178" spans="1:10" ht="33" customHeight="1" x14ac:dyDescent="0.25">
      <c r="A178" s="85" t="s">
        <v>326</v>
      </c>
      <c r="B178" s="323" t="s">
        <v>350</v>
      </c>
      <c r="C178" s="323"/>
      <c r="J178" s="77" t="str">
        <f>D18</f>
        <v>Sfax El Jadida</v>
      </c>
    </row>
    <row r="179" spans="1:10" ht="33" customHeight="1" x14ac:dyDescent="0.25">
      <c r="A179" s="86" t="s">
        <v>328</v>
      </c>
      <c r="B179" s="324">
        <f>'A1 Technique'!D199</f>
        <v>0.83185840707964598</v>
      </c>
      <c r="C179" s="324"/>
    </row>
    <row r="180" spans="1:10" ht="33" customHeight="1" x14ac:dyDescent="0.25">
      <c r="A180" s="85" t="s">
        <v>329</v>
      </c>
      <c r="B180" s="324">
        <f>'A2 Technique'!D199</f>
        <v>0.84453781512605042</v>
      </c>
      <c r="C180" s="324"/>
    </row>
    <row r="181" spans="1:10" ht="33" customHeight="1" x14ac:dyDescent="0.25">
      <c r="A181" s="86" t="s">
        <v>330</v>
      </c>
      <c r="B181" s="324">
        <f>'A3 Technique'!D199</f>
        <v>0.93043478260869561</v>
      </c>
      <c r="C181" s="324"/>
    </row>
    <row r="182" spans="1:10" ht="33" customHeight="1" x14ac:dyDescent="0.25">
      <c r="A182" s="86" t="s">
        <v>331</v>
      </c>
      <c r="B182" s="324">
        <f>'A4 Technique'!D199</f>
        <v>0.9</v>
      </c>
      <c r="C182" s="324"/>
    </row>
    <row r="183" spans="1:10" ht="33" customHeight="1" x14ac:dyDescent="0.25">
      <c r="A183" s="85" t="s">
        <v>332</v>
      </c>
      <c r="B183" s="324">
        <f>'A5 Technique'!D199</f>
        <v>0</v>
      </c>
      <c r="C183" s="324"/>
    </row>
    <row r="184" spans="1:10" ht="18" x14ac:dyDescent="0.25">
      <c r="A184" s="85" t="s">
        <v>333</v>
      </c>
      <c r="B184" s="324">
        <f>'A6 Technique'!D199</f>
        <v>0</v>
      </c>
      <c r="C184" s="32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9"/>
      <c r="E1" s="329"/>
      <c r="F1" s="329"/>
      <c r="G1" s="329"/>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30" t="s">
        <v>179</v>
      </c>
      <c r="B7" s="330"/>
      <c r="C7" s="330"/>
      <c r="D7" s="330"/>
      <c r="E7" s="330"/>
      <c r="F7" s="330"/>
      <c r="G7" s="125"/>
    </row>
    <row r="8" spans="1:7" ht="29.25" x14ac:dyDescent="0.5">
      <c r="A8" s="331" t="str">
        <f>'Page de garde'!D18</f>
        <v>Sfax El Jadida</v>
      </c>
      <c r="B8" s="331"/>
      <c r="C8" s="331"/>
      <c r="D8" s="331"/>
      <c r="E8" s="331"/>
      <c r="F8" s="331"/>
      <c r="G8" s="125"/>
    </row>
    <row r="9" spans="1:7" ht="24.75" x14ac:dyDescent="0.5">
      <c r="A9" s="14" t="s">
        <v>42</v>
      </c>
      <c r="B9" s="332"/>
      <c r="C9" s="332"/>
      <c r="D9" s="332"/>
      <c r="E9" s="332"/>
      <c r="F9" s="332"/>
      <c r="G9" s="125"/>
    </row>
    <row r="10" spans="1:7" ht="24.75" x14ac:dyDescent="0.5">
      <c r="A10" s="15" t="s">
        <v>44</v>
      </c>
      <c r="B10" s="333"/>
      <c r="C10" s="333"/>
      <c r="D10" s="333"/>
      <c r="E10" s="333"/>
      <c r="F10" s="333"/>
      <c r="G10" s="125"/>
    </row>
    <row r="11" spans="1:7" ht="24.75" x14ac:dyDescent="0.5">
      <c r="A11" s="14" t="s">
        <v>43</v>
      </c>
      <c r="B11" s="328"/>
      <c r="C11" s="328"/>
      <c r="D11" s="328"/>
      <c r="E11" s="328"/>
      <c r="F11" s="328"/>
      <c r="G11" s="125"/>
    </row>
    <row r="12" spans="1:7" ht="24.75" x14ac:dyDescent="0.5">
      <c r="A12" s="14" t="s">
        <v>239</v>
      </c>
      <c r="B12" s="334">
        <f>D549</f>
        <v>0</v>
      </c>
      <c r="C12" s="334"/>
      <c r="D12" s="334"/>
      <c r="E12" s="334"/>
      <c r="F12" s="334"/>
      <c r="G12" s="125"/>
    </row>
    <row r="13" spans="1:7" ht="22.5" x14ac:dyDescent="0.45">
      <c r="D13" s="335"/>
      <c r="E13" s="335"/>
      <c r="F13" s="335"/>
      <c r="G13" s="33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6" t="s">
        <v>30</v>
      </c>
      <c r="B17" s="337" t="s">
        <v>31</v>
      </c>
      <c r="C17" s="337"/>
      <c r="D17" s="337" t="s">
        <v>46</v>
      </c>
      <c r="E17" s="338" t="s">
        <v>310</v>
      </c>
      <c r="F17" s="338" t="s">
        <v>358</v>
      </c>
    </row>
    <row r="18" spans="1:8" ht="16.5" customHeight="1" x14ac:dyDescent="0.3">
      <c r="A18" s="336"/>
      <c r="B18" s="41" t="s">
        <v>34</v>
      </c>
      <c r="C18" s="41" t="s">
        <v>33</v>
      </c>
      <c r="D18" s="337"/>
      <c r="E18" s="338"/>
      <c r="F18" s="33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9" t="s">
        <v>379</v>
      </c>
      <c r="B38" s="340"/>
      <c r="C38" s="340"/>
      <c r="D38" s="340"/>
      <c r="E38" s="340"/>
      <c r="F38" s="34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6" t="s">
        <v>30</v>
      </c>
      <c r="B50" s="337" t="s">
        <v>31</v>
      </c>
      <c r="C50" s="337"/>
      <c r="D50" s="337" t="s">
        <v>46</v>
      </c>
      <c r="E50" s="338" t="s">
        <v>310</v>
      </c>
      <c r="F50" s="338" t="s">
        <v>360</v>
      </c>
      <c r="G50" s="127"/>
    </row>
    <row r="51" spans="1:7" ht="16.5" customHeight="1" x14ac:dyDescent="0.3">
      <c r="A51" s="336"/>
      <c r="B51" s="41" t="s">
        <v>34</v>
      </c>
      <c r="C51" s="41" t="s">
        <v>33</v>
      </c>
      <c r="D51" s="337"/>
      <c r="E51" s="338"/>
      <c r="F51" s="33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9" t="s">
        <v>379</v>
      </c>
      <c r="B94" s="340"/>
      <c r="C94" s="340"/>
      <c r="D94" s="340"/>
      <c r="E94" s="340"/>
      <c r="F94" s="34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6" t="s">
        <v>30</v>
      </c>
      <c r="B107" s="337" t="s">
        <v>31</v>
      </c>
      <c r="C107" s="337"/>
      <c r="D107" s="337" t="s">
        <v>46</v>
      </c>
      <c r="E107" s="338" t="s">
        <v>310</v>
      </c>
      <c r="F107" s="338" t="s">
        <v>360</v>
      </c>
    </row>
    <row r="108" spans="1:7" ht="16.5" customHeight="1" x14ac:dyDescent="0.3">
      <c r="A108" s="336"/>
      <c r="B108" s="41" t="s">
        <v>34</v>
      </c>
      <c r="C108" s="41" t="s">
        <v>33</v>
      </c>
      <c r="D108" s="337"/>
      <c r="E108" s="338"/>
      <c r="F108" s="33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2" t="s">
        <v>379</v>
      </c>
      <c r="B148" s="343"/>
      <c r="C148" s="343"/>
      <c r="D148" s="34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6" t="s">
        <v>30</v>
      </c>
      <c r="B162" s="337" t="s">
        <v>31</v>
      </c>
      <c r="C162" s="337"/>
      <c r="D162" s="337" t="s">
        <v>46</v>
      </c>
      <c r="E162" s="338" t="s">
        <v>310</v>
      </c>
      <c r="F162" s="338" t="s">
        <v>360</v>
      </c>
      <c r="G162" s="127"/>
    </row>
    <row r="163" spans="1:7" ht="16.5" customHeight="1" x14ac:dyDescent="0.3">
      <c r="A163" s="336"/>
      <c r="B163" s="41" t="s">
        <v>34</v>
      </c>
      <c r="C163" s="41" t="s">
        <v>33</v>
      </c>
      <c r="D163" s="337"/>
      <c r="E163" s="338"/>
      <c r="F163" s="33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5" t="s">
        <v>379</v>
      </c>
      <c r="B195" s="345"/>
      <c r="C195" s="345"/>
      <c r="D195" s="345"/>
      <c r="E195" s="345"/>
      <c r="F195" s="34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6" t="s">
        <v>30</v>
      </c>
      <c r="B209" s="337" t="s">
        <v>31</v>
      </c>
      <c r="C209" s="337"/>
      <c r="D209" s="337" t="s">
        <v>46</v>
      </c>
      <c r="E209" s="338" t="s">
        <v>310</v>
      </c>
      <c r="F209" s="338" t="s">
        <v>360</v>
      </c>
      <c r="G209" s="127"/>
    </row>
    <row r="210" spans="1:7" ht="16.5" customHeight="1" x14ac:dyDescent="0.3">
      <c r="A210" s="336"/>
      <c r="B210" s="41" t="s">
        <v>34</v>
      </c>
      <c r="C210" s="41" t="s">
        <v>33</v>
      </c>
      <c r="D210" s="337"/>
      <c r="E210" s="338"/>
      <c r="F210" s="33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5" t="s">
        <v>379</v>
      </c>
      <c r="B256" s="345"/>
      <c r="C256" s="345"/>
      <c r="D256" s="345"/>
      <c r="E256" s="345"/>
      <c r="F256" s="34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6" t="s">
        <v>30</v>
      </c>
      <c r="B270" s="337" t="s">
        <v>31</v>
      </c>
      <c r="C270" s="337"/>
      <c r="D270" s="337" t="s">
        <v>46</v>
      </c>
      <c r="E270" s="338" t="s">
        <v>310</v>
      </c>
      <c r="F270" s="338" t="s">
        <v>360</v>
      </c>
      <c r="G270" s="214"/>
    </row>
    <row r="271" spans="1:7" s="16" customFormat="1" ht="16.5" customHeight="1" x14ac:dyDescent="0.3">
      <c r="A271" s="336"/>
      <c r="B271" s="41" t="s">
        <v>34</v>
      </c>
      <c r="C271" s="41" t="s">
        <v>33</v>
      </c>
      <c r="D271" s="337"/>
      <c r="E271" s="338"/>
      <c r="F271" s="33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6" t="s">
        <v>396</v>
      </c>
      <c r="B308" s="347"/>
      <c r="C308" s="347"/>
      <c r="D308" s="347"/>
      <c r="E308" s="347"/>
      <c r="F308" s="34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6" t="s">
        <v>30</v>
      </c>
      <c r="B322" s="337" t="s">
        <v>31</v>
      </c>
      <c r="C322" s="337"/>
      <c r="D322" s="337" t="s">
        <v>46</v>
      </c>
      <c r="E322" s="338" t="s">
        <v>310</v>
      </c>
      <c r="F322" s="338" t="s">
        <v>360</v>
      </c>
      <c r="G322" s="127"/>
    </row>
    <row r="323" spans="1:7" ht="16.5" customHeight="1" x14ac:dyDescent="0.3">
      <c r="A323" s="336"/>
      <c r="B323" s="41" t="s">
        <v>34</v>
      </c>
      <c r="C323" s="41" t="s">
        <v>33</v>
      </c>
      <c r="D323" s="337"/>
      <c r="E323" s="338"/>
      <c r="F323" s="33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6" t="s">
        <v>379</v>
      </c>
      <c r="B349" s="347"/>
      <c r="C349" s="347"/>
      <c r="D349" s="347"/>
      <c r="E349" s="347"/>
      <c r="F349" s="34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6" t="s">
        <v>30</v>
      </c>
      <c r="B362" s="337" t="s">
        <v>31</v>
      </c>
      <c r="C362" s="337"/>
      <c r="D362" s="337" t="s">
        <v>46</v>
      </c>
      <c r="E362" s="338" t="s">
        <v>310</v>
      </c>
      <c r="F362" s="338" t="s">
        <v>360</v>
      </c>
      <c r="G362" s="127"/>
    </row>
    <row r="363" spans="1:7" ht="16.5" customHeight="1" x14ac:dyDescent="0.3">
      <c r="A363" s="336"/>
      <c r="B363" s="41" t="s">
        <v>34</v>
      </c>
      <c r="C363" s="41" t="s">
        <v>33</v>
      </c>
      <c r="D363" s="337"/>
      <c r="E363" s="338"/>
      <c r="F363" s="33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5" t="s">
        <v>379</v>
      </c>
      <c r="B383" s="345"/>
      <c r="C383" s="345"/>
      <c r="D383" s="345"/>
      <c r="E383" s="345"/>
      <c r="F383" s="34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6" t="s">
        <v>30</v>
      </c>
      <c r="B395" s="337" t="s">
        <v>31</v>
      </c>
      <c r="C395" s="337"/>
      <c r="D395" s="337" t="s">
        <v>46</v>
      </c>
      <c r="E395" s="338" t="s">
        <v>310</v>
      </c>
      <c r="F395" s="338" t="s">
        <v>360</v>
      </c>
      <c r="G395" s="127"/>
    </row>
    <row r="396" spans="1:7" ht="16.5" customHeight="1" x14ac:dyDescent="0.3">
      <c r="A396" s="336"/>
      <c r="B396" s="41" t="s">
        <v>34</v>
      </c>
      <c r="C396" s="41" t="s">
        <v>33</v>
      </c>
      <c r="D396" s="337"/>
      <c r="E396" s="338"/>
      <c r="F396" s="33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5" t="s">
        <v>379</v>
      </c>
      <c r="B435" s="345"/>
      <c r="C435" s="345"/>
      <c r="D435" s="345"/>
      <c r="E435" s="345"/>
      <c r="F435" s="34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6" t="s">
        <v>30</v>
      </c>
      <c r="B448" s="337" t="s">
        <v>31</v>
      </c>
      <c r="C448" s="337"/>
      <c r="D448" s="337" t="s">
        <v>46</v>
      </c>
      <c r="E448" s="338" t="s">
        <v>310</v>
      </c>
      <c r="F448" s="338" t="s">
        <v>360</v>
      </c>
      <c r="G448" s="127"/>
    </row>
    <row r="449" spans="1:6" ht="16.5" customHeight="1" x14ac:dyDescent="0.3">
      <c r="A449" s="336"/>
      <c r="B449" s="41" t="s">
        <v>34</v>
      </c>
      <c r="C449" s="41" t="s">
        <v>33</v>
      </c>
      <c r="D449" s="337"/>
      <c r="E449" s="338"/>
      <c r="F449" s="33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9" t="s">
        <v>379</v>
      </c>
      <c r="B471" s="350"/>
      <c r="C471" s="350"/>
      <c r="D471" s="350"/>
      <c r="E471" s="350"/>
      <c r="F471" s="35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1" t="s">
        <v>367</v>
      </c>
      <c r="B483" s="351"/>
      <c r="C483" s="351"/>
      <c r="D483" s="351"/>
      <c r="E483" s="185"/>
      <c r="F483" s="201"/>
    </row>
    <row r="484" spans="1:7" x14ac:dyDescent="0.3">
      <c r="A484" s="74">
        <f>B11</f>
        <v>0</v>
      </c>
      <c r="B484" s="124"/>
      <c r="C484" s="135"/>
      <c r="D484" s="124"/>
    </row>
    <row r="485" spans="1:7" ht="16.5" customHeight="1" x14ac:dyDescent="0.3">
      <c r="A485" s="336" t="s">
        <v>30</v>
      </c>
      <c r="B485" s="337" t="s">
        <v>31</v>
      </c>
      <c r="C485" s="337"/>
      <c r="D485" s="337" t="s">
        <v>46</v>
      </c>
      <c r="E485" s="338" t="s">
        <v>310</v>
      </c>
      <c r="F485" s="338" t="s">
        <v>360</v>
      </c>
      <c r="G485" s="127"/>
    </row>
    <row r="486" spans="1:7" ht="16.5" customHeight="1" x14ac:dyDescent="0.3">
      <c r="A486" s="336"/>
      <c r="B486" s="41" t="s">
        <v>34</v>
      </c>
      <c r="C486" s="41" t="s">
        <v>33</v>
      </c>
      <c r="D486" s="337"/>
      <c r="E486" s="338"/>
      <c r="F486" s="33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6" t="s">
        <v>30</v>
      </c>
      <c r="B507" s="337" t="s">
        <v>31</v>
      </c>
      <c r="C507" s="337"/>
      <c r="D507" s="337" t="s">
        <v>46</v>
      </c>
      <c r="E507" s="338" t="s">
        <v>310</v>
      </c>
      <c r="F507" s="338" t="s">
        <v>360</v>
      </c>
      <c r="G507" s="127"/>
    </row>
    <row r="508" spans="1:7" ht="16.5" customHeight="1" x14ac:dyDescent="0.3">
      <c r="A508" s="336"/>
      <c r="B508" s="41" t="s">
        <v>34</v>
      </c>
      <c r="C508" s="41" t="s">
        <v>33</v>
      </c>
      <c r="D508" s="337"/>
      <c r="E508" s="338"/>
      <c r="F508" s="33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6" t="s">
        <v>30</v>
      </c>
      <c r="B518" s="337" t="s">
        <v>31</v>
      </c>
      <c r="C518" s="337"/>
      <c r="D518" s="337" t="s">
        <v>46</v>
      </c>
      <c r="E518" s="338" t="s">
        <v>310</v>
      </c>
      <c r="F518" s="338" t="s">
        <v>360</v>
      </c>
      <c r="G518" s="127"/>
    </row>
    <row r="519" spans="1:7" ht="16.5" customHeight="1" x14ac:dyDescent="0.3">
      <c r="A519" s="336"/>
      <c r="B519" s="41" t="s">
        <v>34</v>
      </c>
      <c r="C519" s="41" t="s">
        <v>33</v>
      </c>
      <c r="D519" s="337"/>
      <c r="E519" s="338"/>
      <c r="F519" s="33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6" t="s">
        <v>30</v>
      </c>
      <c r="B538" s="337" t="s">
        <v>31</v>
      </c>
      <c r="C538" s="337"/>
      <c r="D538" s="337" t="s">
        <v>46</v>
      </c>
      <c r="E538" s="338" t="s">
        <v>310</v>
      </c>
      <c r="F538" s="338" t="s">
        <v>360</v>
      </c>
      <c r="G538" s="127"/>
    </row>
    <row r="539" spans="1:7" ht="16.5" customHeight="1" x14ac:dyDescent="0.3">
      <c r="A539" s="336"/>
      <c r="B539" s="41" t="s">
        <v>34</v>
      </c>
      <c r="C539" s="41" t="s">
        <v>33</v>
      </c>
      <c r="D539" s="337"/>
      <c r="E539" s="338"/>
      <c r="F539" s="33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9"/>
      <c r="E1" s="329"/>
      <c r="F1" s="329"/>
      <c r="G1" s="329"/>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53" t="s">
        <v>50</v>
      </c>
      <c r="B6" s="353"/>
      <c r="C6" s="353"/>
      <c r="D6" s="353"/>
      <c r="E6" s="353"/>
      <c r="F6" s="353"/>
      <c r="G6" s="125"/>
    </row>
    <row r="7" spans="1:7" s="12" customFormat="1" ht="21.75" customHeight="1" x14ac:dyDescent="0.5">
      <c r="A7" s="331" t="str">
        <f>'A5 Exploitation'!A8:F8</f>
        <v>Sfax El Jadida</v>
      </c>
      <c r="B7" s="331"/>
      <c r="C7" s="331"/>
      <c r="D7" s="331"/>
      <c r="E7" s="331"/>
      <c r="F7" s="331"/>
      <c r="G7" s="125"/>
    </row>
    <row r="8" spans="1:7" s="12" customFormat="1" ht="24.75" x14ac:dyDescent="0.5">
      <c r="A8" s="14" t="s">
        <v>42</v>
      </c>
      <c r="B8" s="354">
        <f>'A5 Exploitation'!B9:F9</f>
        <v>0</v>
      </c>
      <c r="C8" s="354"/>
      <c r="D8" s="354"/>
      <c r="E8" s="354"/>
      <c r="F8" s="354"/>
      <c r="G8" s="125"/>
    </row>
    <row r="9" spans="1:7" s="12" customFormat="1" ht="24.75" x14ac:dyDescent="0.5">
      <c r="A9" s="15" t="s">
        <v>44</v>
      </c>
      <c r="B9" s="355">
        <f>'A5 Exploitation'!B10:F10</f>
        <v>0</v>
      </c>
      <c r="C9" s="355"/>
      <c r="D9" s="355"/>
      <c r="E9" s="355"/>
      <c r="F9" s="355"/>
      <c r="G9" s="125"/>
    </row>
    <row r="10" spans="1:7" s="12" customFormat="1" ht="24.75" x14ac:dyDescent="0.5">
      <c r="A10" s="14" t="s">
        <v>43</v>
      </c>
      <c r="B10" s="352">
        <f>'A5 Exploitation'!B11:F11</f>
        <v>0</v>
      </c>
      <c r="C10" s="352"/>
      <c r="D10" s="352"/>
      <c r="E10" s="352"/>
      <c r="F10" s="352"/>
      <c r="G10" s="125"/>
    </row>
    <row r="11" spans="1:7" s="12" customFormat="1" ht="24.75" x14ac:dyDescent="0.5">
      <c r="A11" s="14" t="s">
        <v>294</v>
      </c>
      <c r="B11" s="356">
        <f>D199</f>
        <v>0</v>
      </c>
      <c r="C11" s="356"/>
      <c r="D11" s="356"/>
      <c r="E11" s="356"/>
      <c r="F11" s="356"/>
      <c r="G11" s="125"/>
    </row>
    <row r="12" spans="1:7" s="12" customFormat="1" ht="22.5" x14ac:dyDescent="0.45">
      <c r="A12" s="11"/>
      <c r="D12" s="335"/>
      <c r="E12" s="335"/>
      <c r="F12" s="335"/>
      <c r="G12" s="335"/>
    </row>
    <row r="13" spans="1:7" s="12" customFormat="1" ht="11.25" customHeight="1" x14ac:dyDescent="0.3">
      <c r="A13" s="336" t="s">
        <v>30</v>
      </c>
      <c r="B13" s="337" t="s">
        <v>31</v>
      </c>
      <c r="C13" s="337"/>
      <c r="D13" s="337" t="s">
        <v>46</v>
      </c>
      <c r="E13" s="337" t="s">
        <v>190</v>
      </c>
      <c r="F13" s="337" t="s">
        <v>191</v>
      </c>
      <c r="G13" s="112"/>
    </row>
    <row r="14" spans="1:7" s="12" customFormat="1" ht="12.75" customHeight="1" x14ac:dyDescent="0.3">
      <c r="A14" s="336"/>
      <c r="B14" s="34" t="s">
        <v>34</v>
      </c>
      <c r="C14" s="34" t="s">
        <v>33</v>
      </c>
      <c r="D14" s="337"/>
      <c r="E14" s="337"/>
      <c r="F14" s="337"/>
      <c r="G14" s="127"/>
    </row>
    <row r="15" spans="1:7" x14ac:dyDescent="0.3">
      <c r="A15" s="17"/>
      <c r="B15" s="17"/>
      <c r="C15" s="17"/>
      <c r="D15" s="17"/>
    </row>
    <row r="16" spans="1:7" ht="19.5" x14ac:dyDescent="0.4">
      <c r="A16" s="360" t="s">
        <v>0</v>
      </c>
      <c r="B16" s="361"/>
      <c r="C16" s="361"/>
      <c r="D16" s="361"/>
      <c r="E16" s="361"/>
      <c r="F16" s="36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2" t="s">
        <v>36</v>
      </c>
      <c r="B22" s="363"/>
      <c r="C22" s="364"/>
      <c r="D22" s="258">
        <f>SUM(B17:C21)</f>
        <v>0</v>
      </c>
    </row>
    <row r="23" spans="1:7" x14ac:dyDescent="0.3">
      <c r="A23" s="357" t="s">
        <v>295</v>
      </c>
      <c r="B23" s="358"/>
      <c r="C23" s="359"/>
      <c r="D23" s="33">
        <f>D22/(COUNT(B17:C21)*2)</f>
        <v>0</v>
      </c>
    </row>
    <row r="24" spans="1:7" s="22" customFormat="1" x14ac:dyDescent="0.3">
      <c r="A24" s="26"/>
      <c r="B24" s="27"/>
      <c r="C24" s="27"/>
      <c r="D24" s="28"/>
      <c r="G24" s="126"/>
    </row>
    <row r="25" spans="1:7" ht="19.5" x14ac:dyDescent="0.4">
      <c r="A25" s="365" t="s">
        <v>4</v>
      </c>
      <c r="B25" s="366"/>
      <c r="C25" s="366"/>
      <c r="D25" s="366"/>
      <c r="E25" s="366"/>
      <c r="F25" s="36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7" t="s">
        <v>36</v>
      </c>
      <c r="B33" s="358"/>
      <c r="C33" s="359"/>
      <c r="D33" s="257">
        <f>SUM(B26:C32)</f>
        <v>0</v>
      </c>
    </row>
    <row r="34" spans="1:7" x14ac:dyDescent="0.3">
      <c r="A34" s="357" t="s">
        <v>295</v>
      </c>
      <c r="B34" s="358"/>
      <c r="C34" s="359"/>
      <c r="D34" s="33">
        <f>D33/(COUNT(B26:C32)*2)</f>
        <v>0</v>
      </c>
    </row>
    <row r="35" spans="1:7" s="22" customFormat="1" x14ac:dyDescent="0.3">
      <c r="A35" s="26"/>
      <c r="B35" s="27"/>
      <c r="C35" s="27"/>
      <c r="D35" s="28"/>
      <c r="G35" s="126"/>
    </row>
    <row r="36" spans="1:7" s="22" customFormat="1" ht="19.5" x14ac:dyDescent="0.4">
      <c r="A36" s="365" t="s">
        <v>219</v>
      </c>
      <c r="B36" s="366"/>
      <c r="C36" s="366"/>
      <c r="D36" s="366"/>
      <c r="E36" s="366"/>
      <c r="F36" s="36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7" t="s">
        <v>36</v>
      </c>
      <c r="B42" s="358"/>
      <c r="C42" s="359"/>
      <c r="D42" s="257">
        <f>SUM(B37:C41)</f>
        <v>0</v>
      </c>
      <c r="E42" s="13"/>
      <c r="F42" s="13"/>
      <c r="G42" s="126"/>
    </row>
    <row r="43" spans="1:7" s="22" customFormat="1" x14ac:dyDescent="0.3">
      <c r="A43" s="357" t="s">
        <v>295</v>
      </c>
      <c r="B43" s="358"/>
      <c r="C43" s="359"/>
      <c r="D43" s="33">
        <f>D42/(COUNT(B37:C41)*2)</f>
        <v>0</v>
      </c>
      <c r="E43" s="13"/>
      <c r="F43" s="13"/>
      <c r="G43" s="126"/>
    </row>
    <row r="44" spans="1:7" s="22" customFormat="1" x14ac:dyDescent="0.3">
      <c r="A44" s="47"/>
      <c r="B44" s="48"/>
      <c r="C44" s="48"/>
      <c r="D44" s="49"/>
      <c r="G44" s="126"/>
    </row>
    <row r="45" spans="1:7" ht="19.5" x14ac:dyDescent="0.4">
      <c r="A45" s="367" t="s">
        <v>21</v>
      </c>
      <c r="B45" s="368"/>
      <c r="C45" s="368"/>
      <c r="D45" s="368"/>
      <c r="E45" s="368"/>
      <c r="F45" s="36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7" t="s">
        <v>36</v>
      </c>
      <c r="B52" s="358"/>
      <c r="C52" s="359"/>
      <c r="D52" s="257">
        <f>SUM(B46:C51)</f>
        <v>0</v>
      </c>
    </row>
    <row r="53" spans="1:7" x14ac:dyDescent="0.3">
      <c r="A53" s="357" t="s">
        <v>295</v>
      </c>
      <c r="B53" s="358"/>
      <c r="C53" s="359"/>
      <c r="D53" s="33">
        <f>D52/(COUNT(B46:C51)*2)</f>
        <v>0</v>
      </c>
    </row>
    <row r="54" spans="1:7" s="22" customFormat="1" x14ac:dyDescent="0.3">
      <c r="A54" s="26"/>
      <c r="B54" s="27"/>
      <c r="C54" s="27"/>
      <c r="D54" s="28"/>
      <c r="G54" s="126"/>
    </row>
    <row r="55" spans="1:7" ht="19.5" x14ac:dyDescent="0.4">
      <c r="A55" s="365" t="s">
        <v>8</v>
      </c>
      <c r="B55" s="366"/>
      <c r="C55" s="366"/>
      <c r="D55" s="366"/>
      <c r="E55" s="366"/>
      <c r="F55" s="36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7" t="s">
        <v>36</v>
      </c>
      <c r="B63" s="358"/>
      <c r="C63" s="359"/>
      <c r="D63" s="257">
        <f>SUM(B56:C62)</f>
        <v>0</v>
      </c>
    </row>
    <row r="64" spans="1:7" x14ac:dyDescent="0.3">
      <c r="A64" s="357" t="s">
        <v>295</v>
      </c>
      <c r="B64" s="358"/>
      <c r="C64" s="359"/>
      <c r="D64" s="33">
        <f>D63/(COUNT(B56:C62)*2)</f>
        <v>0</v>
      </c>
    </row>
    <row r="65" spans="1:7" s="22" customFormat="1" x14ac:dyDescent="0.3">
      <c r="A65" s="26"/>
      <c r="B65" s="27"/>
      <c r="C65" s="27"/>
      <c r="D65" s="28"/>
      <c r="G65" s="126"/>
    </row>
    <row r="66" spans="1:7" ht="19.5" x14ac:dyDescent="0.4">
      <c r="A66" s="365" t="s">
        <v>130</v>
      </c>
      <c r="B66" s="366"/>
      <c r="C66" s="366"/>
      <c r="D66" s="366"/>
      <c r="E66" s="366"/>
      <c r="F66" s="36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7" t="s">
        <v>36</v>
      </c>
      <c r="B84" s="358"/>
      <c r="C84" s="359"/>
      <c r="D84" s="257">
        <f>SUM(B67:C83)</f>
        <v>0</v>
      </c>
    </row>
    <row r="85" spans="1:7" x14ac:dyDescent="0.3">
      <c r="A85" s="357" t="s">
        <v>295</v>
      </c>
      <c r="B85" s="358"/>
      <c r="C85" s="359"/>
      <c r="D85" s="33">
        <f>D84/(COUNT(B67:C83)*2)</f>
        <v>0</v>
      </c>
    </row>
    <row r="86" spans="1:7" s="22" customFormat="1" x14ac:dyDescent="0.3">
      <c r="A86" s="26"/>
      <c r="B86" s="27"/>
      <c r="C86" s="27"/>
      <c r="D86" s="28"/>
      <c r="G86" s="126"/>
    </row>
    <row r="87" spans="1:7" ht="19.5" x14ac:dyDescent="0.4">
      <c r="A87" s="365" t="s">
        <v>211</v>
      </c>
      <c r="B87" s="366"/>
      <c r="C87" s="366"/>
      <c r="D87" s="366"/>
      <c r="E87" s="366"/>
      <c r="F87" s="36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7" t="s">
        <v>36</v>
      </c>
      <c r="B102" s="358"/>
      <c r="C102" s="359"/>
      <c r="D102" s="257">
        <f>SUM(B88:C101)</f>
        <v>0</v>
      </c>
    </row>
    <row r="103" spans="1:7" x14ac:dyDescent="0.3">
      <c r="A103" s="357" t="s">
        <v>295</v>
      </c>
      <c r="B103" s="358"/>
      <c r="C103" s="35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5" t="s">
        <v>212</v>
      </c>
      <c r="B106" s="366"/>
      <c r="C106" s="366"/>
      <c r="D106" s="366"/>
      <c r="E106" s="366"/>
      <c r="F106" s="36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7" t="s">
        <v>36</v>
      </c>
      <c r="B118" s="358"/>
      <c r="C118" s="359"/>
      <c r="D118" s="257">
        <f>SUM(B107:C117)</f>
        <v>0</v>
      </c>
      <c r="E118" s="13"/>
      <c r="F118" s="13"/>
      <c r="G118" s="126"/>
    </row>
    <row r="119" spans="1:7" s="22" customFormat="1" x14ac:dyDescent="0.3">
      <c r="A119" s="357" t="s">
        <v>295</v>
      </c>
      <c r="B119" s="358"/>
      <c r="C119" s="359"/>
      <c r="D119" s="33">
        <f>D118/(COUNT(B107:C117)*2)</f>
        <v>0</v>
      </c>
      <c r="E119" s="13"/>
      <c r="F119" s="13"/>
      <c r="G119" s="126"/>
    </row>
    <row r="120" spans="1:7" s="22" customFormat="1" x14ac:dyDescent="0.3">
      <c r="A120" s="26"/>
      <c r="B120" s="27"/>
      <c r="C120" s="27"/>
      <c r="D120" s="28"/>
      <c r="G120" s="126"/>
    </row>
    <row r="121" spans="1:7" ht="19.5" x14ac:dyDescent="0.4">
      <c r="A121" s="365" t="s">
        <v>185</v>
      </c>
      <c r="B121" s="366"/>
      <c r="C121" s="366"/>
      <c r="D121" s="366"/>
      <c r="E121" s="366"/>
      <c r="F121" s="36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7" t="s">
        <v>36</v>
      </c>
      <c r="B133" s="358"/>
      <c r="C133" s="359"/>
      <c r="D133" s="257">
        <f>SUM(B122:C132)</f>
        <v>0</v>
      </c>
    </row>
    <row r="134" spans="1:7" x14ac:dyDescent="0.3">
      <c r="A134" s="357" t="s">
        <v>295</v>
      </c>
      <c r="B134" s="358"/>
      <c r="C134" s="359"/>
      <c r="D134" s="32">
        <f>D133/(COUNT(B122:C132)*2)</f>
        <v>0</v>
      </c>
    </row>
    <row r="135" spans="1:7" s="22" customFormat="1" x14ac:dyDescent="0.3">
      <c r="A135" s="26"/>
      <c r="B135" s="27"/>
      <c r="C135" s="27"/>
      <c r="D135" s="31"/>
      <c r="G135" s="126"/>
    </row>
    <row r="136" spans="1:7" ht="19.5" x14ac:dyDescent="0.4">
      <c r="A136" s="365" t="s">
        <v>71</v>
      </c>
      <c r="B136" s="366"/>
      <c r="C136" s="366"/>
      <c r="D136" s="366"/>
      <c r="E136" s="366"/>
      <c r="F136" s="36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7" t="s">
        <v>36</v>
      </c>
      <c r="B149" s="358"/>
      <c r="C149" s="359"/>
      <c r="D149" s="257">
        <f>SUM(B137:C148)</f>
        <v>0</v>
      </c>
    </row>
    <row r="150" spans="1:7" x14ac:dyDescent="0.3">
      <c r="A150" s="357" t="s">
        <v>295</v>
      </c>
      <c r="B150" s="358"/>
      <c r="C150" s="359"/>
      <c r="D150" s="33">
        <f>D149/(COUNT(B137:C148)*2)</f>
        <v>0</v>
      </c>
    </row>
    <row r="151" spans="1:7" s="22" customFormat="1" x14ac:dyDescent="0.3">
      <c r="A151" s="26"/>
      <c r="B151" s="27"/>
      <c r="C151" s="27"/>
      <c r="D151" s="28"/>
      <c r="G151" s="126"/>
    </row>
    <row r="152" spans="1:7" ht="19.5" x14ac:dyDescent="0.4">
      <c r="A152" s="365" t="s">
        <v>217</v>
      </c>
      <c r="B152" s="366"/>
      <c r="C152" s="366"/>
      <c r="D152" s="366"/>
      <c r="E152" s="366"/>
      <c r="F152" s="36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7" t="s">
        <v>36</v>
      </c>
      <c r="B161" s="363"/>
      <c r="C161" s="364"/>
      <c r="D161" s="258">
        <f>SUM(B153:C160)</f>
        <v>0</v>
      </c>
    </row>
    <row r="162" spans="1:7" x14ac:dyDescent="0.3">
      <c r="A162" s="357" t="s">
        <v>295</v>
      </c>
      <c r="B162" s="358"/>
      <c r="C162" s="359"/>
      <c r="D162" s="33">
        <f>D161/(COUNT(B153:C160)*2)</f>
        <v>0</v>
      </c>
    </row>
    <row r="163" spans="1:7" s="22" customFormat="1" x14ac:dyDescent="0.3">
      <c r="A163" s="26"/>
      <c r="B163" s="27"/>
      <c r="C163" s="29"/>
      <c r="D163" s="30"/>
      <c r="G163" s="126"/>
    </row>
    <row r="164" spans="1:7" ht="19.5" x14ac:dyDescent="0.4">
      <c r="A164" s="365" t="s">
        <v>77</v>
      </c>
      <c r="B164" s="366"/>
      <c r="C164" s="366"/>
      <c r="D164" s="366"/>
      <c r="E164" s="366"/>
      <c r="F164" s="36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7" t="s">
        <v>36</v>
      </c>
      <c r="B169" s="358"/>
      <c r="C169" s="359"/>
      <c r="D169" s="257">
        <f>SUM(B165:C168)</f>
        <v>0</v>
      </c>
    </row>
    <row r="170" spans="1:7" x14ac:dyDescent="0.3">
      <c r="A170" s="357" t="s">
        <v>295</v>
      </c>
      <c r="B170" s="358"/>
      <c r="C170" s="359"/>
      <c r="D170" s="33">
        <f>D169/(COUNT(B165:C168)*2)</f>
        <v>0</v>
      </c>
    </row>
    <row r="171" spans="1:7" s="22" customFormat="1" x14ac:dyDescent="0.3">
      <c r="A171" s="26"/>
      <c r="B171" s="27"/>
      <c r="C171" s="27"/>
      <c r="D171" s="28"/>
      <c r="G171" s="126"/>
    </row>
    <row r="172" spans="1:7" ht="19.5" x14ac:dyDescent="0.4">
      <c r="A172" s="369" t="s">
        <v>17</v>
      </c>
      <c r="B172" s="370"/>
      <c r="C172" s="370"/>
      <c r="D172" s="370"/>
      <c r="E172" s="370"/>
      <c r="F172" s="37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7" t="s">
        <v>36</v>
      </c>
      <c r="B177" s="358"/>
      <c r="C177" s="359"/>
      <c r="D177" s="257">
        <f>SUM(B173:C176)</f>
        <v>0</v>
      </c>
    </row>
    <row r="178" spans="1:7" x14ac:dyDescent="0.3">
      <c r="A178" s="357" t="s">
        <v>295</v>
      </c>
      <c r="B178" s="358"/>
      <c r="C178" s="359"/>
      <c r="D178" s="33">
        <f>D177/(COUNT(B173:C176)*2)</f>
        <v>0</v>
      </c>
    </row>
    <row r="179" spans="1:7" s="22" customFormat="1" x14ac:dyDescent="0.3">
      <c r="A179" s="26"/>
      <c r="B179" s="27"/>
      <c r="C179" s="27"/>
      <c r="D179" s="28"/>
      <c r="G179" s="126"/>
    </row>
    <row r="180" spans="1:7" ht="19.5" x14ac:dyDescent="0.4">
      <c r="A180" s="365" t="s">
        <v>78</v>
      </c>
      <c r="B180" s="366"/>
      <c r="C180" s="366"/>
      <c r="D180" s="366"/>
      <c r="E180" s="366"/>
      <c r="F180" s="36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7" t="s">
        <v>36</v>
      </c>
      <c r="B186" s="358"/>
      <c r="C186" s="359"/>
      <c r="D186" s="257">
        <f>SUM(B181:C185)</f>
        <v>0</v>
      </c>
    </row>
    <row r="187" spans="1:7" x14ac:dyDescent="0.3">
      <c r="A187" s="357" t="s">
        <v>295</v>
      </c>
      <c r="B187" s="358"/>
      <c r="C187" s="359"/>
      <c r="D187" s="33">
        <f>D186/(COUNT(B181:C185)*2)</f>
        <v>0</v>
      </c>
    </row>
    <row r="188" spans="1:7" s="22" customFormat="1" x14ac:dyDescent="0.3">
      <c r="A188" s="26"/>
      <c r="B188" s="27"/>
      <c r="C188" s="27"/>
      <c r="D188" s="28"/>
      <c r="G188" s="126"/>
    </row>
    <row r="189" spans="1:7" ht="19.5" x14ac:dyDescent="0.4">
      <c r="A189" s="365" t="s">
        <v>216</v>
      </c>
      <c r="B189" s="366"/>
      <c r="C189" s="366"/>
      <c r="D189" s="366"/>
      <c r="E189" s="366"/>
      <c r="F189" s="36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7" t="s">
        <v>36</v>
      </c>
      <c r="B194" s="358"/>
      <c r="C194" s="359"/>
      <c r="D194" s="54">
        <f>SUM(B190:C193)</f>
        <v>0</v>
      </c>
    </row>
    <row r="195" spans="1:6" x14ac:dyDescent="0.3">
      <c r="A195" s="357" t="s">
        <v>295</v>
      </c>
      <c r="B195" s="358"/>
      <c r="C195" s="359"/>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9"/>
      <c r="E1" s="329"/>
      <c r="F1" s="329"/>
      <c r="G1" s="329"/>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30" t="s">
        <v>179</v>
      </c>
      <c r="B7" s="330"/>
      <c r="C7" s="330"/>
      <c r="D7" s="330"/>
      <c r="E7" s="330"/>
      <c r="F7" s="330"/>
      <c r="G7" s="125"/>
    </row>
    <row r="8" spans="1:7" ht="29.25" x14ac:dyDescent="0.5">
      <c r="A8" s="331" t="str">
        <f>'Page de garde'!D18</f>
        <v>Sfax El Jadida</v>
      </c>
      <c r="B8" s="331"/>
      <c r="C8" s="331"/>
      <c r="D8" s="331"/>
      <c r="E8" s="331"/>
      <c r="F8" s="331"/>
      <c r="G8" s="125"/>
    </row>
    <row r="9" spans="1:7" ht="24.75" x14ac:dyDescent="0.5">
      <c r="A9" s="14" t="s">
        <v>42</v>
      </c>
      <c r="B9" s="332"/>
      <c r="C9" s="332"/>
      <c r="D9" s="332"/>
      <c r="E9" s="332"/>
      <c r="F9" s="332"/>
      <c r="G9" s="125"/>
    </row>
    <row r="10" spans="1:7" ht="24.75" x14ac:dyDescent="0.5">
      <c r="A10" s="15" t="s">
        <v>44</v>
      </c>
      <c r="B10" s="333"/>
      <c r="C10" s="333"/>
      <c r="D10" s="333"/>
      <c r="E10" s="333"/>
      <c r="F10" s="333"/>
      <c r="G10" s="125"/>
    </row>
    <row r="11" spans="1:7" ht="24.75" x14ac:dyDescent="0.5">
      <c r="A11" s="14" t="s">
        <v>43</v>
      </c>
      <c r="B11" s="328"/>
      <c r="C11" s="328"/>
      <c r="D11" s="328"/>
      <c r="E11" s="328"/>
      <c r="F11" s="328"/>
      <c r="G11" s="125"/>
    </row>
    <row r="12" spans="1:7" ht="24.75" x14ac:dyDescent="0.5">
      <c r="A12" s="14" t="s">
        <v>239</v>
      </c>
      <c r="B12" s="334">
        <f>D549</f>
        <v>0</v>
      </c>
      <c r="C12" s="334"/>
      <c r="D12" s="334"/>
      <c r="E12" s="334"/>
      <c r="F12" s="334"/>
      <c r="G12" s="125"/>
    </row>
    <row r="13" spans="1:7" ht="22.5" x14ac:dyDescent="0.45">
      <c r="D13" s="335"/>
      <c r="E13" s="335"/>
      <c r="F13" s="335"/>
      <c r="G13" s="33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36" t="s">
        <v>30</v>
      </c>
      <c r="B17" s="337" t="s">
        <v>31</v>
      </c>
      <c r="C17" s="337"/>
      <c r="D17" s="337" t="s">
        <v>46</v>
      </c>
      <c r="E17" s="338" t="s">
        <v>310</v>
      </c>
      <c r="F17" s="338" t="s">
        <v>358</v>
      </c>
    </row>
    <row r="18" spans="1:8" ht="16.5" customHeight="1" x14ac:dyDescent="0.3">
      <c r="A18" s="336"/>
      <c r="B18" s="41" t="s">
        <v>34</v>
      </c>
      <c r="C18" s="41" t="s">
        <v>33</v>
      </c>
      <c r="D18" s="337"/>
      <c r="E18" s="338"/>
      <c r="F18" s="33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39" t="s">
        <v>379</v>
      </c>
      <c r="B38" s="340"/>
      <c r="C38" s="340"/>
      <c r="D38" s="340"/>
      <c r="E38" s="340"/>
      <c r="F38" s="34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36" t="s">
        <v>30</v>
      </c>
      <c r="B50" s="337" t="s">
        <v>31</v>
      </c>
      <c r="C50" s="337"/>
      <c r="D50" s="337" t="s">
        <v>46</v>
      </c>
      <c r="E50" s="338" t="s">
        <v>310</v>
      </c>
      <c r="F50" s="338" t="s">
        <v>360</v>
      </c>
      <c r="G50" s="127"/>
    </row>
    <row r="51" spans="1:7" ht="16.5" customHeight="1" x14ac:dyDescent="0.3">
      <c r="A51" s="336"/>
      <c r="B51" s="41" t="s">
        <v>34</v>
      </c>
      <c r="C51" s="41" t="s">
        <v>33</v>
      </c>
      <c r="D51" s="337"/>
      <c r="E51" s="338"/>
      <c r="F51" s="33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39" t="s">
        <v>379</v>
      </c>
      <c r="B94" s="340"/>
      <c r="C94" s="340"/>
      <c r="D94" s="340"/>
      <c r="E94" s="340"/>
      <c r="F94" s="34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36" t="s">
        <v>30</v>
      </c>
      <c r="B107" s="337" t="s">
        <v>31</v>
      </c>
      <c r="C107" s="337"/>
      <c r="D107" s="337" t="s">
        <v>46</v>
      </c>
      <c r="E107" s="338" t="s">
        <v>310</v>
      </c>
      <c r="F107" s="338" t="s">
        <v>360</v>
      </c>
    </row>
    <row r="108" spans="1:7" ht="16.5" customHeight="1" x14ac:dyDescent="0.3">
      <c r="A108" s="336"/>
      <c r="B108" s="41" t="s">
        <v>34</v>
      </c>
      <c r="C108" s="41" t="s">
        <v>33</v>
      </c>
      <c r="D108" s="337"/>
      <c r="E108" s="338"/>
      <c r="F108" s="33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42" t="s">
        <v>379</v>
      </c>
      <c r="B148" s="343"/>
      <c r="C148" s="343"/>
      <c r="D148" s="34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36" t="s">
        <v>30</v>
      </c>
      <c r="B162" s="337" t="s">
        <v>31</v>
      </c>
      <c r="C162" s="337"/>
      <c r="D162" s="337" t="s">
        <v>46</v>
      </c>
      <c r="E162" s="338" t="s">
        <v>310</v>
      </c>
      <c r="F162" s="338" t="s">
        <v>360</v>
      </c>
      <c r="G162" s="127"/>
    </row>
    <row r="163" spans="1:7" ht="16.5" customHeight="1" x14ac:dyDescent="0.3">
      <c r="A163" s="336"/>
      <c r="B163" s="41" t="s">
        <v>34</v>
      </c>
      <c r="C163" s="41" t="s">
        <v>33</v>
      </c>
      <c r="D163" s="337"/>
      <c r="E163" s="338"/>
      <c r="F163" s="33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45" t="s">
        <v>379</v>
      </c>
      <c r="B195" s="345"/>
      <c r="C195" s="345"/>
      <c r="D195" s="345"/>
      <c r="E195" s="345"/>
      <c r="F195" s="34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36" t="s">
        <v>30</v>
      </c>
      <c r="B209" s="337" t="s">
        <v>31</v>
      </c>
      <c r="C209" s="337"/>
      <c r="D209" s="337" t="s">
        <v>46</v>
      </c>
      <c r="E209" s="338" t="s">
        <v>310</v>
      </c>
      <c r="F209" s="338" t="s">
        <v>360</v>
      </c>
      <c r="G209" s="127"/>
    </row>
    <row r="210" spans="1:7" ht="16.5" customHeight="1" x14ac:dyDescent="0.3">
      <c r="A210" s="336"/>
      <c r="B210" s="41" t="s">
        <v>34</v>
      </c>
      <c r="C210" s="41" t="s">
        <v>33</v>
      </c>
      <c r="D210" s="337"/>
      <c r="E210" s="338"/>
      <c r="F210" s="33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45" t="s">
        <v>379</v>
      </c>
      <c r="B256" s="345"/>
      <c r="C256" s="345"/>
      <c r="D256" s="345"/>
      <c r="E256" s="345"/>
      <c r="F256" s="34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36" t="s">
        <v>30</v>
      </c>
      <c r="B270" s="337" t="s">
        <v>31</v>
      </c>
      <c r="C270" s="337"/>
      <c r="D270" s="337" t="s">
        <v>46</v>
      </c>
      <c r="E270" s="338" t="s">
        <v>310</v>
      </c>
      <c r="F270" s="338" t="s">
        <v>360</v>
      </c>
      <c r="G270" s="214"/>
    </row>
    <row r="271" spans="1:7" s="16" customFormat="1" ht="16.5" customHeight="1" x14ac:dyDescent="0.3">
      <c r="A271" s="336"/>
      <c r="B271" s="41" t="s">
        <v>34</v>
      </c>
      <c r="C271" s="41" t="s">
        <v>33</v>
      </c>
      <c r="D271" s="337"/>
      <c r="E271" s="338"/>
      <c r="F271" s="33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46" t="s">
        <v>396</v>
      </c>
      <c r="B308" s="347"/>
      <c r="C308" s="347"/>
      <c r="D308" s="347"/>
      <c r="E308" s="347"/>
      <c r="F308" s="34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36" t="s">
        <v>30</v>
      </c>
      <c r="B322" s="337" t="s">
        <v>31</v>
      </c>
      <c r="C322" s="337"/>
      <c r="D322" s="337" t="s">
        <v>46</v>
      </c>
      <c r="E322" s="338" t="s">
        <v>310</v>
      </c>
      <c r="F322" s="338" t="s">
        <v>360</v>
      </c>
      <c r="G322" s="127"/>
    </row>
    <row r="323" spans="1:7" ht="16.5" customHeight="1" x14ac:dyDescent="0.3">
      <c r="A323" s="336"/>
      <c r="B323" s="41" t="s">
        <v>34</v>
      </c>
      <c r="C323" s="41" t="s">
        <v>33</v>
      </c>
      <c r="D323" s="337"/>
      <c r="E323" s="338"/>
      <c r="F323" s="33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46" t="s">
        <v>379</v>
      </c>
      <c r="B349" s="347"/>
      <c r="C349" s="347"/>
      <c r="D349" s="347"/>
      <c r="E349" s="347"/>
      <c r="F349" s="34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36" t="s">
        <v>30</v>
      </c>
      <c r="B362" s="337" t="s">
        <v>31</v>
      </c>
      <c r="C362" s="337"/>
      <c r="D362" s="337" t="s">
        <v>46</v>
      </c>
      <c r="E362" s="338" t="s">
        <v>310</v>
      </c>
      <c r="F362" s="338" t="s">
        <v>360</v>
      </c>
      <c r="G362" s="127"/>
    </row>
    <row r="363" spans="1:7" ht="16.5" customHeight="1" x14ac:dyDescent="0.3">
      <c r="A363" s="336"/>
      <c r="B363" s="41" t="s">
        <v>34</v>
      </c>
      <c r="C363" s="41" t="s">
        <v>33</v>
      </c>
      <c r="D363" s="337"/>
      <c r="E363" s="338"/>
      <c r="F363" s="33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45" t="s">
        <v>379</v>
      </c>
      <c r="B383" s="345"/>
      <c r="C383" s="345"/>
      <c r="D383" s="345"/>
      <c r="E383" s="345"/>
      <c r="F383" s="34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36" t="s">
        <v>30</v>
      </c>
      <c r="B395" s="337" t="s">
        <v>31</v>
      </c>
      <c r="C395" s="337"/>
      <c r="D395" s="337" t="s">
        <v>46</v>
      </c>
      <c r="E395" s="338" t="s">
        <v>310</v>
      </c>
      <c r="F395" s="338" t="s">
        <v>360</v>
      </c>
      <c r="G395" s="127"/>
    </row>
    <row r="396" spans="1:7" ht="16.5" customHeight="1" x14ac:dyDescent="0.3">
      <c r="A396" s="336"/>
      <c r="B396" s="41" t="s">
        <v>34</v>
      </c>
      <c r="C396" s="41" t="s">
        <v>33</v>
      </c>
      <c r="D396" s="337"/>
      <c r="E396" s="338"/>
      <c r="F396" s="33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45" t="s">
        <v>379</v>
      </c>
      <c r="B435" s="345"/>
      <c r="C435" s="345"/>
      <c r="D435" s="345"/>
      <c r="E435" s="345"/>
      <c r="F435" s="34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36" t="s">
        <v>30</v>
      </c>
      <c r="B448" s="337" t="s">
        <v>31</v>
      </c>
      <c r="C448" s="337"/>
      <c r="D448" s="337" t="s">
        <v>46</v>
      </c>
      <c r="E448" s="338" t="s">
        <v>310</v>
      </c>
      <c r="F448" s="338" t="s">
        <v>360</v>
      </c>
      <c r="G448" s="127"/>
    </row>
    <row r="449" spans="1:6" ht="16.5" customHeight="1" x14ac:dyDescent="0.3">
      <c r="A449" s="336"/>
      <c r="B449" s="41" t="s">
        <v>34</v>
      </c>
      <c r="C449" s="41" t="s">
        <v>33</v>
      </c>
      <c r="D449" s="337"/>
      <c r="E449" s="338"/>
      <c r="F449" s="33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49" t="s">
        <v>379</v>
      </c>
      <c r="B471" s="350"/>
      <c r="C471" s="350"/>
      <c r="D471" s="350"/>
      <c r="E471" s="350"/>
      <c r="F471" s="35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51" t="s">
        <v>367</v>
      </c>
      <c r="B483" s="351"/>
      <c r="C483" s="351"/>
      <c r="D483" s="351"/>
      <c r="E483" s="185"/>
      <c r="F483" s="201"/>
    </row>
    <row r="484" spans="1:7" x14ac:dyDescent="0.3">
      <c r="A484" s="74">
        <f>B11</f>
        <v>0</v>
      </c>
      <c r="B484" s="124"/>
      <c r="C484" s="135"/>
      <c r="D484" s="124"/>
    </row>
    <row r="485" spans="1:7" ht="16.5" customHeight="1" x14ac:dyDescent="0.3">
      <c r="A485" s="336" t="s">
        <v>30</v>
      </c>
      <c r="B485" s="337" t="s">
        <v>31</v>
      </c>
      <c r="C485" s="337"/>
      <c r="D485" s="337" t="s">
        <v>46</v>
      </c>
      <c r="E485" s="338" t="s">
        <v>310</v>
      </c>
      <c r="F485" s="338" t="s">
        <v>360</v>
      </c>
      <c r="G485" s="127"/>
    </row>
    <row r="486" spans="1:7" ht="16.5" customHeight="1" x14ac:dyDescent="0.3">
      <c r="A486" s="336"/>
      <c r="B486" s="41" t="s">
        <v>34</v>
      </c>
      <c r="C486" s="41" t="s">
        <v>33</v>
      </c>
      <c r="D486" s="337"/>
      <c r="E486" s="338"/>
      <c r="F486" s="33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36" t="s">
        <v>30</v>
      </c>
      <c r="B507" s="337" t="s">
        <v>31</v>
      </c>
      <c r="C507" s="337"/>
      <c r="D507" s="337" t="s">
        <v>46</v>
      </c>
      <c r="E507" s="338" t="s">
        <v>310</v>
      </c>
      <c r="F507" s="338" t="s">
        <v>360</v>
      </c>
      <c r="G507" s="127"/>
    </row>
    <row r="508" spans="1:7" ht="16.5" customHeight="1" x14ac:dyDescent="0.3">
      <c r="A508" s="336"/>
      <c r="B508" s="41" t="s">
        <v>34</v>
      </c>
      <c r="C508" s="41" t="s">
        <v>33</v>
      </c>
      <c r="D508" s="337"/>
      <c r="E508" s="338"/>
      <c r="F508" s="33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36" t="s">
        <v>30</v>
      </c>
      <c r="B518" s="337" t="s">
        <v>31</v>
      </c>
      <c r="C518" s="337"/>
      <c r="D518" s="337" t="s">
        <v>46</v>
      </c>
      <c r="E518" s="338" t="s">
        <v>310</v>
      </c>
      <c r="F518" s="338" t="s">
        <v>360</v>
      </c>
      <c r="G518" s="127"/>
    </row>
    <row r="519" spans="1:7" ht="16.5" customHeight="1" x14ac:dyDescent="0.3">
      <c r="A519" s="336"/>
      <c r="B519" s="41" t="s">
        <v>34</v>
      </c>
      <c r="C519" s="41" t="s">
        <v>33</v>
      </c>
      <c r="D519" s="337"/>
      <c r="E519" s="338"/>
      <c r="F519" s="33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36" t="s">
        <v>30</v>
      </c>
      <c r="B538" s="337" t="s">
        <v>31</v>
      </c>
      <c r="C538" s="337"/>
      <c r="D538" s="337" t="s">
        <v>46</v>
      </c>
      <c r="E538" s="338" t="s">
        <v>310</v>
      </c>
      <c r="F538" s="338" t="s">
        <v>360</v>
      </c>
      <c r="G538" s="127"/>
    </row>
    <row r="539" spans="1:7" ht="16.5" customHeight="1" x14ac:dyDescent="0.3">
      <c r="A539" s="336"/>
      <c r="B539" s="41" t="s">
        <v>34</v>
      </c>
      <c r="C539" s="41" t="s">
        <v>33</v>
      </c>
      <c r="D539" s="337"/>
      <c r="E539" s="338"/>
      <c r="F539" s="33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9"/>
      <c r="E1" s="329"/>
      <c r="F1" s="329"/>
      <c r="G1" s="329"/>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53" t="s">
        <v>50</v>
      </c>
      <c r="B6" s="353"/>
      <c r="C6" s="353"/>
      <c r="D6" s="353"/>
      <c r="E6" s="353"/>
      <c r="F6" s="353"/>
      <c r="G6" s="125"/>
    </row>
    <row r="7" spans="1:7" s="12" customFormat="1" ht="21.75" customHeight="1" x14ac:dyDescent="0.5">
      <c r="A7" s="331" t="str">
        <f>'A6 Exploitation'!A8:F8</f>
        <v>Sfax El Jadida</v>
      </c>
      <c r="B7" s="331"/>
      <c r="C7" s="331"/>
      <c r="D7" s="331"/>
      <c r="E7" s="331"/>
      <c r="F7" s="331"/>
      <c r="G7" s="125"/>
    </row>
    <row r="8" spans="1:7" s="12" customFormat="1" ht="24.75" x14ac:dyDescent="0.5">
      <c r="A8" s="14" t="s">
        <v>42</v>
      </c>
      <c r="B8" s="354">
        <f>'A6 Exploitation'!B9:F9</f>
        <v>0</v>
      </c>
      <c r="C8" s="354"/>
      <c r="D8" s="354"/>
      <c r="E8" s="354"/>
      <c r="F8" s="354"/>
      <c r="G8" s="125"/>
    </row>
    <row r="9" spans="1:7" s="12" customFormat="1" ht="24.75" x14ac:dyDescent="0.5">
      <c r="A9" s="15" t="s">
        <v>44</v>
      </c>
      <c r="B9" s="355">
        <f>'A6 Exploitation'!B10:F10</f>
        <v>0</v>
      </c>
      <c r="C9" s="355"/>
      <c r="D9" s="355"/>
      <c r="E9" s="355"/>
      <c r="F9" s="355"/>
      <c r="G9" s="125"/>
    </row>
    <row r="10" spans="1:7" s="12" customFormat="1" ht="24.75" x14ac:dyDescent="0.5">
      <c r="A10" s="14" t="s">
        <v>43</v>
      </c>
      <c r="B10" s="352">
        <f>'A6 Exploitation'!B11:F11</f>
        <v>0</v>
      </c>
      <c r="C10" s="352"/>
      <c r="D10" s="352"/>
      <c r="E10" s="352"/>
      <c r="F10" s="352"/>
      <c r="G10" s="125"/>
    </row>
    <row r="11" spans="1:7" s="12" customFormat="1" ht="24.75" x14ac:dyDescent="0.5">
      <c r="A11" s="14" t="s">
        <v>294</v>
      </c>
      <c r="B11" s="356">
        <f>D199</f>
        <v>0</v>
      </c>
      <c r="C11" s="356"/>
      <c r="D11" s="356"/>
      <c r="E11" s="356"/>
      <c r="F11" s="356"/>
      <c r="G11" s="125"/>
    </row>
    <row r="12" spans="1:7" s="12" customFormat="1" ht="22.5" x14ac:dyDescent="0.45">
      <c r="A12" s="11"/>
      <c r="D12" s="335"/>
      <c r="E12" s="335"/>
      <c r="F12" s="335"/>
      <c r="G12" s="335"/>
    </row>
    <row r="13" spans="1:7" s="12" customFormat="1" ht="11.25" customHeight="1" x14ac:dyDescent="0.3">
      <c r="A13" s="336" t="s">
        <v>30</v>
      </c>
      <c r="B13" s="337" t="s">
        <v>31</v>
      </c>
      <c r="C13" s="337"/>
      <c r="D13" s="337" t="s">
        <v>46</v>
      </c>
      <c r="E13" s="337" t="s">
        <v>190</v>
      </c>
      <c r="F13" s="337" t="s">
        <v>191</v>
      </c>
      <c r="G13" s="112"/>
    </row>
    <row r="14" spans="1:7" s="12" customFormat="1" ht="12.75" customHeight="1" x14ac:dyDescent="0.3">
      <c r="A14" s="336"/>
      <c r="B14" s="34" t="s">
        <v>34</v>
      </c>
      <c r="C14" s="34" t="s">
        <v>33</v>
      </c>
      <c r="D14" s="337"/>
      <c r="E14" s="337"/>
      <c r="F14" s="337"/>
      <c r="G14" s="127"/>
    </row>
    <row r="15" spans="1:7" x14ac:dyDescent="0.3">
      <c r="A15" s="17"/>
      <c r="B15" s="17"/>
      <c r="C15" s="17"/>
      <c r="D15" s="17"/>
    </row>
    <row r="16" spans="1:7" ht="19.5" x14ac:dyDescent="0.4">
      <c r="A16" s="360" t="s">
        <v>0</v>
      </c>
      <c r="B16" s="361"/>
      <c r="C16" s="361"/>
      <c r="D16" s="361"/>
      <c r="E16" s="361"/>
      <c r="F16" s="36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62" t="s">
        <v>36</v>
      </c>
      <c r="B22" s="363"/>
      <c r="C22" s="364"/>
      <c r="D22" s="258">
        <f>SUM(B17:C21)</f>
        <v>0</v>
      </c>
    </row>
    <row r="23" spans="1:7" x14ac:dyDescent="0.3">
      <c r="A23" s="357" t="s">
        <v>295</v>
      </c>
      <c r="B23" s="358"/>
      <c r="C23" s="359"/>
      <c r="D23" s="33">
        <f>D22/(COUNT(B17:C21)*2)</f>
        <v>0</v>
      </c>
    </row>
    <row r="24" spans="1:7" s="22" customFormat="1" x14ac:dyDescent="0.3">
      <c r="A24" s="26"/>
      <c r="B24" s="27"/>
      <c r="C24" s="27"/>
      <c r="D24" s="28"/>
      <c r="G24" s="126"/>
    </row>
    <row r="25" spans="1:7" ht="19.5" x14ac:dyDescent="0.4">
      <c r="A25" s="365" t="s">
        <v>4</v>
      </c>
      <c r="B25" s="366"/>
      <c r="C25" s="366"/>
      <c r="D25" s="366"/>
      <c r="E25" s="366"/>
      <c r="F25" s="36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57" t="s">
        <v>36</v>
      </c>
      <c r="B33" s="358"/>
      <c r="C33" s="359"/>
      <c r="D33" s="257">
        <f>SUM(B26:C32)</f>
        <v>0</v>
      </c>
    </row>
    <row r="34" spans="1:7" x14ac:dyDescent="0.3">
      <c r="A34" s="357" t="s">
        <v>295</v>
      </c>
      <c r="B34" s="358"/>
      <c r="C34" s="359"/>
      <c r="D34" s="33">
        <f>D33/(COUNT(B26:C32)*2)</f>
        <v>0</v>
      </c>
    </row>
    <row r="35" spans="1:7" s="22" customFormat="1" x14ac:dyDescent="0.3">
      <c r="A35" s="26"/>
      <c r="B35" s="27"/>
      <c r="C35" s="27"/>
      <c r="D35" s="28"/>
      <c r="G35" s="126"/>
    </row>
    <row r="36" spans="1:7" s="22" customFormat="1" ht="19.5" x14ac:dyDescent="0.4">
      <c r="A36" s="365" t="s">
        <v>219</v>
      </c>
      <c r="B36" s="366"/>
      <c r="C36" s="366"/>
      <c r="D36" s="366"/>
      <c r="E36" s="366"/>
      <c r="F36" s="36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57" t="s">
        <v>36</v>
      </c>
      <c r="B42" s="358"/>
      <c r="C42" s="359"/>
      <c r="D42" s="257">
        <f>SUM(B37:C41)</f>
        <v>0</v>
      </c>
      <c r="E42" s="13"/>
      <c r="F42" s="13"/>
      <c r="G42" s="126"/>
    </row>
    <row r="43" spans="1:7" s="22" customFormat="1" x14ac:dyDescent="0.3">
      <c r="A43" s="357" t="s">
        <v>295</v>
      </c>
      <c r="B43" s="358"/>
      <c r="C43" s="359"/>
      <c r="D43" s="33">
        <f>D42/(COUNT(B37:C41)*2)</f>
        <v>0</v>
      </c>
      <c r="E43" s="13"/>
      <c r="F43" s="13"/>
      <c r="G43" s="126"/>
    </row>
    <row r="44" spans="1:7" s="22" customFormat="1" x14ac:dyDescent="0.3">
      <c r="A44" s="47"/>
      <c r="B44" s="48"/>
      <c r="C44" s="48"/>
      <c r="D44" s="49"/>
      <c r="G44" s="126"/>
    </row>
    <row r="45" spans="1:7" ht="19.5" x14ac:dyDescent="0.4">
      <c r="A45" s="367" t="s">
        <v>21</v>
      </c>
      <c r="B45" s="368"/>
      <c r="C45" s="368"/>
      <c r="D45" s="368"/>
      <c r="E45" s="368"/>
      <c r="F45" s="36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57" t="s">
        <v>36</v>
      </c>
      <c r="B52" s="358"/>
      <c r="C52" s="359"/>
      <c r="D52" s="257">
        <f>SUM(B46:C51)</f>
        <v>0</v>
      </c>
    </row>
    <row r="53" spans="1:7" x14ac:dyDescent="0.3">
      <c r="A53" s="357" t="s">
        <v>295</v>
      </c>
      <c r="B53" s="358"/>
      <c r="C53" s="359"/>
      <c r="D53" s="33">
        <f>D52/(COUNT(B46:C51)*2)</f>
        <v>0</v>
      </c>
    </row>
    <row r="54" spans="1:7" s="22" customFormat="1" x14ac:dyDescent="0.3">
      <c r="A54" s="26"/>
      <c r="B54" s="27"/>
      <c r="C54" s="27"/>
      <c r="D54" s="28"/>
      <c r="G54" s="126"/>
    </row>
    <row r="55" spans="1:7" ht="19.5" x14ac:dyDescent="0.4">
      <c r="A55" s="365" t="s">
        <v>8</v>
      </c>
      <c r="B55" s="366"/>
      <c r="C55" s="366"/>
      <c r="D55" s="366"/>
      <c r="E55" s="366"/>
      <c r="F55" s="36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57" t="s">
        <v>36</v>
      </c>
      <c r="B63" s="358"/>
      <c r="C63" s="359"/>
      <c r="D63" s="257">
        <f>SUM(B56:C62)</f>
        <v>0</v>
      </c>
    </row>
    <row r="64" spans="1:7" x14ac:dyDescent="0.3">
      <c r="A64" s="357" t="s">
        <v>295</v>
      </c>
      <c r="B64" s="358"/>
      <c r="C64" s="359"/>
      <c r="D64" s="33">
        <f>D63/(COUNT(B56:C62)*2)</f>
        <v>0</v>
      </c>
    </row>
    <row r="65" spans="1:7" s="22" customFormat="1" x14ac:dyDescent="0.3">
      <c r="A65" s="26"/>
      <c r="B65" s="27"/>
      <c r="C65" s="27"/>
      <c r="D65" s="28"/>
      <c r="G65" s="126"/>
    </row>
    <row r="66" spans="1:7" ht="19.5" x14ac:dyDescent="0.4">
      <c r="A66" s="365" t="s">
        <v>130</v>
      </c>
      <c r="B66" s="366"/>
      <c r="C66" s="366"/>
      <c r="D66" s="366"/>
      <c r="E66" s="366"/>
      <c r="F66" s="36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57" t="s">
        <v>36</v>
      </c>
      <c r="B84" s="358"/>
      <c r="C84" s="359"/>
      <c r="D84" s="257">
        <f>SUM(B67:C83)</f>
        <v>0</v>
      </c>
    </row>
    <row r="85" spans="1:7" x14ac:dyDescent="0.3">
      <c r="A85" s="357" t="s">
        <v>295</v>
      </c>
      <c r="B85" s="358"/>
      <c r="C85" s="359"/>
      <c r="D85" s="33">
        <f>D84/(COUNT(B67:C83)*2)</f>
        <v>0</v>
      </c>
    </row>
    <row r="86" spans="1:7" s="22" customFormat="1" x14ac:dyDescent="0.3">
      <c r="A86" s="26"/>
      <c r="B86" s="27"/>
      <c r="C86" s="27"/>
      <c r="D86" s="28"/>
      <c r="G86" s="126"/>
    </row>
    <row r="87" spans="1:7" ht="19.5" x14ac:dyDescent="0.4">
      <c r="A87" s="365" t="s">
        <v>211</v>
      </c>
      <c r="B87" s="366"/>
      <c r="C87" s="366"/>
      <c r="D87" s="366"/>
      <c r="E87" s="366"/>
      <c r="F87" s="36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57" t="s">
        <v>36</v>
      </c>
      <c r="B102" s="358"/>
      <c r="C102" s="359"/>
      <c r="D102" s="257">
        <f>SUM(B88:C101)</f>
        <v>0</v>
      </c>
    </row>
    <row r="103" spans="1:7" x14ac:dyDescent="0.3">
      <c r="A103" s="357" t="s">
        <v>295</v>
      </c>
      <c r="B103" s="358"/>
      <c r="C103" s="35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5" t="s">
        <v>212</v>
      </c>
      <c r="B106" s="366"/>
      <c r="C106" s="366"/>
      <c r="D106" s="366"/>
      <c r="E106" s="366"/>
      <c r="F106" s="36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57" t="s">
        <v>36</v>
      </c>
      <c r="B118" s="358"/>
      <c r="C118" s="359"/>
      <c r="D118" s="257">
        <f>SUM(B107:C117)</f>
        <v>0</v>
      </c>
      <c r="E118" s="13"/>
      <c r="F118" s="13"/>
      <c r="G118" s="126"/>
    </row>
    <row r="119" spans="1:7" s="22" customFormat="1" x14ac:dyDescent="0.3">
      <c r="A119" s="357" t="s">
        <v>295</v>
      </c>
      <c r="B119" s="358"/>
      <c r="C119" s="359"/>
      <c r="D119" s="33">
        <f>D118/(COUNT(B107:C117)*2)</f>
        <v>0</v>
      </c>
      <c r="E119" s="13"/>
      <c r="F119" s="13"/>
      <c r="G119" s="126"/>
    </row>
    <row r="120" spans="1:7" s="22" customFormat="1" x14ac:dyDescent="0.3">
      <c r="A120" s="26"/>
      <c r="B120" s="27"/>
      <c r="C120" s="27"/>
      <c r="D120" s="28"/>
      <c r="G120" s="126"/>
    </row>
    <row r="121" spans="1:7" ht="19.5" x14ac:dyDescent="0.4">
      <c r="A121" s="365" t="s">
        <v>185</v>
      </c>
      <c r="B121" s="366"/>
      <c r="C121" s="366"/>
      <c r="D121" s="366"/>
      <c r="E121" s="366"/>
      <c r="F121" s="36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57" t="s">
        <v>36</v>
      </c>
      <c r="B133" s="358"/>
      <c r="C133" s="359"/>
      <c r="D133" s="257">
        <f>SUM(B122:C132)</f>
        <v>0</v>
      </c>
    </row>
    <row r="134" spans="1:7" x14ac:dyDescent="0.3">
      <c r="A134" s="357" t="s">
        <v>295</v>
      </c>
      <c r="B134" s="358"/>
      <c r="C134" s="359"/>
      <c r="D134" s="32">
        <f>D133/(COUNT(B122:C132)*2)</f>
        <v>0</v>
      </c>
    </row>
    <row r="135" spans="1:7" s="22" customFormat="1" x14ac:dyDescent="0.3">
      <c r="A135" s="26"/>
      <c r="B135" s="27"/>
      <c r="C135" s="27"/>
      <c r="D135" s="31"/>
      <c r="G135" s="126"/>
    </row>
    <row r="136" spans="1:7" ht="19.5" x14ac:dyDescent="0.4">
      <c r="A136" s="365" t="s">
        <v>71</v>
      </c>
      <c r="B136" s="366"/>
      <c r="C136" s="366"/>
      <c r="D136" s="366"/>
      <c r="E136" s="366"/>
      <c r="F136" s="36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57" t="s">
        <v>36</v>
      </c>
      <c r="B149" s="358"/>
      <c r="C149" s="359"/>
      <c r="D149" s="257">
        <f>SUM(B137:C148)</f>
        <v>0</v>
      </c>
    </row>
    <row r="150" spans="1:7" x14ac:dyDescent="0.3">
      <c r="A150" s="357" t="s">
        <v>295</v>
      </c>
      <c r="B150" s="358"/>
      <c r="C150" s="359"/>
      <c r="D150" s="33">
        <f>D149/(COUNT(B137:C148)*2)</f>
        <v>0</v>
      </c>
    </row>
    <row r="151" spans="1:7" s="22" customFormat="1" x14ac:dyDescent="0.3">
      <c r="A151" s="26"/>
      <c r="B151" s="27"/>
      <c r="C151" s="27"/>
      <c r="D151" s="28"/>
      <c r="G151" s="126"/>
    </row>
    <row r="152" spans="1:7" ht="19.5" x14ac:dyDescent="0.4">
      <c r="A152" s="365" t="s">
        <v>217</v>
      </c>
      <c r="B152" s="366"/>
      <c r="C152" s="366"/>
      <c r="D152" s="366"/>
      <c r="E152" s="366"/>
      <c r="F152" s="36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57" t="s">
        <v>36</v>
      </c>
      <c r="B161" s="363"/>
      <c r="C161" s="364"/>
      <c r="D161" s="258">
        <f>SUM(B153:C160)</f>
        <v>0</v>
      </c>
    </row>
    <row r="162" spans="1:7" x14ac:dyDescent="0.3">
      <c r="A162" s="357" t="s">
        <v>295</v>
      </c>
      <c r="B162" s="358"/>
      <c r="C162" s="359"/>
      <c r="D162" s="33">
        <f>D161/(COUNT(B153:C160)*2)</f>
        <v>0</v>
      </c>
    </row>
    <row r="163" spans="1:7" s="22" customFormat="1" x14ac:dyDescent="0.3">
      <c r="A163" s="26"/>
      <c r="B163" s="27"/>
      <c r="C163" s="29"/>
      <c r="D163" s="30"/>
      <c r="G163" s="126"/>
    </row>
    <row r="164" spans="1:7" ht="19.5" x14ac:dyDescent="0.4">
      <c r="A164" s="365" t="s">
        <v>77</v>
      </c>
      <c r="B164" s="366"/>
      <c r="C164" s="366"/>
      <c r="D164" s="366"/>
      <c r="E164" s="366"/>
      <c r="F164" s="36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57" t="s">
        <v>36</v>
      </c>
      <c r="B169" s="358"/>
      <c r="C169" s="359"/>
      <c r="D169" s="257">
        <f>SUM(B165:C168)</f>
        <v>0</v>
      </c>
    </row>
    <row r="170" spans="1:7" x14ac:dyDescent="0.3">
      <c r="A170" s="357" t="s">
        <v>295</v>
      </c>
      <c r="B170" s="358"/>
      <c r="C170" s="359"/>
      <c r="D170" s="33">
        <f>D169/(COUNT(B165:C168)*2)</f>
        <v>0</v>
      </c>
    </row>
    <row r="171" spans="1:7" s="22" customFormat="1" x14ac:dyDescent="0.3">
      <c r="A171" s="26"/>
      <c r="B171" s="27"/>
      <c r="C171" s="27"/>
      <c r="D171" s="28"/>
      <c r="G171" s="126"/>
    </row>
    <row r="172" spans="1:7" ht="19.5" x14ac:dyDescent="0.4">
      <c r="A172" s="369" t="s">
        <v>17</v>
      </c>
      <c r="B172" s="370"/>
      <c r="C172" s="370"/>
      <c r="D172" s="370"/>
      <c r="E172" s="370"/>
      <c r="F172" s="37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57" t="s">
        <v>36</v>
      </c>
      <c r="B177" s="358"/>
      <c r="C177" s="359"/>
      <c r="D177" s="257">
        <f>SUM(B173:C176)</f>
        <v>0</v>
      </c>
    </row>
    <row r="178" spans="1:7" x14ac:dyDescent="0.3">
      <c r="A178" s="357" t="s">
        <v>295</v>
      </c>
      <c r="B178" s="358"/>
      <c r="C178" s="359"/>
      <c r="D178" s="33">
        <f>D177/(COUNT(B173:C176)*2)</f>
        <v>0</v>
      </c>
    </row>
    <row r="179" spans="1:7" s="22" customFormat="1" x14ac:dyDescent="0.3">
      <c r="A179" s="26"/>
      <c r="B179" s="27"/>
      <c r="C179" s="27"/>
      <c r="D179" s="28"/>
      <c r="G179" s="126"/>
    </row>
    <row r="180" spans="1:7" ht="19.5" x14ac:dyDescent="0.4">
      <c r="A180" s="365" t="s">
        <v>78</v>
      </c>
      <c r="B180" s="366"/>
      <c r="C180" s="366"/>
      <c r="D180" s="366"/>
      <c r="E180" s="366"/>
      <c r="F180" s="36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57" t="s">
        <v>36</v>
      </c>
      <c r="B186" s="358"/>
      <c r="C186" s="359"/>
      <c r="D186" s="257">
        <f>SUM(B181:C185)</f>
        <v>0</v>
      </c>
    </row>
    <row r="187" spans="1:7" x14ac:dyDescent="0.3">
      <c r="A187" s="357" t="s">
        <v>295</v>
      </c>
      <c r="B187" s="358"/>
      <c r="C187" s="359"/>
      <c r="D187" s="33">
        <f>D186/(COUNT(B181:C185)*2)</f>
        <v>0</v>
      </c>
    </row>
    <row r="188" spans="1:7" s="22" customFormat="1" x14ac:dyDescent="0.3">
      <c r="A188" s="26"/>
      <c r="B188" s="27"/>
      <c r="C188" s="27"/>
      <c r="D188" s="28"/>
      <c r="G188" s="126"/>
    </row>
    <row r="189" spans="1:7" ht="19.5" x14ac:dyDescent="0.4">
      <c r="A189" s="365" t="s">
        <v>216</v>
      </c>
      <c r="B189" s="366"/>
      <c r="C189" s="366"/>
      <c r="D189" s="366"/>
      <c r="E189" s="366"/>
      <c r="F189" s="36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57" t="s">
        <v>36</v>
      </c>
      <c r="B194" s="358"/>
      <c r="C194" s="359"/>
      <c r="D194" s="54">
        <f>SUM(B190:C193)</f>
        <v>0</v>
      </c>
    </row>
    <row r="195" spans="1:6" x14ac:dyDescent="0.3">
      <c r="A195" s="357" t="s">
        <v>295</v>
      </c>
      <c r="B195" s="358"/>
      <c r="C195" s="359"/>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80" zoomScaleNormal="80" zoomScaleSheetLayoutView="70" workbookViewId="0">
      <selection activeCell="D415" sqref="D415"/>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9"/>
      <c r="E1" s="329"/>
      <c r="F1" s="329"/>
      <c r="G1" s="329"/>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5">
      <c r="A7" s="330" t="s">
        <v>179</v>
      </c>
      <c r="B7" s="330"/>
      <c r="C7" s="330"/>
      <c r="D7" s="330"/>
      <c r="E7" s="330"/>
      <c r="F7" s="330"/>
      <c r="G7" s="125"/>
    </row>
    <row r="8" spans="1:7" ht="29.25" x14ac:dyDescent="0.5">
      <c r="A8" s="331" t="str">
        <f>'Page de garde'!D18</f>
        <v>Sfax El Jadida</v>
      </c>
      <c r="B8" s="331"/>
      <c r="C8" s="331"/>
      <c r="D8" s="331"/>
      <c r="E8" s="331"/>
      <c r="F8" s="331"/>
      <c r="G8" s="125"/>
    </row>
    <row r="9" spans="1:7" ht="24.75" x14ac:dyDescent="0.5">
      <c r="A9" s="14" t="s">
        <v>42</v>
      </c>
      <c r="B9" s="332" t="s">
        <v>409</v>
      </c>
      <c r="C9" s="332"/>
      <c r="D9" s="332"/>
      <c r="E9" s="332"/>
      <c r="F9" s="332"/>
      <c r="G9" s="125"/>
    </row>
    <row r="10" spans="1:7" ht="24.75" x14ac:dyDescent="0.5">
      <c r="A10" s="15" t="s">
        <v>44</v>
      </c>
      <c r="B10" s="333" t="s">
        <v>410</v>
      </c>
      <c r="C10" s="333"/>
      <c r="D10" s="333"/>
      <c r="E10" s="333"/>
      <c r="F10" s="333"/>
      <c r="G10" s="125"/>
    </row>
    <row r="11" spans="1:7" ht="24.75" x14ac:dyDescent="0.5">
      <c r="A11" s="14" t="s">
        <v>43</v>
      </c>
      <c r="B11" s="328">
        <v>43182</v>
      </c>
      <c r="C11" s="328"/>
      <c r="D11" s="328"/>
      <c r="E11" s="328"/>
      <c r="F11" s="328"/>
      <c r="G11" s="125"/>
    </row>
    <row r="12" spans="1:7" ht="24.75" x14ac:dyDescent="0.5">
      <c r="A12" s="14" t="s">
        <v>239</v>
      </c>
      <c r="B12" s="334">
        <f>D549</f>
        <v>0.92345276872964166</v>
      </c>
      <c r="C12" s="334"/>
      <c r="D12" s="334"/>
      <c r="E12" s="334"/>
      <c r="F12" s="334"/>
      <c r="G12" s="125"/>
    </row>
    <row r="13" spans="1:7" ht="22.5" x14ac:dyDescent="0.45">
      <c r="D13" s="335"/>
      <c r="E13" s="335"/>
      <c r="F13" s="335"/>
      <c r="G13" s="33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43182</v>
      </c>
      <c r="B16" s="188"/>
      <c r="C16" s="188"/>
      <c r="D16" s="188"/>
      <c r="E16" s="188"/>
      <c r="F16" s="202"/>
    </row>
    <row r="17" spans="1:8" ht="16.5" customHeight="1" x14ac:dyDescent="0.3">
      <c r="A17" s="336" t="s">
        <v>30</v>
      </c>
      <c r="B17" s="337" t="s">
        <v>31</v>
      </c>
      <c r="C17" s="337"/>
      <c r="D17" s="337" t="s">
        <v>46</v>
      </c>
      <c r="E17" s="338" t="s">
        <v>310</v>
      </c>
      <c r="F17" s="338" t="s">
        <v>358</v>
      </c>
    </row>
    <row r="18" spans="1:8" ht="16.5" customHeight="1" x14ac:dyDescent="0.3">
      <c r="A18" s="336"/>
      <c r="B18" s="41" t="s">
        <v>34</v>
      </c>
      <c r="C18" s="41" t="s">
        <v>33</v>
      </c>
      <c r="D18" s="337"/>
      <c r="E18" s="338"/>
      <c r="F18" s="338"/>
    </row>
    <row r="19" spans="1:8" x14ac:dyDescent="0.3">
      <c r="A19" s="12"/>
    </row>
    <row r="20" spans="1:8" ht="18" x14ac:dyDescent="0.3">
      <c r="A20" s="192" t="s">
        <v>1</v>
      </c>
      <c r="B20" s="193"/>
      <c r="C20" s="193"/>
      <c r="D20" s="193"/>
      <c r="E20" s="193"/>
      <c r="F20" s="203"/>
    </row>
    <row r="21" spans="1:8" ht="36.75" customHeight="1" x14ac:dyDescent="0.3">
      <c r="A21" s="70" t="s">
        <v>10</v>
      </c>
      <c r="B21" s="130">
        <v>1</v>
      </c>
      <c r="C21" s="130"/>
      <c r="D21" s="95" t="s">
        <v>457</v>
      </c>
      <c r="E21" s="94"/>
      <c r="F21" s="204" t="s">
        <v>357</v>
      </c>
      <c r="H21" s="12" t="s">
        <v>356</v>
      </c>
    </row>
    <row r="22" spans="1:8" x14ac:dyDescent="0.3">
      <c r="A22" s="70" t="s">
        <v>188</v>
      </c>
      <c r="B22" s="130" t="s">
        <v>32</v>
      </c>
      <c r="C22" s="130"/>
      <c r="D22" s="95"/>
      <c r="E22" s="94"/>
      <c r="F22" s="204"/>
      <c r="H22" s="12" t="s">
        <v>357</v>
      </c>
    </row>
    <row r="23" spans="1:8" ht="33" x14ac:dyDescent="0.3">
      <c r="A23" s="70" t="s">
        <v>89</v>
      </c>
      <c r="B23" s="130">
        <v>1</v>
      </c>
      <c r="C23" s="130"/>
      <c r="D23" s="95" t="s">
        <v>411</v>
      </c>
      <c r="E23" s="94"/>
      <c r="F23" s="204" t="s">
        <v>357</v>
      </c>
    </row>
    <row r="24" spans="1:8" s="112" customFormat="1" x14ac:dyDescent="0.3">
      <c r="A24" s="55" t="s">
        <v>264</v>
      </c>
      <c r="B24" s="130">
        <v>2</v>
      </c>
      <c r="C24" s="131"/>
      <c r="E24" s="116"/>
      <c r="F24" s="204"/>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9" t="s">
        <v>379</v>
      </c>
      <c r="B38" s="340"/>
      <c r="C38" s="340"/>
      <c r="D38" s="340"/>
      <c r="E38" s="340"/>
      <c r="F38" s="34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95">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0.93333333333333335</v>
      </c>
    </row>
    <row r="47" spans="1:7" x14ac:dyDescent="0.3">
      <c r="A47" s="145"/>
      <c r="B47" s="124"/>
      <c r="C47" s="135"/>
      <c r="D47" s="124"/>
    </row>
    <row r="48" spans="1:7" ht="18" x14ac:dyDescent="0.35">
      <c r="A48" s="185" t="s">
        <v>124</v>
      </c>
      <c r="B48" s="185"/>
      <c r="C48" s="185"/>
      <c r="D48" s="185"/>
      <c r="E48" s="185"/>
      <c r="F48" s="201"/>
    </row>
    <row r="49" spans="1:7" x14ac:dyDescent="0.3">
      <c r="A49" s="146">
        <f>B11</f>
        <v>43182</v>
      </c>
      <c r="B49" s="124"/>
      <c r="C49" s="135"/>
      <c r="D49" s="124"/>
    </row>
    <row r="50" spans="1:7" x14ac:dyDescent="0.3">
      <c r="A50" s="336" t="s">
        <v>30</v>
      </c>
      <c r="B50" s="337" t="s">
        <v>31</v>
      </c>
      <c r="C50" s="337"/>
      <c r="D50" s="337" t="s">
        <v>46</v>
      </c>
      <c r="E50" s="338" t="s">
        <v>310</v>
      </c>
      <c r="F50" s="338" t="s">
        <v>360</v>
      </c>
      <c r="G50" s="127"/>
    </row>
    <row r="51" spans="1:7" x14ac:dyDescent="0.3">
      <c r="A51" s="336"/>
      <c r="B51" s="41" t="s">
        <v>34</v>
      </c>
      <c r="C51" s="41" t="s">
        <v>33</v>
      </c>
      <c r="D51" s="337"/>
      <c r="E51" s="338"/>
      <c r="F51" s="338"/>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49.5" x14ac:dyDescent="0.3">
      <c r="A65" s="247" t="s">
        <v>376</v>
      </c>
      <c r="B65" s="130">
        <v>0</v>
      </c>
      <c r="C65" s="290">
        <f>IF(B65=0, -5, "0")</f>
        <v>-5</v>
      </c>
      <c r="D65" s="149" t="s">
        <v>431</v>
      </c>
      <c r="E65" s="116" t="s">
        <v>447</v>
      </c>
      <c r="F65" s="204" t="s">
        <v>356</v>
      </c>
      <c r="G65" s="127"/>
    </row>
    <row r="66" spans="1:7" ht="33" x14ac:dyDescent="0.3">
      <c r="A66" s="8" t="s">
        <v>129</v>
      </c>
      <c r="B66" s="130">
        <v>1</v>
      </c>
      <c r="C66" s="130"/>
      <c r="D66" s="113" t="s">
        <v>430</v>
      </c>
      <c r="E66" s="94"/>
      <c r="F66" s="204" t="s">
        <v>356</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ht="33" x14ac:dyDescent="0.3">
      <c r="A72" s="297" t="s">
        <v>382</v>
      </c>
      <c r="B72" s="130" t="s">
        <v>32</v>
      </c>
      <c r="C72" s="290" t="str">
        <f>IF(B72=0, -5, "0")</f>
        <v>0</v>
      </c>
      <c r="D72" s="138" t="s">
        <v>443</v>
      </c>
      <c r="F72" s="204" t="s">
        <v>356</v>
      </c>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432</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0.65625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448</v>
      </c>
      <c r="E92" s="106"/>
      <c r="F92" s="204" t="s">
        <v>356</v>
      </c>
    </row>
    <row r="93" spans="1:7" x14ac:dyDescent="0.3">
      <c r="A93" s="4" t="s">
        <v>359</v>
      </c>
      <c r="B93" s="130">
        <v>2</v>
      </c>
      <c r="C93" s="130"/>
      <c r="D93" s="129"/>
      <c r="E93" s="94"/>
      <c r="F93" s="204"/>
    </row>
    <row r="94" spans="1:7" x14ac:dyDescent="0.3">
      <c r="A94" s="339" t="s">
        <v>379</v>
      </c>
      <c r="B94" s="340"/>
      <c r="C94" s="340"/>
      <c r="D94" s="340"/>
      <c r="E94" s="340"/>
      <c r="F94" s="341"/>
    </row>
    <row r="95" spans="1:7" x14ac:dyDescent="0.3">
      <c r="A95" s="229" t="s">
        <v>361</v>
      </c>
      <c r="B95" s="130">
        <v>2</v>
      </c>
      <c r="C95" s="230"/>
      <c r="D95" s="231"/>
      <c r="E95" s="106"/>
      <c r="F95" s="204"/>
    </row>
    <row r="96" spans="1:7" s="112" customFormat="1" x14ac:dyDescent="0.3">
      <c r="A96" s="55" t="s">
        <v>458</v>
      </c>
      <c r="B96" s="130">
        <v>2</v>
      </c>
      <c r="C96" s="213"/>
      <c r="D96" s="223"/>
      <c r="E96" s="106"/>
      <c r="F96" s="204"/>
      <c r="G96" s="127"/>
    </row>
    <row r="97" spans="1:7" s="112" customFormat="1" x14ac:dyDescent="0.3">
      <c r="A97" s="219" t="s">
        <v>459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5">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56</v>
      </c>
    </row>
    <row r="103" spans="1:7" ht="18" x14ac:dyDescent="0.35">
      <c r="A103" s="42" t="s">
        <v>199</v>
      </c>
      <c r="B103" s="152"/>
      <c r="C103" s="153"/>
      <c r="D103" s="144">
        <f>D102/(COUNT(B88:C93,B53:C60,B65:C83,B95:C99)*2)</f>
        <v>0.82352941176470584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43182</v>
      </c>
      <c r="B106" s="124"/>
      <c r="C106" s="135"/>
      <c r="D106" s="124"/>
    </row>
    <row r="107" spans="1:7" x14ac:dyDescent="0.3">
      <c r="A107" s="336" t="s">
        <v>30</v>
      </c>
      <c r="B107" s="337" t="s">
        <v>31</v>
      </c>
      <c r="C107" s="337"/>
      <c r="D107" s="337" t="s">
        <v>46</v>
      </c>
      <c r="E107" s="338" t="s">
        <v>310</v>
      </c>
      <c r="F107" s="338" t="s">
        <v>360</v>
      </c>
    </row>
    <row r="108" spans="1:7" x14ac:dyDescent="0.3">
      <c r="A108" s="336"/>
      <c r="B108" s="41" t="s">
        <v>34</v>
      </c>
      <c r="C108" s="41" t="s">
        <v>33</v>
      </c>
      <c r="D108" s="337"/>
      <c r="E108" s="338"/>
      <c r="F108" s="33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99" x14ac:dyDescent="0.3">
      <c r="A121" s="4" t="s">
        <v>252</v>
      </c>
      <c r="B121" s="130">
        <v>1</v>
      </c>
      <c r="C121" s="130"/>
      <c r="D121" s="113" t="s">
        <v>429</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460</v>
      </c>
      <c r="B129" s="130">
        <v>2</v>
      </c>
      <c r="C129" s="292" t="str">
        <f>IF(B129=0, -5, "0")</f>
        <v>0</v>
      </c>
      <c r="D129" s="116" t="s">
        <v>445</v>
      </c>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16"/>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42" t="s">
        <v>379</v>
      </c>
      <c r="B148" s="343"/>
      <c r="C148" s="343"/>
      <c r="D148" s="34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458</v>
      </c>
      <c r="B150" s="130">
        <v>2</v>
      </c>
      <c r="C150" s="225"/>
      <c r="D150" s="116"/>
      <c r="E150" s="116"/>
      <c r="F150" s="204"/>
      <c r="G150" s="127"/>
    </row>
    <row r="151" spans="1:7" s="112" customFormat="1" x14ac:dyDescent="0.3">
      <c r="A151" s="219" t="s">
        <v>459</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95">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43182</v>
      </c>
      <c r="B161" s="124"/>
      <c r="C161" s="135"/>
      <c r="D161" s="127"/>
    </row>
    <row r="162" spans="1:7" x14ac:dyDescent="0.3">
      <c r="A162" s="336" t="s">
        <v>30</v>
      </c>
      <c r="B162" s="337" t="s">
        <v>31</v>
      </c>
      <c r="C162" s="337"/>
      <c r="D162" s="337" t="s">
        <v>46</v>
      </c>
      <c r="E162" s="338" t="s">
        <v>310</v>
      </c>
      <c r="F162" s="338" t="s">
        <v>360</v>
      </c>
      <c r="G162" s="127"/>
    </row>
    <row r="163" spans="1:7" x14ac:dyDescent="0.3">
      <c r="A163" s="336"/>
      <c r="B163" s="41" t="s">
        <v>34</v>
      </c>
      <c r="C163" s="41" t="s">
        <v>33</v>
      </c>
      <c r="D163" s="337"/>
      <c r="E163" s="338"/>
      <c r="F163" s="33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49.5" x14ac:dyDescent="0.3">
      <c r="A169" s="7" t="s">
        <v>171</v>
      </c>
      <c r="B169" s="130">
        <v>1</v>
      </c>
      <c r="C169" s="130"/>
      <c r="D169" s="95" t="s">
        <v>461</v>
      </c>
      <c r="E169" s="94"/>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2.25" customHeight="1" x14ac:dyDescent="0.3">
      <c r="A177" s="4" t="s">
        <v>122</v>
      </c>
      <c r="B177" s="130">
        <v>1</v>
      </c>
      <c r="C177" s="130"/>
      <c r="D177" s="113" t="s">
        <v>449</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49.5" x14ac:dyDescent="0.35">
      <c r="A182" s="260" t="s">
        <v>223</v>
      </c>
      <c r="B182" s="130">
        <v>1</v>
      </c>
      <c r="C182" s="136">
        <f>IF(B182=0, -10, IF(B182=1, -5, "0"))</f>
        <v>-5</v>
      </c>
      <c r="D182" s="157" t="s">
        <v>462</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60.75" customHeight="1" x14ac:dyDescent="0.35">
      <c r="A186" s="266" t="s">
        <v>186</v>
      </c>
      <c r="B186" s="130">
        <v>1</v>
      </c>
      <c r="C186" s="136" t="str">
        <f>IF(B186=0, -10, "0")</f>
        <v>0</v>
      </c>
      <c r="D186" s="296" t="s">
        <v>420</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ht="33" x14ac:dyDescent="0.3">
      <c r="A191" s="8" t="s">
        <v>75</v>
      </c>
      <c r="B191" s="130">
        <v>0</v>
      </c>
      <c r="C191" s="130"/>
      <c r="D191" s="116" t="s">
        <v>422</v>
      </c>
      <c r="E191" s="95" t="s">
        <v>423</v>
      </c>
      <c r="F191" s="204" t="s">
        <v>356</v>
      </c>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45" t="s">
        <v>379</v>
      </c>
      <c r="B195" s="345"/>
      <c r="C195" s="345"/>
      <c r="D195" s="345"/>
      <c r="E195" s="345"/>
      <c r="F195" s="345"/>
      <c r="G195" s="127"/>
    </row>
    <row r="196" spans="1:7" s="112" customFormat="1" x14ac:dyDescent="0.3">
      <c r="A196" s="4" t="s">
        <v>361</v>
      </c>
      <c r="B196" s="130">
        <v>2</v>
      </c>
      <c r="C196" s="131"/>
      <c r="D196" s="116"/>
      <c r="E196" s="106"/>
      <c r="F196" s="204"/>
      <c r="G196" s="127"/>
    </row>
    <row r="197" spans="1:7" s="112" customFormat="1" x14ac:dyDescent="0.3">
      <c r="A197" s="70" t="s">
        <v>458</v>
      </c>
      <c r="B197" s="130">
        <v>2</v>
      </c>
      <c r="C197" s="131"/>
      <c r="D197" s="116"/>
      <c r="E197" s="106"/>
      <c r="F197" s="204"/>
      <c r="G197" s="127"/>
    </row>
    <row r="198" spans="1:7" s="112" customFormat="1" x14ac:dyDescent="0.3">
      <c r="A198" s="10" t="s">
        <v>459</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5">
        <v>1</v>
      </c>
      <c r="E200" s="252"/>
      <c r="F200" s="253"/>
      <c r="G200" s="127"/>
    </row>
    <row r="201" spans="1:7" x14ac:dyDescent="0.3">
      <c r="A201" s="59" t="s">
        <v>36</v>
      </c>
      <c r="B201" s="59"/>
      <c r="C201" s="59"/>
      <c r="D201" s="59">
        <f>SUM(B176:C194,B196:C200)</f>
        <v>38</v>
      </c>
    </row>
    <row r="202" spans="1:7" x14ac:dyDescent="0.3">
      <c r="A202" s="5" t="s">
        <v>35</v>
      </c>
      <c r="B202" s="132"/>
      <c r="C202" s="133"/>
      <c r="D202" s="134">
        <f>D201/(COUNT(B176:C194,B196:C200)*2)</f>
        <v>0.76</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0.796875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43182</v>
      </c>
      <c r="B208" s="124"/>
      <c r="C208" s="135"/>
      <c r="D208" s="124"/>
    </row>
    <row r="209" spans="1:7" x14ac:dyDescent="0.3">
      <c r="A209" s="336" t="s">
        <v>30</v>
      </c>
      <c r="B209" s="337" t="s">
        <v>31</v>
      </c>
      <c r="C209" s="337"/>
      <c r="D209" s="337" t="s">
        <v>46</v>
      </c>
      <c r="E209" s="338" t="s">
        <v>310</v>
      </c>
      <c r="F209" s="338" t="s">
        <v>360</v>
      </c>
      <c r="G209" s="127"/>
    </row>
    <row r="210" spans="1:7" x14ac:dyDescent="0.3">
      <c r="A210" s="336"/>
      <c r="B210" s="41" t="s">
        <v>34</v>
      </c>
      <c r="C210" s="41" t="s">
        <v>33</v>
      </c>
      <c r="D210" s="337"/>
      <c r="E210" s="338"/>
      <c r="F210" s="33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t="s">
        <v>445</v>
      </c>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48.5" x14ac:dyDescent="0.3">
      <c r="A238" s="209" t="s">
        <v>66</v>
      </c>
      <c r="B238" s="130">
        <v>0</v>
      </c>
      <c r="C238" s="150">
        <f>IF(B238=0, -5, "0")</f>
        <v>-5</v>
      </c>
      <c r="D238" s="296" t="s">
        <v>450</v>
      </c>
      <c r="E238" s="95" t="s">
        <v>444</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ht="33" x14ac:dyDescent="0.3">
      <c r="A241" s="8" t="s">
        <v>75</v>
      </c>
      <c r="B241" s="130">
        <v>1</v>
      </c>
      <c r="C241" s="130"/>
      <c r="D241" s="95" t="s">
        <v>463</v>
      </c>
      <c r="E241" s="94"/>
      <c r="F241" s="204" t="s">
        <v>356</v>
      </c>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0.73684210526315785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464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45" t="s">
        <v>379</v>
      </c>
      <c r="B256" s="345"/>
      <c r="C256" s="345"/>
      <c r="D256" s="345"/>
      <c r="E256" s="345"/>
      <c r="F256" s="345"/>
    </row>
    <row r="257" spans="1:7" ht="31.5" customHeight="1" x14ac:dyDescent="0.3">
      <c r="A257" s="58" t="s">
        <v>361</v>
      </c>
      <c r="B257" s="130">
        <v>2</v>
      </c>
      <c r="C257" s="227"/>
      <c r="D257" s="227"/>
      <c r="E257" s="227"/>
      <c r="F257" s="204"/>
      <c r="G257" s="127"/>
    </row>
    <row r="258" spans="1:7" x14ac:dyDescent="0.3">
      <c r="A258" s="55" t="s">
        <v>458</v>
      </c>
      <c r="B258" s="130">
        <v>2</v>
      </c>
      <c r="C258" s="131"/>
      <c r="D258" s="147"/>
      <c r="E258" s="106"/>
      <c r="F258" s="204"/>
      <c r="G258" s="127"/>
    </row>
    <row r="259" spans="1:7" x14ac:dyDescent="0.3">
      <c r="A259" s="219" t="s">
        <v>459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5">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0.88095238095238093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43182</v>
      </c>
      <c r="B269" s="124"/>
      <c r="C269" s="135"/>
      <c r="D269" s="124"/>
      <c r="F269" s="206"/>
      <c r="G269" s="214"/>
    </row>
    <row r="270" spans="1:7" s="16" customFormat="1" x14ac:dyDescent="0.3">
      <c r="A270" s="336" t="s">
        <v>30</v>
      </c>
      <c r="B270" s="337" t="s">
        <v>31</v>
      </c>
      <c r="C270" s="337"/>
      <c r="D270" s="337" t="s">
        <v>46</v>
      </c>
      <c r="E270" s="338" t="s">
        <v>310</v>
      </c>
      <c r="F270" s="338" t="s">
        <v>360</v>
      </c>
      <c r="G270" s="214"/>
    </row>
    <row r="271" spans="1:7" s="16" customFormat="1" x14ac:dyDescent="0.3">
      <c r="A271" s="336"/>
      <c r="B271" s="41" t="s">
        <v>34</v>
      </c>
      <c r="C271" s="41" t="s">
        <v>33</v>
      </c>
      <c r="D271" s="337"/>
      <c r="E271" s="338"/>
      <c r="F271" s="33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19.5" customHeight="1"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49.5" x14ac:dyDescent="0.3">
      <c r="A302" s="209" t="s">
        <v>157</v>
      </c>
      <c r="B302" s="130">
        <v>1</v>
      </c>
      <c r="C302" s="150" t="str">
        <f>IF(B302=0, -5, "0")</f>
        <v>0</v>
      </c>
      <c r="D302" s="165" t="s">
        <v>446</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46" t="s">
        <v>396</v>
      </c>
      <c r="B308" s="347"/>
      <c r="C308" s="347"/>
      <c r="D308" s="347"/>
      <c r="E308" s="347"/>
      <c r="F308" s="348"/>
      <c r="G308" s="214"/>
    </row>
    <row r="309" spans="1:7" s="16" customFormat="1" ht="30" customHeight="1" x14ac:dyDescent="0.3">
      <c r="A309" s="58" t="s">
        <v>361</v>
      </c>
      <c r="B309" s="130">
        <v>2</v>
      </c>
      <c r="C309" s="213"/>
      <c r="D309" s="165"/>
      <c r="E309" s="106"/>
      <c r="F309" s="204"/>
      <c r="G309" s="214"/>
    </row>
    <row r="310" spans="1:7" s="16" customFormat="1" x14ac:dyDescent="0.3">
      <c r="A310" s="55" t="s">
        <v>458</v>
      </c>
      <c r="B310" s="130">
        <v>2</v>
      </c>
      <c r="C310" s="213"/>
      <c r="D310" s="165"/>
      <c r="E310" s="106"/>
      <c r="F310" s="204"/>
      <c r="G310" s="214"/>
    </row>
    <row r="311" spans="1:7" s="16" customFormat="1" x14ac:dyDescent="0.3">
      <c r="A311" s="219" t="s">
        <v>459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95">
        <v>1</v>
      </c>
      <c r="E313" s="252"/>
      <c r="F313" s="253"/>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43182</v>
      </c>
      <c r="B321" s="124"/>
      <c r="C321" s="135"/>
      <c r="D321" s="127"/>
    </row>
    <row r="322" spans="1:7" x14ac:dyDescent="0.3">
      <c r="A322" s="336" t="s">
        <v>30</v>
      </c>
      <c r="B322" s="337" t="s">
        <v>31</v>
      </c>
      <c r="C322" s="337"/>
      <c r="D322" s="337" t="s">
        <v>46</v>
      </c>
      <c r="E322" s="338" t="s">
        <v>310</v>
      </c>
      <c r="F322" s="338" t="s">
        <v>360</v>
      </c>
      <c r="G322" s="127"/>
    </row>
    <row r="323" spans="1:7" x14ac:dyDescent="0.3">
      <c r="A323" s="336"/>
      <c r="B323" s="41" t="s">
        <v>34</v>
      </c>
      <c r="C323" s="41" t="s">
        <v>33</v>
      </c>
      <c r="D323" s="337"/>
      <c r="E323" s="338"/>
      <c r="F323" s="33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49.5" x14ac:dyDescent="0.3">
      <c r="A340" s="210" t="s">
        <v>318</v>
      </c>
      <c r="B340" s="130">
        <v>1</v>
      </c>
      <c r="C340" s="150" t="str">
        <f>IF(B340=0, -5, "0")</f>
        <v>0</v>
      </c>
      <c r="D340" s="129" t="s">
        <v>454</v>
      </c>
      <c r="E340" s="94"/>
      <c r="F340" s="204" t="s">
        <v>357</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82.5" x14ac:dyDescent="0.3">
      <c r="A346" s="70" t="s">
        <v>178</v>
      </c>
      <c r="B346" s="130">
        <v>0</v>
      </c>
      <c r="C346" s="130"/>
      <c r="D346" s="95" t="s">
        <v>434</v>
      </c>
      <c r="E346" s="95" t="s">
        <v>433</v>
      </c>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46" t="s">
        <v>379</v>
      </c>
      <c r="B349" s="347"/>
      <c r="C349" s="347"/>
      <c r="D349" s="347"/>
      <c r="E349" s="347"/>
      <c r="F349" s="347"/>
    </row>
    <row r="350" spans="1:7" s="112" customFormat="1" ht="27.75" customHeight="1" x14ac:dyDescent="0.3">
      <c r="A350" s="55" t="s">
        <v>361</v>
      </c>
      <c r="B350" s="130">
        <v>2</v>
      </c>
      <c r="C350" s="227"/>
      <c r="D350" s="289"/>
      <c r="E350" s="289"/>
      <c r="F350" s="204"/>
      <c r="G350" s="127"/>
    </row>
    <row r="351" spans="1:7" s="112" customFormat="1" x14ac:dyDescent="0.3">
      <c r="A351" s="219" t="s">
        <v>459</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5">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0.93478260869565222</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43182</v>
      </c>
      <c r="B361" s="124"/>
      <c r="C361" s="135"/>
      <c r="D361" s="124"/>
    </row>
    <row r="362" spans="1:7" x14ac:dyDescent="0.3">
      <c r="A362" s="336" t="s">
        <v>30</v>
      </c>
      <c r="B362" s="337" t="s">
        <v>31</v>
      </c>
      <c r="C362" s="337"/>
      <c r="D362" s="337" t="s">
        <v>46</v>
      </c>
      <c r="E362" s="338" t="s">
        <v>310</v>
      </c>
      <c r="F362" s="338" t="s">
        <v>360</v>
      </c>
      <c r="G362" s="127"/>
    </row>
    <row r="363" spans="1:7" x14ac:dyDescent="0.3">
      <c r="A363" s="336"/>
      <c r="B363" s="41" t="s">
        <v>34</v>
      </c>
      <c r="C363" s="41" t="s">
        <v>33</v>
      </c>
      <c r="D363" s="337"/>
      <c r="E363" s="338"/>
      <c r="F363" s="33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33" x14ac:dyDescent="0.3">
      <c r="A366" s="70" t="s">
        <v>49</v>
      </c>
      <c r="B366" s="130">
        <v>1</v>
      </c>
      <c r="C366" s="130"/>
      <c r="D366" s="124" t="s">
        <v>441</v>
      </c>
      <c r="E366" s="94"/>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45" t="s">
        <v>379</v>
      </c>
      <c r="B383" s="345"/>
      <c r="C383" s="345"/>
      <c r="D383" s="345"/>
      <c r="E383" s="345"/>
      <c r="F383" s="345"/>
      <c r="G383" s="127"/>
    </row>
    <row r="384" spans="1:7" x14ac:dyDescent="0.3">
      <c r="A384" s="70" t="s">
        <v>361</v>
      </c>
      <c r="B384" s="130">
        <v>2</v>
      </c>
      <c r="C384" s="130"/>
      <c r="D384" s="149"/>
      <c r="E384" s="94"/>
      <c r="F384" s="204"/>
      <c r="G384" s="127"/>
    </row>
    <row r="385" spans="1:7" x14ac:dyDescent="0.3">
      <c r="A385" s="10" t="s">
        <v>459</v>
      </c>
      <c r="B385" s="130">
        <v>2</v>
      </c>
      <c r="C385" s="130"/>
      <c r="D385" s="113"/>
      <c r="E385" s="94"/>
      <c r="F385" s="204"/>
      <c r="G385" s="127"/>
    </row>
    <row r="386" spans="1:7" ht="45" x14ac:dyDescent="0.3">
      <c r="A386" s="8" t="s">
        <v>249</v>
      </c>
      <c r="B386" s="280">
        <v>2</v>
      </c>
      <c r="C386" s="130"/>
      <c r="D386" s="295">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43182</v>
      </c>
      <c r="B394" s="124"/>
      <c r="C394" s="135"/>
      <c r="D394" s="127"/>
      <c r="G394" s="127"/>
    </row>
    <row r="395" spans="1:7" x14ac:dyDescent="0.3">
      <c r="A395" s="336" t="s">
        <v>30</v>
      </c>
      <c r="B395" s="337" t="s">
        <v>31</v>
      </c>
      <c r="C395" s="337"/>
      <c r="D395" s="337" t="s">
        <v>46</v>
      </c>
      <c r="E395" s="338" t="s">
        <v>310</v>
      </c>
      <c r="F395" s="338" t="s">
        <v>360</v>
      </c>
      <c r="G395" s="127"/>
    </row>
    <row r="396" spans="1:7" x14ac:dyDescent="0.3">
      <c r="A396" s="336"/>
      <c r="B396" s="41" t="s">
        <v>34</v>
      </c>
      <c r="C396" s="41" t="s">
        <v>33</v>
      </c>
      <c r="D396" s="337"/>
      <c r="E396" s="338"/>
      <c r="F396" s="33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t="s">
        <v>32</v>
      </c>
      <c r="C433" s="130"/>
      <c r="D433" s="129"/>
      <c r="E433" s="94"/>
      <c r="F433" s="204"/>
    </row>
    <row r="434" spans="1:7" ht="30" x14ac:dyDescent="0.3">
      <c r="A434" s="70" t="s">
        <v>178</v>
      </c>
      <c r="B434" s="130">
        <v>2</v>
      </c>
      <c r="C434" s="130"/>
      <c r="D434" s="129"/>
      <c r="E434" s="94"/>
      <c r="F434" s="204"/>
      <c r="G434" s="12"/>
    </row>
    <row r="435" spans="1:7" x14ac:dyDescent="0.3">
      <c r="A435" s="345" t="s">
        <v>379</v>
      </c>
      <c r="B435" s="345"/>
      <c r="C435" s="345"/>
      <c r="D435" s="345"/>
      <c r="E435" s="345"/>
      <c r="F435" s="345"/>
      <c r="G435" s="12"/>
    </row>
    <row r="436" spans="1:7" x14ac:dyDescent="0.3">
      <c r="A436" s="70" t="s">
        <v>361</v>
      </c>
      <c r="B436" s="130">
        <v>2</v>
      </c>
      <c r="C436" s="130"/>
      <c r="D436" s="129"/>
      <c r="E436" s="94"/>
      <c r="F436" s="204"/>
      <c r="G436" s="233"/>
    </row>
    <row r="437" spans="1:7" x14ac:dyDescent="0.3">
      <c r="A437" s="10" t="s">
        <v>459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5">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43182</v>
      </c>
      <c r="B447" s="124"/>
      <c r="C447" s="135"/>
      <c r="D447" s="124"/>
    </row>
    <row r="448" spans="1:7" x14ac:dyDescent="0.3">
      <c r="A448" s="336" t="s">
        <v>30</v>
      </c>
      <c r="B448" s="337" t="s">
        <v>31</v>
      </c>
      <c r="C448" s="337"/>
      <c r="D448" s="337" t="s">
        <v>46</v>
      </c>
      <c r="E448" s="338" t="s">
        <v>310</v>
      </c>
      <c r="F448" s="338" t="s">
        <v>360</v>
      </c>
      <c r="G448" s="127"/>
    </row>
    <row r="449" spans="1:6" x14ac:dyDescent="0.3">
      <c r="A449" s="336"/>
      <c r="B449" s="41" t="s">
        <v>34</v>
      </c>
      <c r="C449" s="41" t="s">
        <v>33</v>
      </c>
      <c r="D449" s="337"/>
      <c r="E449" s="338"/>
      <c r="F449" s="33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435</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49" t="s">
        <v>379</v>
      </c>
      <c r="B471" s="350"/>
      <c r="C471" s="350"/>
      <c r="D471" s="350"/>
      <c r="E471" s="350"/>
      <c r="F471" s="350"/>
    </row>
    <row r="472" spans="1:7" s="112" customFormat="1" x14ac:dyDescent="0.3">
      <c r="A472" s="55" t="s">
        <v>361</v>
      </c>
      <c r="B472" s="130">
        <v>2</v>
      </c>
      <c r="C472" s="213"/>
      <c r="D472" s="116"/>
      <c r="E472" s="106"/>
      <c r="F472" s="204"/>
      <c r="G472" s="127"/>
    </row>
    <row r="473" spans="1:7" s="112" customFormat="1" x14ac:dyDescent="0.3">
      <c r="A473" s="55" t="s">
        <v>458</v>
      </c>
      <c r="B473" s="130">
        <v>2</v>
      </c>
      <c r="C473" s="213"/>
      <c r="D473" s="116"/>
      <c r="E473" s="106"/>
      <c r="F473" s="204"/>
      <c r="G473" s="127"/>
    </row>
    <row r="474" spans="1:7" s="112" customFormat="1" x14ac:dyDescent="0.3">
      <c r="A474" s="219" t="s">
        <v>459</v>
      </c>
      <c r="B474" s="130">
        <v>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80">
        <v>2</v>
      </c>
      <c r="C476" s="140"/>
      <c r="D476" s="295">
        <v>1</v>
      </c>
      <c r="E476" s="252"/>
      <c r="F476" s="253"/>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51" t="s">
        <v>367</v>
      </c>
      <c r="B483" s="351"/>
      <c r="C483" s="351"/>
      <c r="D483" s="351"/>
      <c r="E483" s="185"/>
      <c r="F483" s="201"/>
    </row>
    <row r="484" spans="1:7" x14ac:dyDescent="0.3">
      <c r="A484" s="74">
        <f>B11</f>
        <v>43182</v>
      </c>
      <c r="B484" s="124"/>
      <c r="C484" s="135"/>
      <c r="D484" s="124"/>
    </row>
    <row r="485" spans="1:7" x14ac:dyDescent="0.3">
      <c r="A485" s="336" t="s">
        <v>30</v>
      </c>
      <c r="B485" s="337" t="s">
        <v>31</v>
      </c>
      <c r="C485" s="337"/>
      <c r="D485" s="337" t="s">
        <v>46</v>
      </c>
      <c r="E485" s="338" t="s">
        <v>310</v>
      </c>
      <c r="F485" s="338" t="s">
        <v>360</v>
      </c>
      <c r="G485" s="127"/>
    </row>
    <row r="486" spans="1:7" x14ac:dyDescent="0.3">
      <c r="A486" s="336"/>
      <c r="B486" s="41" t="s">
        <v>34</v>
      </c>
      <c r="C486" s="41" t="s">
        <v>33</v>
      </c>
      <c r="D486" s="337"/>
      <c r="E486" s="338"/>
      <c r="F486" s="338"/>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455</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5">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43182</v>
      </c>
      <c r="B506" s="124"/>
      <c r="C506" s="135"/>
      <c r="D506" s="124"/>
    </row>
    <row r="507" spans="1:7" x14ac:dyDescent="0.3">
      <c r="A507" s="336" t="s">
        <v>30</v>
      </c>
      <c r="B507" s="337" t="s">
        <v>31</v>
      </c>
      <c r="C507" s="337"/>
      <c r="D507" s="337" t="s">
        <v>46</v>
      </c>
      <c r="E507" s="338" t="s">
        <v>310</v>
      </c>
      <c r="F507" s="338" t="s">
        <v>360</v>
      </c>
      <c r="G507" s="127"/>
    </row>
    <row r="508" spans="1:7" x14ac:dyDescent="0.3">
      <c r="A508" s="336"/>
      <c r="B508" s="41" t="s">
        <v>34</v>
      </c>
      <c r="C508" s="41" t="s">
        <v>33</v>
      </c>
      <c r="D508" s="337"/>
      <c r="E508" s="338"/>
      <c r="F508" s="338"/>
    </row>
    <row r="509" spans="1:7" x14ac:dyDescent="0.3">
      <c r="A509" s="6" t="s">
        <v>15</v>
      </c>
      <c r="B509" s="130">
        <v>2</v>
      </c>
      <c r="C509" s="130"/>
      <c r="D509" s="95"/>
      <c r="E509" s="94"/>
      <c r="F509" s="204"/>
    </row>
    <row r="510" spans="1:7" ht="66" x14ac:dyDescent="0.3">
      <c r="A510" s="9" t="s">
        <v>218</v>
      </c>
      <c r="B510" s="130">
        <v>1</v>
      </c>
      <c r="C510" s="130"/>
      <c r="D510" s="138" t="s">
        <v>452</v>
      </c>
      <c r="E510" s="94"/>
      <c r="F510" s="204" t="s">
        <v>356</v>
      </c>
    </row>
    <row r="511" spans="1:7" x14ac:dyDescent="0.3">
      <c r="A511" s="9" t="s">
        <v>16</v>
      </c>
      <c r="B511" s="130">
        <v>2</v>
      </c>
      <c r="C511" s="130"/>
      <c r="D511" s="138"/>
      <c r="E511" s="94"/>
      <c r="F511" s="204"/>
    </row>
    <row r="512" spans="1:7" ht="45" x14ac:dyDescent="0.3">
      <c r="A512" s="62" t="s">
        <v>249</v>
      </c>
      <c r="B512" s="280">
        <v>2</v>
      </c>
      <c r="C512" s="140"/>
      <c r="D512" s="295">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43182</v>
      </c>
      <c r="B517" s="124"/>
      <c r="C517" s="135"/>
      <c r="D517" s="124"/>
    </row>
    <row r="518" spans="1:7" x14ac:dyDescent="0.3">
      <c r="A518" s="336" t="s">
        <v>30</v>
      </c>
      <c r="B518" s="337" t="s">
        <v>31</v>
      </c>
      <c r="C518" s="337"/>
      <c r="D518" s="337" t="s">
        <v>46</v>
      </c>
      <c r="E518" s="338" t="s">
        <v>310</v>
      </c>
      <c r="F518" s="338" t="s">
        <v>360</v>
      </c>
      <c r="G518" s="127"/>
    </row>
    <row r="519" spans="1:7" x14ac:dyDescent="0.3">
      <c r="A519" s="336"/>
      <c r="B519" s="41" t="s">
        <v>34</v>
      </c>
      <c r="C519" s="41" t="s">
        <v>33</v>
      </c>
      <c r="D519" s="337"/>
      <c r="E519" s="338"/>
      <c r="F519" s="33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t="s">
        <v>438</v>
      </c>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ht="99" x14ac:dyDescent="0.3">
      <c r="A530" s="66" t="s">
        <v>394</v>
      </c>
      <c r="B530" s="130">
        <v>1</v>
      </c>
      <c r="C530" s="150" t="str">
        <f>IF(B530=0, -5, "0")</f>
        <v>0</v>
      </c>
      <c r="D530" s="116" t="s">
        <v>456</v>
      </c>
      <c r="E530" s="106"/>
      <c r="F530" s="204" t="s">
        <v>356</v>
      </c>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5">
        <v>1</v>
      </c>
      <c r="E532" s="252"/>
      <c r="F532" s="253"/>
    </row>
    <row r="533" spans="1:7" x14ac:dyDescent="0.3">
      <c r="A533" s="5" t="s">
        <v>36</v>
      </c>
      <c r="B533" s="5"/>
      <c r="C533" s="5"/>
      <c r="D533" s="5">
        <f>SUM(B520:C532)</f>
        <v>19</v>
      </c>
    </row>
    <row r="534" spans="1:7" x14ac:dyDescent="0.3">
      <c r="A534" s="5" t="s">
        <v>35</v>
      </c>
      <c r="B534" s="132"/>
      <c r="C534" s="133"/>
      <c r="D534" s="134">
        <f>D533/(COUNT(B520:C532)*2)</f>
        <v>0.95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43182</v>
      </c>
      <c r="B537" s="124"/>
      <c r="C537" s="135"/>
      <c r="D537" s="124"/>
      <c r="G537" s="127"/>
    </row>
    <row r="538" spans="1:7" x14ac:dyDescent="0.3">
      <c r="A538" s="336" t="s">
        <v>30</v>
      </c>
      <c r="B538" s="337" t="s">
        <v>31</v>
      </c>
      <c r="C538" s="337"/>
      <c r="D538" s="337" t="s">
        <v>46</v>
      </c>
      <c r="E538" s="338" t="s">
        <v>310</v>
      </c>
      <c r="F538" s="338" t="s">
        <v>360</v>
      </c>
      <c r="G538" s="127"/>
    </row>
    <row r="539" spans="1:7" x14ac:dyDescent="0.3">
      <c r="A539" s="336"/>
      <c r="B539" s="41" t="s">
        <v>34</v>
      </c>
      <c r="C539" s="41" t="s">
        <v>33</v>
      </c>
      <c r="D539" s="337"/>
      <c r="E539" s="338"/>
      <c r="F539" s="338"/>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5">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567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0.92345276872964166</v>
      </c>
    </row>
  </sheetData>
  <sheetProtection algorithmName="SHA-512" hashValue="ZHZPsIDnLWwQ8fXKDfaipvaqPnYgVYq9s8H01hdDQPHGr+/3WHCfQ8y5ELenSe+1E1JJy21fP5ydpY0Tb6mc8A==" saltValue="UjkYfj1VgbcgkSkQrtdzS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61" zoomScale="84" zoomScaleNormal="90" zoomScaleSheetLayoutView="84" workbookViewId="0">
      <selection activeCell="D192" sqref="D192:E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9"/>
      <c r="E1" s="329"/>
      <c r="F1" s="329"/>
      <c r="G1" s="329"/>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53" t="s">
        <v>50</v>
      </c>
      <c r="B6" s="353"/>
      <c r="C6" s="353"/>
      <c r="D6" s="353"/>
      <c r="E6" s="353"/>
      <c r="F6" s="353"/>
      <c r="G6" s="125"/>
    </row>
    <row r="7" spans="1:7" s="12" customFormat="1" ht="21.75" customHeight="1" x14ac:dyDescent="0.5">
      <c r="A7" s="331" t="str">
        <f>'A1 Exploitation'!A8:F8</f>
        <v>Sfax El Jadida</v>
      </c>
      <c r="B7" s="331"/>
      <c r="C7" s="331"/>
      <c r="D7" s="331"/>
      <c r="E7" s="331"/>
      <c r="F7" s="331"/>
      <c r="G7" s="125"/>
    </row>
    <row r="8" spans="1:7" s="12" customFormat="1" ht="24.75" x14ac:dyDescent="0.5">
      <c r="A8" s="14" t="s">
        <v>42</v>
      </c>
      <c r="B8" s="354" t="str">
        <f>'A1 Exploitation'!B9:F9</f>
        <v>Mme Meriam CHOUCHENE</v>
      </c>
      <c r="C8" s="354"/>
      <c r="D8" s="354"/>
      <c r="E8" s="354"/>
      <c r="F8" s="354"/>
      <c r="G8" s="125"/>
    </row>
    <row r="9" spans="1:7" s="12" customFormat="1" ht="24.75" x14ac:dyDescent="0.5">
      <c r="A9" s="15" t="s">
        <v>44</v>
      </c>
      <c r="B9" s="355" t="str">
        <f>'A1 Exploitation'!B10:F10</f>
        <v>Chefs rayons</v>
      </c>
      <c r="C9" s="355"/>
      <c r="D9" s="355"/>
      <c r="E9" s="355"/>
      <c r="F9" s="355"/>
      <c r="G9" s="125"/>
    </row>
    <row r="10" spans="1:7" s="12" customFormat="1" ht="24.75" x14ac:dyDescent="0.5">
      <c r="A10" s="14" t="s">
        <v>43</v>
      </c>
      <c r="B10" s="352">
        <f>'A1 Exploitation'!B11:F11</f>
        <v>43182</v>
      </c>
      <c r="C10" s="352"/>
      <c r="D10" s="352"/>
      <c r="E10" s="352"/>
      <c r="F10" s="352"/>
      <c r="G10" s="125"/>
    </row>
    <row r="11" spans="1:7" s="12" customFormat="1" ht="24.75" x14ac:dyDescent="0.5">
      <c r="A11" s="14" t="s">
        <v>294</v>
      </c>
      <c r="B11" s="356">
        <f>D199</f>
        <v>0.83185840707964598</v>
      </c>
      <c r="C11" s="356"/>
      <c r="D11" s="356"/>
      <c r="E11" s="356"/>
      <c r="F11" s="356"/>
      <c r="G11" s="125"/>
    </row>
    <row r="12" spans="1:7" s="12" customFormat="1" ht="22.5" x14ac:dyDescent="0.45">
      <c r="A12" s="11"/>
      <c r="D12" s="335"/>
      <c r="E12" s="335"/>
      <c r="F12" s="335"/>
      <c r="G12" s="335"/>
    </row>
    <row r="13" spans="1:7" s="12" customFormat="1" ht="11.25" customHeight="1" x14ac:dyDescent="0.3">
      <c r="A13" s="336" t="s">
        <v>30</v>
      </c>
      <c r="B13" s="337" t="s">
        <v>31</v>
      </c>
      <c r="C13" s="337"/>
      <c r="D13" s="337" t="s">
        <v>46</v>
      </c>
      <c r="E13" s="337" t="s">
        <v>190</v>
      </c>
      <c r="F13" s="337" t="s">
        <v>191</v>
      </c>
      <c r="G13" s="112"/>
    </row>
    <row r="14" spans="1:7" s="12" customFormat="1" ht="12.75" customHeight="1" x14ac:dyDescent="0.3">
      <c r="A14" s="336"/>
      <c r="B14" s="34" t="s">
        <v>34</v>
      </c>
      <c r="C14" s="34" t="s">
        <v>33</v>
      </c>
      <c r="D14" s="337"/>
      <c r="E14" s="337"/>
      <c r="F14" s="337"/>
      <c r="G14" s="127"/>
    </row>
    <row r="15" spans="1:7" x14ac:dyDescent="0.3">
      <c r="A15" s="17"/>
      <c r="B15" s="17"/>
      <c r="C15" s="17"/>
      <c r="D15" s="17"/>
    </row>
    <row r="16" spans="1:7" ht="19.5" x14ac:dyDescent="0.4">
      <c r="A16" s="360" t="s">
        <v>0</v>
      </c>
      <c r="B16" s="361"/>
      <c r="C16" s="361"/>
      <c r="D16" s="361"/>
      <c r="E16" s="361"/>
      <c r="F16" s="36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412</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2" t="s">
        <v>36</v>
      </c>
      <c r="B22" s="363"/>
      <c r="C22" s="364"/>
      <c r="D22" s="250">
        <f>SUM(B17:C21)</f>
        <v>9</v>
      </c>
    </row>
    <row r="23" spans="1:7" x14ac:dyDescent="0.3">
      <c r="A23" s="357" t="s">
        <v>295</v>
      </c>
      <c r="B23" s="358"/>
      <c r="C23" s="359"/>
      <c r="D23" s="33">
        <f>D22/(COUNT(B17:C21)*2)</f>
        <v>0.9</v>
      </c>
    </row>
    <row r="24" spans="1:7" s="22" customFormat="1" x14ac:dyDescent="0.3">
      <c r="A24" s="26"/>
      <c r="B24" s="27"/>
      <c r="C24" s="27"/>
      <c r="D24" s="28"/>
      <c r="G24" s="126"/>
    </row>
    <row r="25" spans="1:7" ht="19.5" x14ac:dyDescent="0.4">
      <c r="A25" s="365" t="s">
        <v>4</v>
      </c>
      <c r="B25" s="366"/>
      <c r="C25" s="366"/>
      <c r="D25" s="366"/>
      <c r="E25" s="366"/>
      <c r="F25" s="36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7" t="s">
        <v>36</v>
      </c>
      <c r="B33" s="358"/>
      <c r="C33" s="359"/>
      <c r="D33" s="248">
        <f>SUM(B26:C32)</f>
        <v>14</v>
      </c>
    </row>
    <row r="34" spans="1:7" x14ac:dyDescent="0.3">
      <c r="A34" s="357" t="s">
        <v>295</v>
      </c>
      <c r="B34" s="358"/>
      <c r="C34" s="359"/>
      <c r="D34" s="33">
        <f>D33/(COUNT(B26:C32)*2)</f>
        <v>1</v>
      </c>
    </row>
    <row r="35" spans="1:7" s="22" customFormat="1" x14ac:dyDescent="0.3">
      <c r="A35" s="26"/>
      <c r="B35" s="27"/>
      <c r="C35" s="27"/>
      <c r="D35" s="28"/>
      <c r="G35" s="126"/>
    </row>
    <row r="36" spans="1:7" s="22" customFormat="1" ht="19.5" x14ac:dyDescent="0.4">
      <c r="A36" s="365" t="s">
        <v>219</v>
      </c>
      <c r="B36" s="366"/>
      <c r="C36" s="366"/>
      <c r="D36" s="366"/>
      <c r="E36" s="366"/>
      <c r="F36" s="36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7" t="s">
        <v>36</v>
      </c>
      <c r="B42" s="358"/>
      <c r="C42" s="359"/>
      <c r="D42" s="248">
        <f>SUM(B37:C41)</f>
        <v>8</v>
      </c>
      <c r="E42" s="13"/>
      <c r="F42" s="13"/>
      <c r="G42" s="126"/>
    </row>
    <row r="43" spans="1:7" s="22" customFormat="1" x14ac:dyDescent="0.3">
      <c r="A43" s="357" t="s">
        <v>295</v>
      </c>
      <c r="B43" s="358"/>
      <c r="C43" s="359"/>
      <c r="D43" s="33">
        <f>D42/(COUNT(B37:C41)*2)</f>
        <v>1</v>
      </c>
      <c r="E43" s="13"/>
      <c r="F43" s="13"/>
      <c r="G43" s="126"/>
    </row>
    <row r="44" spans="1:7" s="22" customFormat="1" x14ac:dyDescent="0.3">
      <c r="A44" s="47"/>
      <c r="B44" s="48"/>
      <c r="C44" s="48"/>
      <c r="D44" s="49"/>
      <c r="G44" s="126"/>
    </row>
    <row r="45" spans="1:7" ht="19.5" x14ac:dyDescent="0.4">
      <c r="A45" s="367" t="s">
        <v>21</v>
      </c>
      <c r="B45" s="368"/>
      <c r="C45" s="368"/>
      <c r="D45" s="368"/>
      <c r="E45" s="368"/>
      <c r="F45" s="36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18" x14ac:dyDescent="0.35">
      <c r="A51" s="40" t="s">
        <v>296</v>
      </c>
      <c r="B51" s="94" t="s">
        <v>32</v>
      </c>
      <c r="C51" s="120" t="str">
        <f>IF(B51=0, -5, "0")</f>
        <v>0</v>
      </c>
      <c r="D51" s="98"/>
      <c r="E51" s="94"/>
      <c r="F51" s="94"/>
    </row>
    <row r="52" spans="1:7" x14ac:dyDescent="0.3">
      <c r="A52" s="357" t="s">
        <v>36</v>
      </c>
      <c r="B52" s="358"/>
      <c r="C52" s="359"/>
      <c r="D52" s="248">
        <f>SUM(B46:C51)</f>
        <v>8</v>
      </c>
    </row>
    <row r="53" spans="1:7" x14ac:dyDescent="0.3">
      <c r="A53" s="357" t="s">
        <v>295</v>
      </c>
      <c r="B53" s="358"/>
      <c r="C53" s="359"/>
      <c r="D53" s="33">
        <f>D52/(COUNT(B46:C51)*2)</f>
        <v>1</v>
      </c>
    </row>
    <row r="54" spans="1:7" s="22" customFormat="1" x14ac:dyDescent="0.3">
      <c r="A54" s="26"/>
      <c r="B54" s="27"/>
      <c r="C54" s="27"/>
      <c r="D54" s="28"/>
      <c r="G54" s="126"/>
    </row>
    <row r="55" spans="1:7" ht="19.5" x14ac:dyDescent="0.4">
      <c r="A55" s="365" t="s">
        <v>8</v>
      </c>
      <c r="B55" s="366"/>
      <c r="C55" s="366"/>
      <c r="D55" s="366"/>
      <c r="E55" s="366"/>
      <c r="F55" s="366"/>
    </row>
    <row r="56" spans="1:7" ht="36" x14ac:dyDescent="0.35">
      <c r="A56" s="43" t="s">
        <v>176</v>
      </c>
      <c r="B56" s="94">
        <v>1</v>
      </c>
      <c r="C56" s="120" t="str">
        <f>IF(B56=0, -5, "0")</f>
        <v>0</v>
      </c>
      <c r="D56" s="95" t="s">
        <v>465</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20.2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7" t="s">
        <v>36</v>
      </c>
      <c r="B63" s="358"/>
      <c r="C63" s="359"/>
      <c r="D63" s="248">
        <f>SUM(B56:C62)</f>
        <v>13</v>
      </c>
    </row>
    <row r="64" spans="1:7" x14ac:dyDescent="0.3">
      <c r="A64" s="357" t="s">
        <v>295</v>
      </c>
      <c r="B64" s="358"/>
      <c r="C64" s="359"/>
      <c r="D64" s="33">
        <f>D63/(COUNT(B56:C62)*2)</f>
        <v>0.9285714285714286</v>
      </c>
    </row>
    <row r="65" spans="1:7" s="22" customFormat="1" x14ac:dyDescent="0.3">
      <c r="A65" s="26"/>
      <c r="B65" s="27"/>
      <c r="C65" s="27"/>
      <c r="D65" s="28"/>
      <c r="G65" s="126"/>
    </row>
    <row r="66" spans="1:7" ht="19.5" x14ac:dyDescent="0.4">
      <c r="A66" s="365" t="s">
        <v>130</v>
      </c>
      <c r="B66" s="366"/>
      <c r="C66" s="366"/>
      <c r="D66" s="366"/>
      <c r="E66" s="366"/>
      <c r="F66" s="36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v>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95" t="s">
        <v>413</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7" t="s">
        <v>36</v>
      </c>
      <c r="B84" s="358"/>
      <c r="C84" s="359"/>
      <c r="D84" s="248">
        <f>SUM(B67:C83)</f>
        <v>26</v>
      </c>
    </row>
    <row r="85" spans="1:7" x14ac:dyDescent="0.3">
      <c r="A85" s="357" t="s">
        <v>295</v>
      </c>
      <c r="B85" s="358"/>
      <c r="C85" s="359"/>
      <c r="D85" s="33">
        <f>D84/(COUNT(B67:C83)*2)</f>
        <v>1</v>
      </c>
    </row>
    <row r="86" spans="1:7" s="22" customFormat="1" x14ac:dyDescent="0.3">
      <c r="A86" s="26"/>
      <c r="B86" s="27"/>
      <c r="C86" s="27"/>
      <c r="D86" s="28"/>
      <c r="G86" s="126"/>
    </row>
    <row r="87" spans="1:7" ht="19.5" x14ac:dyDescent="0.4">
      <c r="A87" s="365" t="s">
        <v>211</v>
      </c>
      <c r="B87" s="366"/>
      <c r="C87" s="366"/>
      <c r="D87" s="366"/>
      <c r="E87" s="366"/>
      <c r="F87" s="36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4.75" customHeight="1" x14ac:dyDescent="0.4">
      <c r="A91" s="23" t="s">
        <v>301</v>
      </c>
      <c r="B91" s="110">
        <v>2</v>
      </c>
      <c r="C91" s="101"/>
      <c r="D91" s="95" t="s">
        <v>426</v>
      </c>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0</v>
      </c>
      <c r="C95" s="94"/>
      <c r="D95" s="95" t="s">
        <v>414</v>
      </c>
      <c r="E95" s="94" t="s">
        <v>415</v>
      </c>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424</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t="s">
        <v>425</v>
      </c>
      <c r="E101" s="94"/>
      <c r="F101" s="94"/>
    </row>
    <row r="102" spans="1:7" x14ac:dyDescent="0.3">
      <c r="A102" s="357" t="s">
        <v>36</v>
      </c>
      <c r="B102" s="358"/>
      <c r="C102" s="359"/>
      <c r="D102" s="248">
        <f>SUM(B88:C101)</f>
        <v>26</v>
      </c>
    </row>
    <row r="103" spans="1:7" x14ac:dyDescent="0.3">
      <c r="A103" s="357" t="s">
        <v>295</v>
      </c>
      <c r="B103" s="358"/>
      <c r="C103" s="359"/>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5" t="s">
        <v>212</v>
      </c>
      <c r="B106" s="366"/>
      <c r="C106" s="366"/>
      <c r="D106" s="366"/>
      <c r="E106" s="366"/>
      <c r="F106" s="36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1" customHeight="1" x14ac:dyDescent="0.4">
      <c r="A111" s="21" t="s">
        <v>248</v>
      </c>
      <c r="B111" s="110">
        <v>2</v>
      </c>
      <c r="C111" s="101"/>
      <c r="D111" s="107"/>
      <c r="E111" s="94"/>
      <c r="F111" s="94"/>
      <c r="G111" s="126"/>
    </row>
    <row r="112" spans="1:7" s="22" customFormat="1" ht="21.75" customHeight="1" x14ac:dyDescent="0.35">
      <c r="A112" s="46" t="s">
        <v>230</v>
      </c>
      <c r="B112" s="110">
        <v>2</v>
      </c>
      <c r="C112" s="120" t="str">
        <f>IF(B112=0, -5, "0")</f>
        <v>0</v>
      </c>
      <c r="D112" s="112" t="s">
        <v>439</v>
      </c>
      <c r="E112" s="94"/>
      <c r="F112" s="94"/>
      <c r="G112" s="126"/>
    </row>
    <row r="113" spans="1:7" s="22" customFormat="1" ht="49.5" x14ac:dyDescent="0.3">
      <c r="A113" s="21" t="s">
        <v>165</v>
      </c>
      <c r="B113" s="110">
        <v>0</v>
      </c>
      <c r="C113" s="94"/>
      <c r="D113" s="95" t="s">
        <v>466</v>
      </c>
      <c r="E113" s="95" t="s">
        <v>440</v>
      </c>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7" t="s">
        <v>36</v>
      </c>
      <c r="B118" s="358"/>
      <c r="C118" s="359"/>
      <c r="D118" s="248">
        <f>SUM(B107:C117)</f>
        <v>20</v>
      </c>
      <c r="E118" s="13"/>
      <c r="F118" s="13"/>
      <c r="G118" s="126"/>
    </row>
    <row r="119" spans="1:7" s="22" customFormat="1" x14ac:dyDescent="0.3">
      <c r="A119" s="357" t="s">
        <v>295</v>
      </c>
      <c r="B119" s="358"/>
      <c r="C119" s="359"/>
      <c r="D119" s="33">
        <f>D118/(COUNT(B107:C117)*2)</f>
        <v>0.90909090909090906</v>
      </c>
      <c r="E119" s="13"/>
      <c r="F119" s="13"/>
      <c r="G119" s="126"/>
    </row>
    <row r="120" spans="1:7" s="22" customFormat="1" x14ac:dyDescent="0.3">
      <c r="A120" s="26"/>
      <c r="B120" s="27"/>
      <c r="C120" s="27"/>
      <c r="D120" s="28"/>
      <c r="G120" s="126"/>
    </row>
    <row r="121" spans="1:7" ht="19.5" x14ac:dyDescent="0.4">
      <c r="A121" s="365" t="s">
        <v>185</v>
      </c>
      <c r="B121" s="366"/>
      <c r="C121" s="366"/>
      <c r="D121" s="366"/>
      <c r="E121" s="366"/>
      <c r="F121" s="366"/>
    </row>
    <row r="122" spans="1:7" x14ac:dyDescent="0.3">
      <c r="A122" s="44" t="s">
        <v>275</v>
      </c>
      <c r="B122" s="111">
        <v>2</v>
      </c>
      <c r="C122" s="94"/>
      <c r="D122" s="113"/>
      <c r="E122" s="113"/>
      <c r="F122" s="94"/>
    </row>
    <row r="123" spans="1:7" ht="82.5" x14ac:dyDescent="0.3">
      <c r="A123" s="44" t="s">
        <v>272</v>
      </c>
      <c r="B123" s="111">
        <v>1</v>
      </c>
      <c r="C123" s="94"/>
      <c r="D123" s="95" t="s">
        <v>467</v>
      </c>
      <c r="E123" s="95" t="s">
        <v>468</v>
      </c>
      <c r="F123" s="94" t="s">
        <v>357</v>
      </c>
    </row>
    <row r="124" spans="1:7" ht="19.5" x14ac:dyDescent="0.4">
      <c r="A124" s="17" t="s">
        <v>293</v>
      </c>
      <c r="B124" s="111">
        <v>2</v>
      </c>
      <c r="C124" s="101"/>
      <c r="D124" s="95"/>
      <c r="E124" s="95"/>
      <c r="F124" s="94"/>
    </row>
    <row r="125" spans="1:7" ht="19.5" x14ac:dyDescent="0.4">
      <c r="A125" s="20" t="s">
        <v>247</v>
      </c>
      <c r="B125" s="111">
        <v>1</v>
      </c>
      <c r="C125" s="101"/>
      <c r="D125" s="95" t="s">
        <v>436</v>
      </c>
      <c r="E125" s="95"/>
      <c r="F125" s="94"/>
    </row>
    <row r="126" spans="1:7" ht="67.5" x14ac:dyDescent="0.4">
      <c r="A126" s="17" t="s">
        <v>292</v>
      </c>
      <c r="B126" s="111">
        <v>1</v>
      </c>
      <c r="C126" s="101"/>
      <c r="D126" s="95" t="s">
        <v>472</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437</v>
      </c>
      <c r="E128" s="95"/>
      <c r="F128" s="94"/>
    </row>
    <row r="129" spans="1:7" ht="49.5" x14ac:dyDescent="0.3">
      <c r="A129" s="20" t="s">
        <v>166</v>
      </c>
      <c r="B129" s="111">
        <v>1</v>
      </c>
      <c r="C129" s="121"/>
      <c r="D129" s="95" t="s">
        <v>451</v>
      </c>
      <c r="E129" s="95"/>
      <c r="F129" s="94" t="s">
        <v>357</v>
      </c>
    </row>
    <row r="130" spans="1:7" ht="36" x14ac:dyDescent="0.35">
      <c r="A130" s="43" t="s">
        <v>194</v>
      </c>
      <c r="B130" s="111">
        <v>2</v>
      </c>
      <c r="C130" s="120" t="str">
        <f>IF(B130=0, -5, "0")</f>
        <v>0</v>
      </c>
      <c r="D130" s="95" t="s">
        <v>419</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7" t="s">
        <v>36</v>
      </c>
      <c r="B133" s="358"/>
      <c r="C133" s="359"/>
      <c r="D133" s="248">
        <f>SUM(B122:C132)</f>
        <v>18</v>
      </c>
    </row>
    <row r="134" spans="1:7" x14ac:dyDescent="0.3">
      <c r="A134" s="357" t="s">
        <v>295</v>
      </c>
      <c r="B134" s="358"/>
      <c r="C134" s="359"/>
      <c r="D134" s="32">
        <f>D133/(COUNT(B122:C132)*2)</f>
        <v>0.81818181818181823</v>
      </c>
    </row>
    <row r="135" spans="1:7" s="22" customFormat="1" x14ac:dyDescent="0.3">
      <c r="A135" s="26"/>
      <c r="B135" s="27"/>
      <c r="C135" s="27"/>
      <c r="D135" s="31"/>
      <c r="G135" s="126"/>
    </row>
    <row r="136" spans="1:7" ht="19.5" x14ac:dyDescent="0.4">
      <c r="A136" s="365" t="s">
        <v>71</v>
      </c>
      <c r="B136" s="366"/>
      <c r="C136" s="366"/>
      <c r="D136" s="366"/>
      <c r="E136" s="366"/>
      <c r="F136" s="36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57" t="s">
        <v>36</v>
      </c>
      <c r="B149" s="358"/>
      <c r="C149" s="359"/>
      <c r="D149" s="248">
        <f>SUM(B137:C148)</f>
        <v>24</v>
      </c>
    </row>
    <row r="150" spans="1:7" x14ac:dyDescent="0.3">
      <c r="A150" s="357" t="s">
        <v>295</v>
      </c>
      <c r="B150" s="358"/>
      <c r="C150" s="359"/>
      <c r="D150" s="33">
        <f>D149/(COUNT(B137:C148)*2)</f>
        <v>1</v>
      </c>
    </row>
    <row r="151" spans="1:7" s="22" customFormat="1" x14ac:dyDescent="0.3">
      <c r="A151" s="26"/>
      <c r="B151" s="27"/>
      <c r="C151" s="27"/>
      <c r="D151" s="28"/>
      <c r="G151" s="126"/>
    </row>
    <row r="152" spans="1:7" ht="19.5" x14ac:dyDescent="0.4">
      <c r="A152" s="365" t="s">
        <v>217</v>
      </c>
      <c r="B152" s="366"/>
      <c r="C152" s="366"/>
      <c r="D152" s="366"/>
      <c r="E152" s="366"/>
      <c r="F152" s="366"/>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0</v>
      </c>
      <c r="C155" s="120">
        <f>IF(B155=0, -5, "0")</f>
        <v>-5</v>
      </c>
      <c r="D155" s="95" t="s">
        <v>473</v>
      </c>
      <c r="E155" s="95" t="s">
        <v>416</v>
      </c>
      <c r="F155" s="94" t="s">
        <v>357</v>
      </c>
    </row>
    <row r="156" spans="1:7" ht="33.75" x14ac:dyDescent="0.35">
      <c r="A156" s="40" t="s">
        <v>307</v>
      </c>
      <c r="B156" s="94">
        <v>1</v>
      </c>
      <c r="C156" s="120" t="str">
        <f>IF(B156=0, -5, "0")</f>
        <v>0</v>
      </c>
      <c r="D156" s="95" t="s">
        <v>442</v>
      </c>
      <c r="E156" s="94"/>
      <c r="F156" s="94" t="s">
        <v>357</v>
      </c>
    </row>
    <row r="157" spans="1:7" ht="101.25" customHeight="1" x14ac:dyDescent="0.35">
      <c r="A157" s="40" t="s">
        <v>308</v>
      </c>
      <c r="B157" s="94">
        <v>0</v>
      </c>
      <c r="C157" s="120">
        <f>IF(B157=0, -5, "0")</f>
        <v>-5</v>
      </c>
      <c r="D157" s="95" t="s">
        <v>469</v>
      </c>
      <c r="E157" s="95" t="s">
        <v>421</v>
      </c>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57" t="s">
        <v>36</v>
      </c>
      <c r="B161" s="363"/>
      <c r="C161" s="364"/>
      <c r="D161" s="250">
        <f>SUM(B153:C160)</f>
        <v>1</v>
      </c>
    </row>
    <row r="162" spans="1:7" x14ac:dyDescent="0.3">
      <c r="A162" s="357" t="s">
        <v>295</v>
      </c>
      <c r="B162" s="358"/>
      <c r="C162" s="359"/>
      <c r="D162" s="33">
        <f>D161/(COUNT(B153:C160)*2)</f>
        <v>0.05</v>
      </c>
    </row>
    <row r="163" spans="1:7" s="22" customFormat="1" x14ac:dyDescent="0.3">
      <c r="A163" s="26"/>
      <c r="B163" s="27"/>
      <c r="C163" s="29"/>
      <c r="D163" s="30"/>
      <c r="G163" s="126"/>
    </row>
    <row r="164" spans="1:7" ht="19.5" x14ac:dyDescent="0.4">
      <c r="A164" s="365" t="s">
        <v>77</v>
      </c>
      <c r="B164" s="366"/>
      <c r="C164" s="366"/>
      <c r="D164" s="366"/>
      <c r="E164" s="366"/>
      <c r="F164" s="36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101.25" customHeight="1" x14ac:dyDescent="0.3">
      <c r="A167" s="44" t="s">
        <v>215</v>
      </c>
      <c r="B167" s="94">
        <v>0</v>
      </c>
      <c r="C167" s="94"/>
      <c r="D167" s="95" t="s">
        <v>474</v>
      </c>
      <c r="E167" s="95" t="s">
        <v>427</v>
      </c>
      <c r="F167" s="94" t="s">
        <v>357</v>
      </c>
    </row>
    <row r="168" spans="1:7" x14ac:dyDescent="0.3">
      <c r="A168" s="17" t="s">
        <v>86</v>
      </c>
      <c r="B168" s="94">
        <v>2</v>
      </c>
      <c r="C168" s="94"/>
      <c r="D168" s="94"/>
      <c r="E168" s="95"/>
      <c r="F168" s="94"/>
    </row>
    <row r="169" spans="1:7" x14ac:dyDescent="0.3">
      <c r="A169" s="357" t="s">
        <v>36</v>
      </c>
      <c r="B169" s="358"/>
      <c r="C169" s="359"/>
      <c r="D169" s="248">
        <f>SUM(B165:C168)</f>
        <v>6</v>
      </c>
    </row>
    <row r="170" spans="1:7" x14ac:dyDescent="0.3">
      <c r="A170" s="357" t="s">
        <v>295</v>
      </c>
      <c r="B170" s="358"/>
      <c r="C170" s="359"/>
      <c r="D170" s="33">
        <f>D169/(COUNT(B165:C168)*2)</f>
        <v>0.75</v>
      </c>
    </row>
    <row r="171" spans="1:7" s="22" customFormat="1" x14ac:dyDescent="0.3">
      <c r="A171" s="26"/>
      <c r="B171" s="27"/>
      <c r="C171" s="27"/>
      <c r="D171" s="28"/>
      <c r="G171" s="126"/>
    </row>
    <row r="172" spans="1:7" ht="19.5" x14ac:dyDescent="0.4">
      <c r="A172" s="369" t="s">
        <v>17</v>
      </c>
      <c r="B172" s="370"/>
      <c r="C172" s="370"/>
      <c r="D172" s="370"/>
      <c r="E172" s="370"/>
      <c r="F172" s="37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7" t="s">
        <v>36</v>
      </c>
      <c r="B177" s="358"/>
      <c r="C177" s="359"/>
      <c r="D177" s="248">
        <f>SUM(B173:C176)</f>
        <v>8</v>
      </c>
    </row>
    <row r="178" spans="1:7" x14ac:dyDescent="0.3">
      <c r="A178" s="357" t="s">
        <v>295</v>
      </c>
      <c r="B178" s="358"/>
      <c r="C178" s="359"/>
      <c r="D178" s="33">
        <f>D177/(COUNT(B173:C176)*2)</f>
        <v>1</v>
      </c>
    </row>
    <row r="179" spans="1:7" s="22" customFormat="1" x14ac:dyDescent="0.3">
      <c r="A179" s="26"/>
      <c r="B179" s="27"/>
      <c r="C179" s="27"/>
      <c r="D179" s="28"/>
      <c r="G179" s="126"/>
    </row>
    <row r="180" spans="1:7" ht="19.5" x14ac:dyDescent="0.4">
      <c r="A180" s="365" t="s">
        <v>78</v>
      </c>
      <c r="B180" s="366"/>
      <c r="C180" s="366"/>
      <c r="D180" s="366"/>
      <c r="E180" s="366"/>
      <c r="F180" s="366"/>
    </row>
    <row r="181" spans="1:7" x14ac:dyDescent="0.3">
      <c r="A181" s="44" t="s">
        <v>315</v>
      </c>
      <c r="B181" s="94">
        <v>2</v>
      </c>
      <c r="C181" s="94"/>
      <c r="D181" s="95"/>
      <c r="E181" s="95"/>
      <c r="F181" s="94"/>
    </row>
    <row r="182" spans="1:7" ht="33" x14ac:dyDescent="0.3">
      <c r="A182" s="52" t="s">
        <v>220</v>
      </c>
      <c r="B182" s="94">
        <v>0</v>
      </c>
      <c r="C182" s="94"/>
      <c r="D182" s="95" t="s">
        <v>428</v>
      </c>
      <c r="E182" s="69" t="s">
        <v>476</v>
      </c>
      <c r="F182" s="94" t="s">
        <v>357</v>
      </c>
    </row>
    <row r="183" spans="1:7" ht="72" customHeight="1" x14ac:dyDescent="0.3">
      <c r="A183" s="17" t="s">
        <v>88</v>
      </c>
      <c r="B183" s="94">
        <v>1</v>
      </c>
      <c r="C183" s="94"/>
      <c r="D183" s="113" t="s">
        <v>453</v>
      </c>
      <c r="E183" s="94"/>
      <c r="F183" s="94" t="s">
        <v>356</v>
      </c>
    </row>
    <row r="184" spans="1:7" x14ac:dyDescent="0.3">
      <c r="A184" s="20" t="s">
        <v>238</v>
      </c>
      <c r="B184" s="94">
        <v>2</v>
      </c>
      <c r="C184" s="94"/>
      <c r="D184" s="95"/>
      <c r="E184" s="94"/>
      <c r="F184" s="94"/>
    </row>
    <row r="185" spans="1:7" ht="49.5" x14ac:dyDescent="0.3">
      <c r="A185" s="17" t="s">
        <v>309</v>
      </c>
      <c r="B185" s="94">
        <v>0</v>
      </c>
      <c r="C185" s="94"/>
      <c r="D185" s="95" t="s">
        <v>475</v>
      </c>
      <c r="E185" s="95" t="s">
        <v>418</v>
      </c>
      <c r="F185" s="94" t="s">
        <v>356</v>
      </c>
    </row>
    <row r="186" spans="1:7" x14ac:dyDescent="0.3">
      <c r="A186" s="357" t="s">
        <v>36</v>
      </c>
      <c r="B186" s="358"/>
      <c r="C186" s="359"/>
      <c r="D186" s="248">
        <f>SUM(B181:C185)</f>
        <v>5</v>
      </c>
    </row>
    <row r="187" spans="1:7" x14ac:dyDescent="0.3">
      <c r="A187" s="357" t="s">
        <v>295</v>
      </c>
      <c r="B187" s="358"/>
      <c r="C187" s="359"/>
      <c r="D187" s="33">
        <f>D186/(COUNT(B181:C185)*2)</f>
        <v>0.5</v>
      </c>
    </row>
    <row r="188" spans="1:7" s="22" customFormat="1" x14ac:dyDescent="0.3">
      <c r="A188" s="26"/>
      <c r="B188" s="27"/>
      <c r="C188" s="27"/>
      <c r="D188" s="28"/>
      <c r="G188" s="126"/>
    </row>
    <row r="189" spans="1:7" ht="19.5" x14ac:dyDescent="0.4">
      <c r="A189" s="365" t="s">
        <v>216</v>
      </c>
      <c r="B189" s="366"/>
      <c r="C189" s="366"/>
      <c r="D189" s="366"/>
      <c r="E189" s="366"/>
      <c r="F189" s="366"/>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60.75" customHeight="1" x14ac:dyDescent="0.3">
      <c r="A192" s="20" t="s">
        <v>311</v>
      </c>
      <c r="B192" s="94">
        <v>0</v>
      </c>
      <c r="C192" s="94"/>
      <c r="D192" s="95" t="s">
        <v>417</v>
      </c>
      <c r="E192" s="95" t="s">
        <v>470</v>
      </c>
      <c r="F192" s="94" t="s">
        <v>357</v>
      </c>
    </row>
    <row r="193" spans="1:6" x14ac:dyDescent="0.3">
      <c r="A193" s="53" t="s">
        <v>189</v>
      </c>
      <c r="B193" s="94" t="s">
        <v>32</v>
      </c>
      <c r="C193" s="94"/>
      <c r="D193" s="94"/>
      <c r="E193" s="94"/>
      <c r="F193" s="94"/>
    </row>
    <row r="194" spans="1:6" x14ac:dyDescent="0.3">
      <c r="A194" s="357" t="s">
        <v>36</v>
      </c>
      <c r="B194" s="358"/>
      <c r="C194" s="359"/>
      <c r="D194" s="54">
        <f>SUM(B190:C193)</f>
        <v>2</v>
      </c>
    </row>
    <row r="195" spans="1:6" x14ac:dyDescent="0.3">
      <c r="A195" s="357" t="s">
        <v>295</v>
      </c>
      <c r="B195" s="358"/>
      <c r="C195" s="359"/>
      <c r="D195" s="33">
        <f>D194/(COUNT(B190:C193)*2)</f>
        <v>0.5</v>
      </c>
    </row>
    <row r="197" spans="1:6" ht="18" x14ac:dyDescent="0.35">
      <c r="A197" s="64" t="s">
        <v>471</v>
      </c>
      <c r="B197" s="63"/>
      <c r="C197" s="63"/>
      <c r="D197" s="298">
        <v>0</v>
      </c>
      <c r="E197" s="287"/>
      <c r="F197" s="288"/>
    </row>
    <row r="198" spans="1:6" ht="22.5" x14ac:dyDescent="0.3">
      <c r="A198" s="35" t="s">
        <v>45</v>
      </c>
      <c r="B198" s="36"/>
      <c r="C198" s="37"/>
      <c r="D198" s="38">
        <f>SUM(D194,D186,D177,D169,D161,D63,D52,D33,D22,D118,D149,D133,D102,D84,D42)</f>
        <v>188</v>
      </c>
    </row>
    <row r="199" spans="1:6" ht="22.5" x14ac:dyDescent="0.3">
      <c r="A199" s="35" t="s">
        <v>323</v>
      </c>
      <c r="B199" s="36"/>
      <c r="C199" s="37"/>
      <c r="D199" s="39">
        <f>D198/(COUNT(B190:C193,B181:C185,B173:C176,B165:C168,B153:C160,B56:C62,B46:C51,B26:C32,B17:C21,B107:C117,B137:C148,B122:C132,B88:C101,B67:C83,B37:C41)*2)</f>
        <v>0.83185840707964598</v>
      </c>
    </row>
  </sheetData>
  <sheetProtection algorithmName="SHA-512" hashValue="gYz+0GCR7IbzGbXlzDyrqLrl2BwgAalSpWmTvJBgAXPevgnHVpQSEnPrIg7y39VolRpKd/29OHRGHy3poX3u0A==" saltValue="tKcOn5ETObuCdmKZICSLm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70" zoomScaleNormal="70" workbookViewId="0">
      <selection activeCell="F510" sqref="F51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9"/>
      <c r="E1" s="329"/>
      <c r="F1" s="329"/>
      <c r="G1" s="329"/>
    </row>
    <row r="2" spans="1:7" ht="24.75" x14ac:dyDescent="0.5">
      <c r="C2" s="24">
        <v>1</v>
      </c>
      <c r="D2" s="274"/>
      <c r="E2" s="125"/>
      <c r="F2" s="199"/>
      <c r="G2" s="125"/>
    </row>
    <row r="3" spans="1:7" ht="24.75" x14ac:dyDescent="0.5">
      <c r="C3" s="24">
        <v>2</v>
      </c>
      <c r="D3" s="274"/>
      <c r="E3" s="125"/>
      <c r="F3" s="199"/>
      <c r="G3" s="125"/>
    </row>
    <row r="4" spans="1:7" ht="24.75" x14ac:dyDescent="0.5">
      <c r="C4" s="24" t="s">
        <v>32</v>
      </c>
      <c r="D4" s="274"/>
      <c r="E4" s="125"/>
      <c r="F4" s="199"/>
      <c r="G4" s="125"/>
    </row>
    <row r="5" spans="1:7" ht="24.75" x14ac:dyDescent="0.5">
      <c r="D5" s="274"/>
      <c r="E5" s="125"/>
      <c r="F5" s="199"/>
      <c r="G5" s="125"/>
    </row>
    <row r="6" spans="1:7" ht="24.75" x14ac:dyDescent="0.5">
      <c r="D6" s="274"/>
      <c r="E6" s="125"/>
      <c r="F6" s="199"/>
      <c r="G6" s="125"/>
    </row>
    <row r="7" spans="1:7" ht="24.75" x14ac:dyDescent="0.5">
      <c r="A7" s="330" t="s">
        <v>179</v>
      </c>
      <c r="B7" s="330"/>
      <c r="C7" s="330"/>
      <c r="D7" s="330"/>
      <c r="E7" s="330"/>
      <c r="F7" s="330"/>
      <c r="G7" s="125"/>
    </row>
    <row r="8" spans="1:7" ht="29.25" x14ac:dyDescent="0.5">
      <c r="A8" s="331" t="str">
        <f>'Page de garde'!D18</f>
        <v>Sfax El Jadida</v>
      </c>
      <c r="B8" s="331"/>
      <c r="C8" s="331"/>
      <c r="D8" s="331"/>
      <c r="E8" s="331"/>
      <c r="F8" s="331"/>
      <c r="G8" s="125"/>
    </row>
    <row r="9" spans="1:7" ht="24.75" x14ac:dyDescent="0.5">
      <c r="A9" s="14" t="s">
        <v>42</v>
      </c>
      <c r="B9" s="328" t="s">
        <v>477</v>
      </c>
      <c r="C9" s="332"/>
      <c r="D9" s="332"/>
      <c r="E9" s="332"/>
      <c r="F9" s="332"/>
      <c r="G9" s="125"/>
    </row>
    <row r="10" spans="1:7" ht="24.75" x14ac:dyDescent="0.5">
      <c r="A10" s="15" t="s">
        <v>44</v>
      </c>
      <c r="B10" s="333" t="s">
        <v>478</v>
      </c>
      <c r="C10" s="333"/>
      <c r="D10" s="333"/>
      <c r="E10" s="333"/>
      <c r="F10" s="333"/>
      <c r="G10" s="125"/>
    </row>
    <row r="11" spans="1:7" ht="24.75" x14ac:dyDescent="0.5">
      <c r="A11" s="14" t="s">
        <v>43</v>
      </c>
      <c r="B11" s="328">
        <v>43257</v>
      </c>
      <c r="C11" s="328"/>
      <c r="D11" s="328"/>
      <c r="E11" s="328"/>
      <c r="F11" s="328"/>
      <c r="G11" s="125"/>
    </row>
    <row r="12" spans="1:7" ht="24.75" x14ac:dyDescent="0.5">
      <c r="A12" s="14" t="s">
        <v>239</v>
      </c>
      <c r="B12" s="334">
        <f>D549</f>
        <v>0.8987138263665595</v>
      </c>
      <c r="C12" s="334"/>
      <c r="D12" s="334"/>
      <c r="E12" s="334"/>
      <c r="F12" s="334"/>
      <c r="G12" s="125"/>
    </row>
    <row r="13" spans="1:7" ht="22.5" x14ac:dyDescent="0.45">
      <c r="D13" s="335"/>
      <c r="E13" s="335"/>
      <c r="F13" s="335"/>
      <c r="G13" s="33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43257</v>
      </c>
      <c r="B16" s="188"/>
      <c r="C16" s="188"/>
      <c r="D16" s="188"/>
      <c r="E16" s="188"/>
      <c r="F16" s="202"/>
    </row>
    <row r="17" spans="1:8" ht="16.5" customHeight="1" x14ac:dyDescent="0.3">
      <c r="A17" s="336" t="s">
        <v>30</v>
      </c>
      <c r="B17" s="337" t="s">
        <v>31</v>
      </c>
      <c r="C17" s="337"/>
      <c r="D17" s="337" t="s">
        <v>46</v>
      </c>
      <c r="E17" s="338" t="s">
        <v>310</v>
      </c>
      <c r="F17" s="338" t="s">
        <v>358</v>
      </c>
    </row>
    <row r="18" spans="1:8" ht="16.5" customHeight="1" x14ac:dyDescent="0.3">
      <c r="A18" s="336"/>
      <c r="B18" s="41" t="s">
        <v>34</v>
      </c>
      <c r="C18" s="41" t="s">
        <v>33</v>
      </c>
      <c r="D18" s="337"/>
      <c r="E18" s="338"/>
      <c r="F18" s="338"/>
    </row>
    <row r="19" spans="1:8" x14ac:dyDescent="0.3">
      <c r="A19" s="12"/>
    </row>
    <row r="20" spans="1:8" ht="18" x14ac:dyDescent="0.3">
      <c r="A20" s="192" t="s">
        <v>1</v>
      </c>
      <c r="B20" s="193"/>
      <c r="C20" s="193"/>
      <c r="D20" s="193"/>
      <c r="E20" s="193"/>
      <c r="F20" s="203"/>
    </row>
    <row r="21" spans="1:8" ht="49.5" x14ac:dyDescent="0.3">
      <c r="A21" s="70" t="s">
        <v>10</v>
      </c>
      <c r="B21" s="130">
        <v>1</v>
      </c>
      <c r="C21" s="130"/>
      <c r="D21" s="299" t="s">
        <v>457</v>
      </c>
      <c r="E21" s="95"/>
      <c r="F21" s="204" t="s">
        <v>356</v>
      </c>
      <c r="H21" s="12" t="s">
        <v>356</v>
      </c>
    </row>
    <row r="22" spans="1:8" x14ac:dyDescent="0.3">
      <c r="A22" s="70" t="s">
        <v>188</v>
      </c>
      <c r="B22" s="130" t="s">
        <v>32</v>
      </c>
      <c r="C22" s="130"/>
      <c r="D22" s="300"/>
      <c r="E22" s="95"/>
      <c r="F22" s="204"/>
      <c r="H22" s="12" t="s">
        <v>357</v>
      </c>
    </row>
    <row r="23" spans="1:8" ht="33" x14ac:dyDescent="0.3">
      <c r="A23" s="70" t="s">
        <v>89</v>
      </c>
      <c r="B23" s="130">
        <v>1</v>
      </c>
      <c r="C23" s="130"/>
      <c r="D23" s="300" t="s">
        <v>411</v>
      </c>
      <c r="E23" s="95"/>
      <c r="F23" s="204" t="s">
        <v>357</v>
      </c>
    </row>
    <row r="24" spans="1:8" s="112" customFormat="1" x14ac:dyDescent="0.3">
      <c r="A24" s="55" t="s">
        <v>264</v>
      </c>
      <c r="B24" s="130">
        <v>2</v>
      </c>
      <c r="C24" s="131"/>
      <c r="E24" s="116"/>
      <c r="F24" s="204"/>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45" x14ac:dyDescent="0.3">
      <c r="A32" s="70" t="s">
        <v>152</v>
      </c>
      <c r="B32" s="130">
        <v>2</v>
      </c>
      <c r="C32" s="130"/>
      <c r="D32" s="137"/>
      <c r="E32" s="95"/>
      <c r="F32" s="204"/>
    </row>
    <row r="33" spans="1:7" ht="30" x14ac:dyDescent="0.3">
      <c r="A33" s="4" t="s">
        <v>51</v>
      </c>
      <c r="B33" s="130">
        <v>2</v>
      </c>
      <c r="C33" s="131"/>
      <c r="D33" s="240"/>
      <c r="E33" s="95"/>
      <c r="F33" s="204"/>
    </row>
    <row r="34" spans="1:7" ht="82.5" x14ac:dyDescent="0.3">
      <c r="A34" s="216" t="s">
        <v>153</v>
      </c>
      <c r="B34" s="130">
        <v>2</v>
      </c>
      <c r="C34" s="218"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39" t="s">
        <v>379</v>
      </c>
      <c r="B38" s="340"/>
      <c r="C38" s="340"/>
      <c r="D38" s="340"/>
      <c r="E38" s="340"/>
      <c r="F38" s="341"/>
    </row>
    <row r="39" spans="1:7" ht="30.75" customHeight="1" x14ac:dyDescent="0.3">
      <c r="A39" s="4" t="s">
        <v>361</v>
      </c>
      <c r="B39" s="130">
        <v>2</v>
      </c>
      <c r="C39" s="130"/>
      <c r="D39" s="95"/>
      <c r="E39" s="95"/>
      <c r="F39" s="204"/>
    </row>
    <row r="40" spans="1:7" ht="54" customHeight="1" x14ac:dyDescent="0.3">
      <c r="A40" s="70" t="s">
        <v>381</v>
      </c>
      <c r="B40" s="130">
        <v>0</v>
      </c>
      <c r="C40" s="130"/>
      <c r="D40" s="95" t="s">
        <v>479</v>
      </c>
      <c r="E40" s="95" t="s">
        <v>480</v>
      </c>
      <c r="F40" s="204" t="s">
        <v>356</v>
      </c>
    </row>
    <row r="41" spans="1:7" ht="45" x14ac:dyDescent="0.3">
      <c r="A41" s="4" t="s">
        <v>249</v>
      </c>
      <c r="B41" s="280" t="str">
        <f>IF(D41=1, 2, IF(AND(D41&lt;1,D41&gt;0), 1, "0"))</f>
        <v>0</v>
      </c>
      <c r="C41" s="130"/>
      <c r="D41" s="281">
        <f>IFERROR(E41/F41,"N.A")</f>
        <v>0</v>
      </c>
      <c r="E41" s="301">
        <f>COUNTIF('A1 Exploitation'!F21:F40,"ok")</f>
        <v>0</v>
      </c>
      <c r="F41" s="283">
        <f>COUNTA('A1 Exploitation'!F21:F40)</f>
        <v>2</v>
      </c>
    </row>
    <row r="42" spans="1:7" x14ac:dyDescent="0.3">
      <c r="A42" s="59" t="s">
        <v>36</v>
      </c>
      <c r="B42" s="59"/>
      <c r="C42" s="59"/>
      <c r="D42" s="59">
        <f>SUM(B29:C37,B39:C41)</f>
        <v>20</v>
      </c>
    </row>
    <row r="43" spans="1:7" x14ac:dyDescent="0.3">
      <c r="A43" s="5" t="s">
        <v>35</v>
      </c>
      <c r="B43" s="132"/>
      <c r="C43" s="133"/>
      <c r="D43" s="134">
        <f>D42/(COUNT(B29:C37,B39:C41)*2)</f>
        <v>0.90909090909090906</v>
      </c>
    </row>
    <row r="44" spans="1:7" x14ac:dyDescent="0.3">
      <c r="A44" s="2"/>
      <c r="B44" s="135"/>
      <c r="C44" s="135"/>
      <c r="D44" s="135"/>
    </row>
    <row r="45" spans="1:7" ht="18" x14ac:dyDescent="0.35">
      <c r="A45" s="42" t="s">
        <v>38</v>
      </c>
      <c r="B45" s="141"/>
      <c r="C45" s="142"/>
      <c r="D45" s="143">
        <f>SUM(D42,D25)</f>
        <v>24</v>
      </c>
    </row>
    <row r="46" spans="1:7" ht="18" x14ac:dyDescent="0.35">
      <c r="A46" s="42" t="s">
        <v>198</v>
      </c>
      <c r="B46" s="141"/>
      <c r="C46" s="142"/>
      <c r="D46" s="144">
        <f>D45/(COUNT(B29:C37,B21:C24,B39:C41)*2)</f>
        <v>0.8571428571428571</v>
      </c>
    </row>
    <row r="47" spans="1:7" x14ac:dyDescent="0.3">
      <c r="A47" s="145"/>
      <c r="B47" s="124"/>
      <c r="C47" s="135"/>
      <c r="D47" s="124"/>
    </row>
    <row r="48" spans="1:7" ht="18" x14ac:dyDescent="0.35">
      <c r="A48" s="185" t="s">
        <v>124</v>
      </c>
      <c r="B48" s="185"/>
      <c r="C48" s="185"/>
      <c r="D48" s="185"/>
      <c r="E48" s="185"/>
      <c r="F48" s="201"/>
    </row>
    <row r="49" spans="1:7" x14ac:dyDescent="0.3">
      <c r="A49" s="146">
        <f>B11</f>
        <v>43257</v>
      </c>
      <c r="B49" s="124"/>
      <c r="C49" s="135"/>
      <c r="D49" s="124"/>
    </row>
    <row r="50" spans="1:7" x14ac:dyDescent="0.3">
      <c r="A50" s="336" t="s">
        <v>30</v>
      </c>
      <c r="B50" s="337" t="s">
        <v>31</v>
      </c>
      <c r="C50" s="337"/>
      <c r="D50" s="337" t="s">
        <v>46</v>
      </c>
      <c r="E50" s="338" t="s">
        <v>310</v>
      </c>
      <c r="F50" s="338" t="s">
        <v>360</v>
      </c>
      <c r="G50" s="127"/>
    </row>
    <row r="51" spans="1:7" x14ac:dyDescent="0.3">
      <c r="A51" s="336"/>
      <c r="B51" s="41" t="s">
        <v>34</v>
      </c>
      <c r="C51" s="41" t="s">
        <v>33</v>
      </c>
      <c r="D51" s="337"/>
      <c r="E51" s="338"/>
      <c r="F51" s="338"/>
    </row>
    <row r="52" spans="1:7" x14ac:dyDescent="0.3">
      <c r="A52" s="196" t="s">
        <v>58</v>
      </c>
      <c r="B52" s="197"/>
      <c r="C52" s="197"/>
      <c r="D52" s="197"/>
      <c r="E52" s="197"/>
      <c r="F52" s="197"/>
    </row>
    <row r="53" spans="1:7" x14ac:dyDescent="0.3">
      <c r="A53" s="10" t="s">
        <v>99</v>
      </c>
      <c r="B53" s="130">
        <v>2</v>
      </c>
      <c r="C53" s="130"/>
      <c r="D53" s="138"/>
      <c r="E53" s="95"/>
      <c r="F53" s="204"/>
    </row>
    <row r="54" spans="1:7" ht="66" x14ac:dyDescent="0.3">
      <c r="A54" s="18" t="s">
        <v>229</v>
      </c>
      <c r="B54" s="130">
        <v>0</v>
      </c>
      <c r="C54" s="130"/>
      <c r="D54" s="138" t="s">
        <v>481</v>
      </c>
      <c r="E54" s="95" t="s">
        <v>482</v>
      </c>
      <c r="F54" s="204" t="s">
        <v>356</v>
      </c>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17.25" x14ac:dyDescent="0.35">
      <c r="A59" s="260" t="s">
        <v>7</v>
      </c>
      <c r="B59" s="130">
        <v>2</v>
      </c>
      <c r="C59" s="136" t="str">
        <f>IF(B59=0, -10, IF(B59=1, -5, "0"))</f>
        <v>0</v>
      </c>
      <c r="D59" s="129"/>
      <c r="E59" s="95"/>
      <c r="F59" s="204"/>
    </row>
    <row r="60" spans="1:7" x14ac:dyDescent="0.3">
      <c r="A60" s="7" t="s">
        <v>26</v>
      </c>
      <c r="B60" s="130">
        <v>2</v>
      </c>
      <c r="C60" s="148"/>
      <c r="D60" s="129"/>
      <c r="E60" s="95"/>
      <c r="F60" s="204"/>
    </row>
    <row r="61" spans="1:7" x14ac:dyDescent="0.3">
      <c r="A61" s="5" t="s">
        <v>36</v>
      </c>
      <c r="B61" s="5"/>
      <c r="C61" s="5"/>
      <c r="D61" s="5">
        <f>SUM(B53:C60)</f>
        <v>14</v>
      </c>
    </row>
    <row r="62" spans="1:7" x14ac:dyDescent="0.3">
      <c r="A62" s="5" t="s">
        <v>35</v>
      </c>
      <c r="B62" s="132"/>
      <c r="C62" s="133"/>
      <c r="D62" s="134">
        <f>D61/(COUNT(B53:C60)*2)</f>
        <v>0.875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113" t="s">
        <v>483</v>
      </c>
      <c r="E66" s="95" t="s">
        <v>484</v>
      </c>
      <c r="F66" s="204" t="s">
        <v>356</v>
      </c>
    </row>
    <row r="67" spans="1:7" x14ac:dyDescent="0.3">
      <c r="A67" s="8" t="s">
        <v>110</v>
      </c>
      <c r="B67" s="130">
        <v>2</v>
      </c>
      <c r="C67" s="130"/>
      <c r="D67" s="113"/>
      <c r="E67" s="95"/>
      <c r="F67" s="204"/>
    </row>
    <row r="68" spans="1:7" ht="17.25" x14ac:dyDescent="0.35">
      <c r="A68" s="262"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ht="30"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302"/>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37</v>
      </c>
    </row>
    <row r="85" spans="1:7" x14ac:dyDescent="0.3">
      <c r="A85" s="5" t="s">
        <v>35</v>
      </c>
      <c r="B85" s="132"/>
      <c r="C85" s="133"/>
      <c r="D85" s="134">
        <f>D84/(COUNT(B65:C83)*2)</f>
        <v>0.97368421052631582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0" t="s">
        <v>55</v>
      </c>
      <c r="B89" s="130">
        <v>2</v>
      </c>
      <c r="C89" s="136" t="str">
        <f>IF(B89=0, -10, IF(B89=1, -5, "0"))</f>
        <v>0</v>
      </c>
      <c r="D89" s="129"/>
      <c r="E89" s="95"/>
      <c r="F89" s="204"/>
    </row>
    <row r="90" spans="1:7" ht="30" customHeight="1" x14ac:dyDescent="0.3">
      <c r="A90" s="8" t="s">
        <v>222</v>
      </c>
      <c r="B90" s="130">
        <v>2</v>
      </c>
      <c r="C90" s="130"/>
      <c r="D90" s="129"/>
      <c r="E90" s="95"/>
      <c r="F90" s="204"/>
    </row>
    <row r="91" spans="1:7" x14ac:dyDescent="0.3">
      <c r="A91" s="264" t="s">
        <v>375</v>
      </c>
      <c r="B91" s="130">
        <v>2</v>
      </c>
      <c r="C91" s="136" t="str">
        <f>IF(B91=0, -10, "0")</f>
        <v>0</v>
      </c>
      <c r="D91" s="220"/>
      <c r="E91" s="116"/>
      <c r="F91" s="204"/>
      <c r="G91" s="127"/>
    </row>
    <row r="92" spans="1:7" ht="49.5" x14ac:dyDescent="0.3">
      <c r="A92" s="70" t="s">
        <v>384</v>
      </c>
      <c r="B92" s="130">
        <v>0</v>
      </c>
      <c r="C92" s="218"/>
      <c r="D92" s="147" t="s">
        <v>485</v>
      </c>
      <c r="E92" s="116" t="s">
        <v>486</v>
      </c>
      <c r="F92" s="204" t="s">
        <v>356</v>
      </c>
    </row>
    <row r="93" spans="1:7" ht="30" x14ac:dyDescent="0.3">
      <c r="A93" s="4" t="s">
        <v>359</v>
      </c>
      <c r="B93" s="130">
        <v>2</v>
      </c>
      <c r="C93" s="130"/>
      <c r="D93" s="129"/>
      <c r="E93" s="95"/>
      <c r="F93" s="204"/>
    </row>
    <row r="94" spans="1:7" x14ac:dyDescent="0.3">
      <c r="A94" s="339" t="s">
        <v>379</v>
      </c>
      <c r="B94" s="340"/>
      <c r="C94" s="340"/>
      <c r="D94" s="340"/>
      <c r="E94" s="340"/>
      <c r="F94" s="341"/>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24" customHeight="1" x14ac:dyDescent="0.3">
      <c r="A98" s="219" t="s">
        <v>392</v>
      </c>
      <c r="B98" s="130">
        <v>2</v>
      </c>
      <c r="C98" s="213"/>
      <c r="D98" s="223"/>
      <c r="E98" s="116"/>
      <c r="F98" s="204"/>
      <c r="G98" s="127"/>
    </row>
    <row r="99" spans="1:7" s="112" customFormat="1" ht="42.75" customHeight="1" x14ac:dyDescent="0.3">
      <c r="A99" s="219" t="s">
        <v>249</v>
      </c>
      <c r="B99" s="280">
        <f>IF(D99=1, 2, IF(AND(D99&lt;1,D99&gt;0), 1, "0"))</f>
        <v>2</v>
      </c>
      <c r="C99" s="213"/>
      <c r="D99" s="281">
        <f>IFERROR(E99/F99,"N.A")</f>
        <v>1</v>
      </c>
      <c r="E99" s="301">
        <f>COUNTIF('A1 Exploitation'!F53:F98,"ok")</f>
        <v>4</v>
      </c>
      <c r="F99" s="283">
        <f>COUNTA('A1 Exploitation'!F53:F98)</f>
        <v>4</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71</v>
      </c>
    </row>
    <row r="103" spans="1:7" ht="18" x14ac:dyDescent="0.35">
      <c r="A103" s="42" t="s">
        <v>199</v>
      </c>
      <c r="B103" s="152"/>
      <c r="C103" s="153"/>
      <c r="D103" s="144">
        <f>D102/(COUNT(B88:C93,B53:C60,B65:C83,B95:C99)*2)</f>
        <v>0.93421052631578949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43257</v>
      </c>
      <c r="B106" s="124"/>
      <c r="C106" s="135"/>
      <c r="D106" s="124"/>
    </row>
    <row r="107" spans="1:7" x14ac:dyDescent="0.3">
      <c r="A107" s="336" t="s">
        <v>30</v>
      </c>
      <c r="B107" s="337" t="s">
        <v>31</v>
      </c>
      <c r="C107" s="337"/>
      <c r="D107" s="337" t="s">
        <v>46</v>
      </c>
      <c r="E107" s="338" t="s">
        <v>310</v>
      </c>
      <c r="F107" s="338" t="s">
        <v>360</v>
      </c>
    </row>
    <row r="108" spans="1:7" x14ac:dyDescent="0.3">
      <c r="A108" s="336"/>
      <c r="B108" s="41" t="s">
        <v>34</v>
      </c>
      <c r="C108" s="41" t="s">
        <v>33</v>
      </c>
      <c r="D108" s="337"/>
      <c r="E108" s="338"/>
      <c r="F108" s="33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ht="30" x14ac:dyDescent="0.3">
      <c r="A114" s="10" t="s">
        <v>158</v>
      </c>
      <c r="B114" s="130">
        <v>2</v>
      </c>
      <c r="C114" s="130"/>
      <c r="D114" s="123"/>
      <c r="E114" s="95"/>
      <c r="F114" s="204"/>
    </row>
    <row r="115" spans="1:6" ht="17.25" x14ac:dyDescent="0.35">
      <c r="A115" s="260" t="s">
        <v>55</v>
      </c>
      <c r="B115" s="130">
        <v>2</v>
      </c>
      <c r="C115" s="136" t="str">
        <f>IF(B115=0, -10, IF(B115=1, -5, "0"))</f>
        <v>0</v>
      </c>
      <c r="D115" s="95"/>
      <c r="E115" s="95"/>
      <c r="F115" s="204"/>
    </row>
    <row r="116" spans="1:6" x14ac:dyDescent="0.3">
      <c r="A116" s="7" t="s">
        <v>118</v>
      </c>
      <c r="B116" s="130">
        <v>2</v>
      </c>
      <c r="C116" s="148"/>
      <c r="D116" s="95"/>
      <c r="E116" s="95"/>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303"/>
    </row>
    <row r="120" spans="1:6" ht="18" x14ac:dyDescent="0.3">
      <c r="A120" s="194" t="s">
        <v>120</v>
      </c>
      <c r="B120" s="279"/>
      <c r="C120" s="195"/>
      <c r="D120" s="195"/>
      <c r="E120" s="195"/>
      <c r="F120" s="197"/>
    </row>
    <row r="121" spans="1:6" ht="49.5" x14ac:dyDescent="0.3">
      <c r="A121" s="4" t="s">
        <v>252</v>
      </c>
      <c r="B121" s="130">
        <v>0</v>
      </c>
      <c r="C121" s="130"/>
      <c r="D121" s="113" t="s">
        <v>487</v>
      </c>
      <c r="E121" s="113" t="s">
        <v>488</v>
      </c>
      <c r="F121" s="204" t="s">
        <v>356</v>
      </c>
    </row>
    <row r="122" spans="1:6" x14ac:dyDescent="0.3">
      <c r="A122" s="4" t="s">
        <v>65</v>
      </c>
      <c r="B122" s="130">
        <v>2</v>
      </c>
      <c r="C122" s="130"/>
      <c r="D122" s="113"/>
      <c r="E122" s="116"/>
      <c r="F122" s="204"/>
    </row>
    <row r="123" spans="1:6" x14ac:dyDescent="0.3">
      <c r="A123" s="70" t="s">
        <v>253</v>
      </c>
      <c r="B123" s="130">
        <v>2</v>
      </c>
      <c r="C123" s="130"/>
      <c r="D123" s="156"/>
      <c r="E123" s="11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x14ac:dyDescent="0.3">
      <c r="A128" s="4" t="s">
        <v>170</v>
      </c>
      <c r="B128" s="130">
        <v>2</v>
      </c>
      <c r="C128" s="131"/>
      <c r="D128" s="95"/>
      <c r="E128" s="95"/>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1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302"/>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16"/>
      <c r="F143" s="204"/>
      <c r="G143" s="127"/>
    </row>
    <row r="144" spans="1:7" x14ac:dyDescent="0.3">
      <c r="A144" s="4" t="s">
        <v>131</v>
      </c>
      <c r="B144" s="130">
        <v>0</v>
      </c>
      <c r="C144" s="130"/>
      <c r="D144" s="113"/>
      <c r="E144" s="95"/>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5"/>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42" t="s">
        <v>379</v>
      </c>
      <c r="B148" s="343"/>
      <c r="C148" s="343"/>
      <c r="D148" s="34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ht="115.5" x14ac:dyDescent="0.3">
      <c r="A152" s="219" t="s">
        <v>392</v>
      </c>
      <c r="B152" s="130">
        <v>0</v>
      </c>
      <c r="C152" s="150"/>
      <c r="D152" s="116" t="s">
        <v>489</v>
      </c>
      <c r="E152" s="116" t="s">
        <v>490</v>
      </c>
      <c r="F152" s="204" t="s">
        <v>357</v>
      </c>
      <c r="G152" s="127"/>
    </row>
    <row r="153" spans="1:7" ht="45" x14ac:dyDescent="0.3">
      <c r="A153" s="55" t="s">
        <v>249</v>
      </c>
      <c r="B153" s="280">
        <f>IF(D153=1, 2, IF(AND(D153&lt;1,D153&gt;0), 1, "0"))</f>
        <v>2</v>
      </c>
      <c r="C153" s="140"/>
      <c r="D153" s="281">
        <f>IFERROR(E153/F153,"N.A")</f>
        <v>1</v>
      </c>
      <c r="E153" s="301">
        <f>COUNTIF('A1 Exploitation'!F110:F152,"ok")</f>
        <v>1</v>
      </c>
      <c r="F153" s="283">
        <f>COUNTA('A1 Exploitation'!F110:F152)</f>
        <v>1</v>
      </c>
    </row>
    <row r="154" spans="1:7" x14ac:dyDescent="0.3">
      <c r="A154" s="5" t="s">
        <v>36</v>
      </c>
      <c r="B154" s="5"/>
      <c r="C154" s="5"/>
      <c r="D154" s="5">
        <f>SUM(B143:C147,B149:C153)</f>
        <v>8</v>
      </c>
    </row>
    <row r="155" spans="1:7" x14ac:dyDescent="0.3">
      <c r="A155" s="5" t="s">
        <v>35</v>
      </c>
      <c r="B155" s="132"/>
      <c r="C155" s="133"/>
      <c r="D155" s="134">
        <f>D154/(COUNT(B143:C147,B149:C153)*2)</f>
        <v>0.5714285714285714</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0.875</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43257</v>
      </c>
      <c r="B161" s="124"/>
      <c r="C161" s="135"/>
      <c r="D161" s="127"/>
    </row>
    <row r="162" spans="1:7" x14ac:dyDescent="0.3">
      <c r="A162" s="336" t="s">
        <v>30</v>
      </c>
      <c r="B162" s="337" t="s">
        <v>31</v>
      </c>
      <c r="C162" s="337"/>
      <c r="D162" s="337" t="s">
        <v>46</v>
      </c>
      <c r="E162" s="338" t="s">
        <v>310</v>
      </c>
      <c r="F162" s="338" t="s">
        <v>360</v>
      </c>
      <c r="G162" s="127"/>
    </row>
    <row r="163" spans="1:7" x14ac:dyDescent="0.3">
      <c r="A163" s="336"/>
      <c r="B163" s="41" t="s">
        <v>34</v>
      </c>
      <c r="C163" s="41" t="s">
        <v>33</v>
      </c>
      <c r="D163" s="337"/>
      <c r="E163" s="338"/>
      <c r="F163" s="338"/>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ht="30" x14ac:dyDescent="0.3">
      <c r="A169" s="7" t="s">
        <v>171</v>
      </c>
      <c r="B169" s="130">
        <v>2</v>
      </c>
      <c r="C169" s="130"/>
      <c r="D169" s="95"/>
      <c r="E169" s="95"/>
      <c r="F169" s="204"/>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ht="66" x14ac:dyDescent="0.3">
      <c r="A177" s="4" t="s">
        <v>122</v>
      </c>
      <c r="B177" s="130">
        <v>0</v>
      </c>
      <c r="C177" s="130"/>
      <c r="D177" s="113" t="s">
        <v>491</v>
      </c>
      <c r="E177" s="95" t="s">
        <v>492</v>
      </c>
      <c r="F177" s="204" t="s">
        <v>356</v>
      </c>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108.75" customHeight="1" x14ac:dyDescent="0.35">
      <c r="A186" s="266" t="s">
        <v>186</v>
      </c>
      <c r="B186" s="130">
        <v>0</v>
      </c>
      <c r="C186" s="136">
        <f>IF(B186=0, -10, "0")</f>
        <v>-10</v>
      </c>
      <c r="D186" s="296" t="s">
        <v>495</v>
      </c>
      <c r="E186" s="95" t="s">
        <v>496</v>
      </c>
      <c r="F186" s="204" t="s">
        <v>357</v>
      </c>
    </row>
    <row r="187" spans="1:7" x14ac:dyDescent="0.3">
      <c r="A187" s="70" t="s">
        <v>251</v>
      </c>
      <c r="B187" s="130">
        <v>2</v>
      </c>
      <c r="C187" s="130"/>
      <c r="D187" s="116"/>
      <c r="E187" s="95"/>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302"/>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61.5" customHeight="1" x14ac:dyDescent="0.3">
      <c r="A194" s="264" t="s">
        <v>388</v>
      </c>
      <c r="B194" s="130">
        <v>2</v>
      </c>
      <c r="C194" s="136" t="str">
        <f>IF(B194=0, -10, "0")</f>
        <v>0</v>
      </c>
      <c r="D194" s="116"/>
      <c r="E194" s="116"/>
      <c r="F194" s="204"/>
      <c r="G194" s="127"/>
    </row>
    <row r="195" spans="1:7" s="112" customFormat="1" ht="20.25" customHeight="1" x14ac:dyDescent="0.3">
      <c r="A195" s="345" t="s">
        <v>379</v>
      </c>
      <c r="B195" s="345"/>
      <c r="C195" s="345"/>
      <c r="D195" s="345"/>
      <c r="E195" s="345"/>
      <c r="F195" s="345"/>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128.25" customHeight="1" x14ac:dyDescent="0.3">
      <c r="A199" s="10" t="s">
        <v>392</v>
      </c>
      <c r="B199" s="130">
        <v>0</v>
      </c>
      <c r="C199" s="150"/>
      <c r="D199" s="116" t="s">
        <v>493</v>
      </c>
      <c r="E199" s="116" t="s">
        <v>494</v>
      </c>
      <c r="F199" s="204" t="s">
        <v>356</v>
      </c>
      <c r="G199" s="127"/>
    </row>
    <row r="200" spans="1:7" ht="45" x14ac:dyDescent="0.3">
      <c r="A200" s="8" t="s">
        <v>249</v>
      </c>
      <c r="B200" s="280">
        <f>IF(D200=1, 2, IF(AND(D200&lt;1,D200&gt;0), 1, "0"))</f>
        <v>2</v>
      </c>
      <c r="C200" s="130"/>
      <c r="D200" s="281">
        <f>IFERROR(E200/F200,"N.A")</f>
        <v>1</v>
      </c>
      <c r="E200" s="301">
        <f>COUNTIF('A1 Exploitation'!F165:F199,"ok")</f>
        <v>5</v>
      </c>
      <c r="F200" s="283">
        <f>COUNTA('A1 Exploitation'!F165:F199)</f>
        <v>5</v>
      </c>
      <c r="G200" s="127"/>
    </row>
    <row r="201" spans="1:7" x14ac:dyDescent="0.3">
      <c r="A201" s="59" t="s">
        <v>36</v>
      </c>
      <c r="B201" s="59"/>
      <c r="C201" s="59"/>
      <c r="D201" s="59">
        <f>SUM(B176:C194,B196:C200)</f>
        <v>32</v>
      </c>
    </row>
    <row r="202" spans="1:7" x14ac:dyDescent="0.3">
      <c r="A202" s="5" t="s">
        <v>35</v>
      </c>
      <c r="B202" s="132"/>
      <c r="C202" s="133"/>
      <c r="D202" s="134">
        <f>D201/(COUNT(B176:C194,B196:C200)*2)</f>
        <v>0.64</v>
      </c>
    </row>
    <row r="203" spans="1:7" x14ac:dyDescent="0.3">
      <c r="A203" s="145"/>
      <c r="B203" s="124"/>
      <c r="C203" s="135"/>
      <c r="D203" s="124"/>
    </row>
    <row r="204" spans="1:7" ht="18" x14ac:dyDescent="0.35">
      <c r="A204" s="42" t="s">
        <v>126</v>
      </c>
      <c r="B204" s="152"/>
      <c r="C204" s="153"/>
      <c r="D204" s="143">
        <f>SUM(D172,D201)</f>
        <v>46</v>
      </c>
    </row>
    <row r="205" spans="1:7" ht="18" x14ac:dyDescent="0.35">
      <c r="A205" s="42" t="s">
        <v>201</v>
      </c>
      <c r="B205" s="152"/>
      <c r="C205" s="153"/>
      <c r="D205" s="144">
        <f>D204/(COUNT(B165:C171,B176:C194,B196:C200)*2)</f>
        <v>0.71875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43257</v>
      </c>
      <c r="B208" s="124"/>
      <c r="C208" s="135"/>
      <c r="D208" s="124"/>
    </row>
    <row r="209" spans="1:7" x14ac:dyDescent="0.3">
      <c r="A209" s="336" t="s">
        <v>30</v>
      </c>
      <c r="B209" s="337" t="s">
        <v>31</v>
      </c>
      <c r="C209" s="337"/>
      <c r="D209" s="337" t="s">
        <v>46</v>
      </c>
      <c r="E209" s="338" t="s">
        <v>310</v>
      </c>
      <c r="F209" s="338" t="s">
        <v>360</v>
      </c>
      <c r="G209" s="127"/>
    </row>
    <row r="210" spans="1:7" x14ac:dyDescent="0.3">
      <c r="A210" s="336"/>
      <c r="B210" s="41" t="s">
        <v>34</v>
      </c>
      <c r="C210" s="41" t="s">
        <v>33</v>
      </c>
      <c r="D210" s="337"/>
      <c r="E210" s="338"/>
      <c r="F210" s="338"/>
    </row>
    <row r="211" spans="1:7" ht="18" x14ac:dyDescent="0.3">
      <c r="A211" s="194" t="s">
        <v>145</v>
      </c>
      <c r="B211" s="195"/>
      <c r="C211" s="195"/>
      <c r="D211" s="195"/>
      <c r="E211" s="195"/>
      <c r="F211" s="197"/>
    </row>
    <row r="212" spans="1:7" x14ac:dyDescent="0.3">
      <c r="A212" s="7" t="s">
        <v>53</v>
      </c>
      <c r="B212" s="130">
        <v>2</v>
      </c>
      <c r="C212" s="130"/>
      <c r="D212" s="95"/>
      <c r="E212" s="95"/>
      <c r="F212" s="204"/>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6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45"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ht="99" x14ac:dyDescent="0.3">
      <c r="A238" s="209" t="s">
        <v>66</v>
      </c>
      <c r="B238" s="130">
        <v>1</v>
      </c>
      <c r="C238" s="150" t="str">
        <f>IF(B238=0, -5, "0")</f>
        <v>0</v>
      </c>
      <c r="D238" s="296" t="s">
        <v>497</v>
      </c>
      <c r="E238" s="95" t="s">
        <v>498</v>
      </c>
      <c r="F238" s="204" t="s">
        <v>356</v>
      </c>
      <c r="G238" s="127"/>
    </row>
    <row r="239" spans="1:7" ht="19.5" customHeight="1" x14ac:dyDescent="0.35">
      <c r="A239" s="191" t="s">
        <v>397</v>
      </c>
      <c r="B239" s="130">
        <v>2</v>
      </c>
      <c r="C239" s="131"/>
      <c r="D239" s="95"/>
      <c r="E239" s="302"/>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30" customHeight="1"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45" t="s">
        <v>379</v>
      </c>
      <c r="B256" s="345"/>
      <c r="C256" s="345"/>
      <c r="D256" s="345"/>
      <c r="E256" s="345"/>
      <c r="F256" s="345"/>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ht="30"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280">
        <f>IF(D261=1, 2, IF(AND(D261&lt;1,D261&gt;0), 1, "0"))</f>
        <v>2</v>
      </c>
      <c r="C261" s="140"/>
      <c r="D261" s="281">
        <f>IFERROR(E261/F261,"N.A")</f>
        <v>1</v>
      </c>
      <c r="E261" s="301">
        <f>COUNTIF('A1 Exploitation'!F212:F260,"ok")</f>
        <v>2</v>
      </c>
      <c r="F261" s="283">
        <f>COUNTA('A1 Exploitation'!F212:F260)</f>
        <v>2</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81</v>
      </c>
    </row>
    <row r="266" spans="1:7" ht="18" x14ac:dyDescent="0.35">
      <c r="A266" s="57" t="s">
        <v>202</v>
      </c>
      <c r="B266" s="160"/>
      <c r="C266" s="161"/>
      <c r="D266" s="162">
        <f>D265/(COUNT(B226:C243,B248:C255,B212:C221,B257:C261)*2)</f>
        <v>0.98780487804878048</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43257</v>
      </c>
      <c r="B269" s="124"/>
      <c r="C269" s="135"/>
      <c r="D269" s="124"/>
      <c r="E269" s="214"/>
      <c r="F269" s="206"/>
      <c r="G269" s="214"/>
    </row>
    <row r="270" spans="1:7" s="16" customFormat="1" x14ac:dyDescent="0.3">
      <c r="A270" s="336" t="s">
        <v>30</v>
      </c>
      <c r="B270" s="337" t="s">
        <v>31</v>
      </c>
      <c r="C270" s="337"/>
      <c r="D270" s="337" t="s">
        <v>46</v>
      </c>
      <c r="E270" s="338" t="s">
        <v>310</v>
      </c>
      <c r="F270" s="338" t="s">
        <v>360</v>
      </c>
      <c r="G270" s="214"/>
    </row>
    <row r="271" spans="1:7" s="16" customFormat="1" x14ac:dyDescent="0.3">
      <c r="A271" s="336"/>
      <c r="B271" s="41" t="s">
        <v>34</v>
      </c>
      <c r="C271" s="41" t="s">
        <v>33</v>
      </c>
      <c r="D271" s="337"/>
      <c r="E271" s="338"/>
      <c r="F271" s="33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18" x14ac:dyDescent="0.3">
      <c r="A274" s="7" t="s">
        <v>135</v>
      </c>
      <c r="B274" s="130">
        <v>2</v>
      </c>
      <c r="C274" s="130"/>
      <c r="D274" s="154"/>
      <c r="E274" s="116"/>
      <c r="F274" s="204"/>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0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24</v>
      </c>
      <c r="E285" s="214"/>
      <c r="F285" s="206"/>
      <c r="G285" s="214"/>
    </row>
    <row r="286" spans="1:7" s="16" customFormat="1" x14ac:dyDescent="0.3">
      <c r="A286" s="5" t="s">
        <v>35</v>
      </c>
      <c r="B286" s="132"/>
      <c r="C286" s="133"/>
      <c r="D286" s="134">
        <f>D285/(COUNT(B273:C284)*2)</f>
        <v>1</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ht="33" x14ac:dyDescent="0.3">
      <c r="A290" s="4" t="s">
        <v>183</v>
      </c>
      <c r="B290" s="130">
        <v>1</v>
      </c>
      <c r="C290" s="130"/>
      <c r="D290" s="156" t="s">
        <v>499</v>
      </c>
      <c r="E290" s="116"/>
      <c r="F290" s="204" t="s">
        <v>356</v>
      </c>
      <c r="G290" s="214"/>
    </row>
    <row r="291" spans="1:7" s="16" customFormat="1" x14ac:dyDescent="0.3">
      <c r="A291" s="269" t="s">
        <v>405</v>
      </c>
      <c r="B291" s="130">
        <v>2</v>
      </c>
      <c r="C291" s="136" t="str">
        <f>IF(B291=0, -10, "0")</f>
        <v>0</v>
      </c>
      <c r="D291" s="243"/>
      <c r="E291" s="116"/>
      <c r="F291" s="204"/>
      <c r="G291" s="214"/>
    </row>
    <row r="292" spans="1:7" s="16" customFormat="1" x14ac:dyDescent="0.3">
      <c r="A292" s="70" t="s">
        <v>268</v>
      </c>
      <c r="B292" s="130">
        <v>2</v>
      </c>
      <c r="C292" s="130"/>
      <c r="D292" s="165"/>
      <c r="E292" s="116"/>
      <c r="F292" s="204"/>
      <c r="G292" s="214"/>
    </row>
    <row r="293" spans="1:7" s="16" customFormat="1" x14ac:dyDescent="0.3">
      <c r="A293" s="70" t="s">
        <v>136</v>
      </c>
      <c r="B293" s="130">
        <v>2</v>
      </c>
      <c r="C293" s="130"/>
      <c r="D293" s="156"/>
      <c r="E293" s="116"/>
      <c r="F293" s="204"/>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302"/>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46" t="s">
        <v>396</v>
      </c>
      <c r="B308" s="347"/>
      <c r="C308" s="347"/>
      <c r="D308" s="347"/>
      <c r="E308" s="347"/>
      <c r="F308" s="348"/>
      <c r="G308" s="214"/>
    </row>
    <row r="309" spans="1:7" s="16" customFormat="1" ht="30" customHeight="1" x14ac:dyDescent="0.3">
      <c r="A309" s="58" t="s">
        <v>361</v>
      </c>
      <c r="B309" s="130">
        <v>2</v>
      </c>
      <c r="C309" s="213"/>
      <c r="D309" s="165"/>
      <c r="E309" s="116"/>
      <c r="F309" s="204"/>
      <c r="G309" s="214"/>
    </row>
    <row r="310" spans="1:7" s="16" customFormat="1" x14ac:dyDescent="0.3">
      <c r="A310" s="55" t="s">
        <v>386</v>
      </c>
      <c r="B310" s="130">
        <v>2</v>
      </c>
      <c r="C310" s="213"/>
      <c r="D310" s="165"/>
      <c r="E310" s="116"/>
      <c r="F310" s="204"/>
      <c r="G310" s="214"/>
    </row>
    <row r="311" spans="1:7" s="16" customFormat="1" ht="66" x14ac:dyDescent="0.3">
      <c r="A311" s="219" t="s">
        <v>391</v>
      </c>
      <c r="B311" s="130">
        <v>0</v>
      </c>
      <c r="C311" s="213"/>
      <c r="D311" s="165" t="s">
        <v>501</v>
      </c>
      <c r="E311" s="116" t="s">
        <v>502</v>
      </c>
      <c r="F311" s="204" t="s">
        <v>356</v>
      </c>
      <c r="G311" s="214"/>
    </row>
    <row r="312" spans="1:7" s="16" customFormat="1" ht="49.5" x14ac:dyDescent="0.3">
      <c r="A312" s="219" t="s">
        <v>392</v>
      </c>
      <c r="B312" s="130">
        <v>0</v>
      </c>
      <c r="C312" s="213"/>
      <c r="D312" s="165" t="s">
        <v>500</v>
      </c>
      <c r="E312" s="116" t="s">
        <v>503</v>
      </c>
      <c r="F312" s="204" t="s">
        <v>356</v>
      </c>
      <c r="G312" s="214"/>
    </row>
    <row r="313" spans="1:7" s="16" customFormat="1" ht="45" x14ac:dyDescent="0.3">
      <c r="A313" s="56" t="s">
        <v>249</v>
      </c>
      <c r="B313" s="280">
        <f>IF(D313=1, 2, IF(AND(D313&lt;1,D313&gt;0), 1, "0"))</f>
        <v>2</v>
      </c>
      <c r="C313" s="140"/>
      <c r="D313" s="281">
        <f>IFERROR(E313/F313,"N.A")</f>
        <v>1</v>
      </c>
      <c r="E313" s="301">
        <f>COUNTIF('A1 Exploitation'!F273:F312,"ok")</f>
        <v>1</v>
      </c>
      <c r="F313" s="283">
        <f>COUNTA('A1 Exploitation'!F273:F312)</f>
        <v>1</v>
      </c>
      <c r="G313" s="214"/>
    </row>
    <row r="314" spans="1:7" s="16" customFormat="1" x14ac:dyDescent="0.3">
      <c r="A314" s="5" t="s">
        <v>36</v>
      </c>
      <c r="B314" s="5"/>
      <c r="C314" s="5"/>
      <c r="D314" s="5">
        <f>SUM(B289:C307,B309:C313)</f>
        <v>43</v>
      </c>
      <c r="E314" s="214"/>
      <c r="F314" s="206"/>
      <c r="G314" s="214"/>
    </row>
    <row r="315" spans="1:7" s="16" customFormat="1" x14ac:dyDescent="0.3">
      <c r="A315" s="5" t="s">
        <v>35</v>
      </c>
      <c r="B315" s="132"/>
      <c r="C315" s="133"/>
      <c r="D315" s="134">
        <f>D314/(COUNT(B289:C307,B309:C313)*2)</f>
        <v>0.89583333333333337</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67</v>
      </c>
      <c r="E317" s="214"/>
      <c r="F317" s="206"/>
      <c r="G317" s="214"/>
    </row>
    <row r="318" spans="1:7" s="16" customFormat="1" ht="18" x14ac:dyDescent="0.35">
      <c r="A318" s="42" t="s">
        <v>203</v>
      </c>
      <c r="B318" s="152"/>
      <c r="C318" s="153"/>
      <c r="D318" s="144">
        <f>D317/(COUNT(B273:C284,B289:C307,B309:C313)*2)</f>
        <v>0.93055555555555558</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43257</v>
      </c>
      <c r="B321" s="124"/>
      <c r="C321" s="135"/>
      <c r="D321" s="127"/>
    </row>
    <row r="322" spans="1:7" x14ac:dyDescent="0.3">
      <c r="A322" s="336" t="s">
        <v>30</v>
      </c>
      <c r="B322" s="337" t="s">
        <v>31</v>
      </c>
      <c r="C322" s="337"/>
      <c r="D322" s="337" t="s">
        <v>46</v>
      </c>
      <c r="E322" s="338" t="s">
        <v>310</v>
      </c>
      <c r="F322" s="338" t="s">
        <v>360</v>
      </c>
      <c r="G322" s="127"/>
    </row>
    <row r="323" spans="1:7" x14ac:dyDescent="0.3">
      <c r="A323" s="336"/>
      <c r="B323" s="41" t="s">
        <v>34</v>
      </c>
      <c r="C323" s="41" t="s">
        <v>33</v>
      </c>
      <c r="D323" s="337"/>
      <c r="E323" s="338"/>
      <c r="F323" s="338"/>
      <c r="G323" s="127"/>
    </row>
    <row r="324" spans="1:7" ht="18" x14ac:dyDescent="0.3">
      <c r="A324" s="194" t="s">
        <v>19</v>
      </c>
      <c r="B324" s="195"/>
      <c r="C324" s="195"/>
      <c r="D324" s="195"/>
      <c r="E324" s="195"/>
      <c r="F324" s="197"/>
      <c r="G324" s="127"/>
    </row>
    <row r="325" spans="1:7" x14ac:dyDescent="0.3">
      <c r="A325" s="6" t="s">
        <v>6</v>
      </c>
      <c r="B325" s="130">
        <v>2</v>
      </c>
      <c r="C325" s="130"/>
      <c r="D325" s="95"/>
      <c r="E325" s="95"/>
      <c r="F325" s="204"/>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50.25" x14ac:dyDescent="0.35">
      <c r="A331" s="261" t="s">
        <v>52</v>
      </c>
      <c r="B331" s="130">
        <v>2</v>
      </c>
      <c r="C331" s="136" t="str">
        <f>IF(B331=0, -10, IF(B331=1, -5, "0"))</f>
        <v>0</v>
      </c>
      <c r="D331" s="95" t="s">
        <v>504</v>
      </c>
      <c r="E331" s="95" t="s">
        <v>505</v>
      </c>
      <c r="F331" s="204" t="s">
        <v>356</v>
      </c>
      <c r="G331" s="127"/>
    </row>
    <row r="332" spans="1:7" x14ac:dyDescent="0.3">
      <c r="A332" s="6" t="s">
        <v>132</v>
      </c>
      <c r="B332" s="130">
        <v>2</v>
      </c>
      <c r="C332" s="130"/>
      <c r="D332" s="95"/>
      <c r="E332" s="95"/>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49.5" x14ac:dyDescent="0.3">
      <c r="A340" s="210" t="s">
        <v>318</v>
      </c>
      <c r="B340" s="130">
        <v>1</v>
      </c>
      <c r="C340" s="150" t="str">
        <f>IF(B340=0, -5, "0")</f>
        <v>0</v>
      </c>
      <c r="D340" s="129" t="s">
        <v>506</v>
      </c>
      <c r="E340" s="95" t="s">
        <v>507</v>
      </c>
      <c r="F340" s="204" t="s">
        <v>357</v>
      </c>
    </row>
    <row r="341" spans="1:7" x14ac:dyDescent="0.3">
      <c r="A341" s="70" t="s">
        <v>98</v>
      </c>
      <c r="B341" s="130">
        <v>2</v>
      </c>
      <c r="C341" s="131"/>
      <c r="D341" s="138"/>
      <c r="E341" s="95"/>
      <c r="F341" s="204"/>
    </row>
    <row r="342" spans="1:7" ht="99.75" x14ac:dyDescent="0.35">
      <c r="A342" s="261" t="s">
        <v>57</v>
      </c>
      <c r="B342" s="130">
        <v>1</v>
      </c>
      <c r="C342" s="136">
        <f>IF(B342=0, -10, IF(B342=1, -5, "0"))</f>
        <v>-5</v>
      </c>
      <c r="D342" s="129" t="s">
        <v>508</v>
      </c>
      <c r="E342" s="95" t="s">
        <v>509</v>
      </c>
      <c r="F342" s="204" t="s">
        <v>356</v>
      </c>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46" t="s">
        <v>379</v>
      </c>
      <c r="B349" s="347"/>
      <c r="C349" s="347"/>
      <c r="D349" s="347"/>
      <c r="E349" s="347"/>
      <c r="F349" s="347"/>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280">
        <f>IF(D353=1, 2, IF(AND(D353&lt;1,D353&gt;0), 1, "0"))</f>
        <v>1</v>
      </c>
      <c r="C353" s="130"/>
      <c r="D353" s="281">
        <f>IFERROR(E353/F353,"N.A")</f>
        <v>0.5</v>
      </c>
      <c r="E353" s="301">
        <f>COUNTIF('A1 Exploitation'!F325:F352,"ok")</f>
        <v>1</v>
      </c>
      <c r="F353" s="283">
        <f>COUNTA('A1 Exploitation'!F325:F352)</f>
        <v>2</v>
      </c>
    </row>
    <row r="354" spans="1:7" x14ac:dyDescent="0.3">
      <c r="A354" s="5" t="s">
        <v>36</v>
      </c>
      <c r="B354" s="59"/>
      <c r="C354" s="59"/>
      <c r="D354" s="232">
        <f>SUM(B337:C348,B350:C353)</f>
        <v>24</v>
      </c>
    </row>
    <row r="355" spans="1:7" x14ac:dyDescent="0.3">
      <c r="A355" s="5" t="s">
        <v>35</v>
      </c>
      <c r="B355" s="132"/>
      <c r="C355" s="133"/>
      <c r="D355" s="134">
        <f>D354/(COUNT(B337:C348,B350:C353)*2)</f>
        <v>0.70588235294117652</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0.8</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43257</v>
      </c>
      <c r="B361" s="124"/>
      <c r="C361" s="135"/>
      <c r="D361" s="124"/>
    </row>
    <row r="362" spans="1:7" x14ac:dyDescent="0.3">
      <c r="A362" s="336" t="s">
        <v>30</v>
      </c>
      <c r="B362" s="337" t="s">
        <v>31</v>
      </c>
      <c r="C362" s="337"/>
      <c r="D362" s="337" t="s">
        <v>46</v>
      </c>
      <c r="E362" s="338" t="s">
        <v>310</v>
      </c>
      <c r="F362" s="338" t="s">
        <v>360</v>
      </c>
      <c r="G362" s="127"/>
    </row>
    <row r="363" spans="1:7" x14ac:dyDescent="0.3">
      <c r="A363" s="336"/>
      <c r="B363" s="41" t="s">
        <v>34</v>
      </c>
      <c r="C363" s="41" t="s">
        <v>33</v>
      </c>
      <c r="D363" s="337"/>
      <c r="E363" s="338"/>
      <c r="F363" s="338"/>
    </row>
    <row r="364" spans="1:7" ht="18" x14ac:dyDescent="0.3">
      <c r="A364" s="194" t="s">
        <v>12</v>
      </c>
      <c r="B364" s="195"/>
      <c r="C364" s="195"/>
      <c r="D364" s="195"/>
      <c r="E364" s="195"/>
      <c r="F364" s="197"/>
    </row>
    <row r="365" spans="1:7" x14ac:dyDescent="0.3">
      <c r="A365" s="70" t="s">
        <v>99</v>
      </c>
      <c r="B365" s="130">
        <v>2</v>
      </c>
      <c r="C365" s="130"/>
      <c r="D365" s="113"/>
      <c r="E365" s="95"/>
      <c r="F365" s="204"/>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510</v>
      </c>
      <c r="E377" s="95"/>
      <c r="F377" s="204" t="s">
        <v>357</v>
      </c>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8" t="s">
        <v>101</v>
      </c>
      <c r="B381" s="130">
        <v>2</v>
      </c>
      <c r="C381" s="13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45" t="s">
        <v>379</v>
      </c>
      <c r="B383" s="345"/>
      <c r="C383" s="345"/>
      <c r="D383" s="345"/>
      <c r="E383" s="345"/>
      <c r="F383" s="345"/>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280">
        <f>IF(D386=1, 2, IF(AND(D386&lt;1,D386&gt;0), 1, "0"))</f>
        <v>2</v>
      </c>
      <c r="C386" s="130"/>
      <c r="D386" s="281">
        <f>IFERROR(E386/F386,"N.A")</f>
        <v>1</v>
      </c>
      <c r="E386" s="301">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43257</v>
      </c>
      <c r="B394" s="124"/>
      <c r="C394" s="135"/>
      <c r="D394" s="127"/>
      <c r="G394" s="127"/>
    </row>
    <row r="395" spans="1:7" x14ac:dyDescent="0.3">
      <c r="A395" s="336" t="s">
        <v>30</v>
      </c>
      <c r="B395" s="337" t="s">
        <v>31</v>
      </c>
      <c r="C395" s="337"/>
      <c r="D395" s="337" t="s">
        <v>46</v>
      </c>
      <c r="E395" s="338" t="s">
        <v>310</v>
      </c>
      <c r="F395" s="338" t="s">
        <v>360</v>
      </c>
      <c r="G395" s="127"/>
    </row>
    <row r="396" spans="1:7" x14ac:dyDescent="0.3">
      <c r="A396" s="336"/>
      <c r="B396" s="41" t="s">
        <v>34</v>
      </c>
      <c r="C396" s="41" t="s">
        <v>33</v>
      </c>
      <c r="D396" s="337"/>
      <c r="E396" s="338"/>
      <c r="F396" s="33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7.25" x14ac:dyDescent="0.35">
      <c r="A411" s="261" t="s">
        <v>55</v>
      </c>
      <c r="B411" s="130">
        <v>2</v>
      </c>
      <c r="C411" s="136" t="str">
        <f>IF(B411=0, -10, IF(B411=1, -5, "0"))</f>
        <v>0</v>
      </c>
      <c r="D411" s="95"/>
      <c r="E411" s="95"/>
      <c r="F411" s="204"/>
      <c r="G411" s="127"/>
    </row>
    <row r="412" spans="1:7" x14ac:dyDescent="0.3">
      <c r="A412" s="4" t="s">
        <v>225</v>
      </c>
      <c r="B412" s="130">
        <v>2</v>
      </c>
      <c r="C412" s="130"/>
      <c r="D412" s="95"/>
      <c r="E412" s="95"/>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ht="30"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45" t="s">
        <v>379</v>
      </c>
      <c r="B435" s="345"/>
      <c r="C435" s="345"/>
      <c r="D435" s="345"/>
      <c r="E435" s="345"/>
      <c r="F435" s="345"/>
      <c r="G435" s="12"/>
    </row>
    <row r="436" spans="1:7" ht="26.25" customHeight="1" x14ac:dyDescent="0.3">
      <c r="A436" s="70" t="s">
        <v>361</v>
      </c>
      <c r="B436" s="130">
        <v>2</v>
      </c>
      <c r="C436" s="130"/>
      <c r="D436" s="129"/>
      <c r="E436" s="95"/>
      <c r="F436" s="204"/>
      <c r="G436" s="233"/>
    </row>
    <row r="437" spans="1:7" ht="30" x14ac:dyDescent="0.3">
      <c r="A437" s="10" t="s">
        <v>391</v>
      </c>
      <c r="B437" s="130">
        <v>2</v>
      </c>
      <c r="C437" s="130"/>
      <c r="D437" s="129"/>
      <c r="E437" s="95"/>
      <c r="F437" s="204"/>
      <c r="G437" s="12"/>
    </row>
    <row r="438" spans="1:7" x14ac:dyDescent="0.3">
      <c r="A438" s="10" t="s">
        <v>392</v>
      </c>
      <c r="B438" s="130">
        <v>2</v>
      </c>
      <c r="C438" s="150" t="str">
        <f>IF(B438=0, -5, "0")</f>
        <v>0</v>
      </c>
      <c r="D438" s="129"/>
      <c r="E438" s="95"/>
      <c r="F438" s="204"/>
      <c r="G438" s="12"/>
    </row>
    <row r="439" spans="1:7" ht="45" x14ac:dyDescent="0.3">
      <c r="A439" s="4" t="s">
        <v>249</v>
      </c>
      <c r="B439" s="280" t="str">
        <f>IF(D439=1, 2, IF(AND(D439&lt;1,D439&gt;0), 1, "0"))</f>
        <v>0</v>
      </c>
      <c r="C439" s="130"/>
      <c r="D439" s="281" t="str">
        <f>IFERROR(E439/F439,"N.A")</f>
        <v>N.A</v>
      </c>
      <c r="E439" s="301">
        <f>COUNTIF('A1 Exploitation'!F398:F438,"ok")</f>
        <v>0</v>
      </c>
      <c r="F439" s="283">
        <f>COUNTA('A1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43257</v>
      </c>
      <c r="B447" s="124"/>
      <c r="C447" s="135"/>
      <c r="D447" s="124"/>
    </row>
    <row r="448" spans="1:7" x14ac:dyDescent="0.3">
      <c r="A448" s="336" t="s">
        <v>30</v>
      </c>
      <c r="B448" s="337" t="s">
        <v>31</v>
      </c>
      <c r="C448" s="337"/>
      <c r="D448" s="337" t="s">
        <v>46</v>
      </c>
      <c r="E448" s="338" t="s">
        <v>310</v>
      </c>
      <c r="F448" s="338" t="s">
        <v>360</v>
      </c>
      <c r="G448" s="127"/>
    </row>
    <row r="449" spans="1:6" x14ac:dyDescent="0.3">
      <c r="A449" s="336"/>
      <c r="B449" s="41" t="s">
        <v>34</v>
      </c>
      <c r="C449" s="41" t="s">
        <v>33</v>
      </c>
      <c r="D449" s="337"/>
      <c r="E449" s="338"/>
      <c r="F449" s="338"/>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50.25" x14ac:dyDescent="0.35">
      <c r="A455" s="261" t="s">
        <v>52</v>
      </c>
      <c r="B455" s="130">
        <v>1</v>
      </c>
      <c r="C455" s="136">
        <f>IF(B455=0, -10, IF(B455=1, -5, "0"))</f>
        <v>-5</v>
      </c>
      <c r="D455" s="299" t="s">
        <v>504</v>
      </c>
      <c r="E455" s="305" t="s">
        <v>505</v>
      </c>
      <c r="F455" s="204" t="s">
        <v>356</v>
      </c>
    </row>
    <row r="456" spans="1:6" x14ac:dyDescent="0.3">
      <c r="A456" s="6" t="s">
        <v>106</v>
      </c>
      <c r="B456" s="130">
        <v>2</v>
      </c>
      <c r="C456" s="130"/>
      <c r="D456" s="95"/>
      <c r="E456" s="95"/>
      <c r="F456" s="204"/>
    </row>
    <row r="457" spans="1:6" x14ac:dyDescent="0.3">
      <c r="A457" s="5" t="s">
        <v>36</v>
      </c>
      <c r="B457" s="5"/>
      <c r="C457" s="5"/>
      <c r="D457" s="5">
        <f>SUM(B451:C456)</f>
        <v>6</v>
      </c>
    </row>
    <row r="458" spans="1:6" x14ac:dyDescent="0.3">
      <c r="A458" s="5" t="s">
        <v>35</v>
      </c>
      <c r="B458" s="132"/>
      <c r="C458" s="133"/>
      <c r="D458" s="134">
        <f>D457/(COUNT(B451:C456)*2)</f>
        <v>0.42857142857142855</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ht="30" x14ac:dyDescent="0.3">
      <c r="A462" s="70" t="s">
        <v>243</v>
      </c>
      <c r="B462" s="130">
        <v>2</v>
      </c>
      <c r="C462" s="130"/>
      <c r="D462" s="95"/>
      <c r="E462" s="95"/>
      <c r="F462" s="204"/>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49" t="s">
        <v>379</v>
      </c>
      <c r="B471" s="350"/>
      <c r="C471" s="350"/>
      <c r="D471" s="350"/>
      <c r="E471" s="350"/>
      <c r="F471" s="350"/>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ht="30"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280" t="str">
        <f>IF(D476=1, 2, IF(AND(D476&lt;1,D476&gt;0), 1, "0"))</f>
        <v>0</v>
      </c>
      <c r="C476" s="140"/>
      <c r="D476" s="281" t="str">
        <f>IFERROR(E475/F475,"N.A")</f>
        <v>N.A</v>
      </c>
      <c r="E476" s="301">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0.80952380952380953</v>
      </c>
    </row>
    <row r="482" spans="1:7" x14ac:dyDescent="0.3">
      <c r="A482" s="1"/>
      <c r="B482" s="124"/>
      <c r="C482" s="135"/>
      <c r="D482" s="124"/>
    </row>
    <row r="483" spans="1:7" ht="21.75" customHeight="1" x14ac:dyDescent="0.35">
      <c r="A483" s="351" t="s">
        <v>367</v>
      </c>
      <c r="B483" s="351"/>
      <c r="C483" s="351"/>
      <c r="D483" s="351"/>
      <c r="E483" s="185"/>
      <c r="F483" s="201"/>
    </row>
    <row r="484" spans="1:7" x14ac:dyDescent="0.3">
      <c r="A484" s="74">
        <f>B11</f>
        <v>43257</v>
      </c>
      <c r="B484" s="124"/>
      <c r="C484" s="135"/>
      <c r="D484" s="124"/>
    </row>
    <row r="485" spans="1:7" x14ac:dyDescent="0.3">
      <c r="A485" s="336" t="s">
        <v>30</v>
      </c>
      <c r="B485" s="337" t="s">
        <v>31</v>
      </c>
      <c r="C485" s="337"/>
      <c r="D485" s="337" t="s">
        <v>46</v>
      </c>
      <c r="E485" s="338" t="s">
        <v>310</v>
      </c>
      <c r="F485" s="338" t="s">
        <v>360</v>
      </c>
      <c r="G485" s="127"/>
    </row>
    <row r="486" spans="1:7" x14ac:dyDescent="0.3">
      <c r="A486" s="336"/>
      <c r="B486" s="41" t="s">
        <v>34</v>
      </c>
      <c r="C486" s="41" t="s">
        <v>33</v>
      </c>
      <c r="D486" s="337"/>
      <c r="E486" s="338"/>
      <c r="F486" s="338"/>
    </row>
    <row r="487" spans="1:7" ht="18" x14ac:dyDescent="0.3">
      <c r="A487" s="194" t="s">
        <v>368</v>
      </c>
      <c r="B487" s="195"/>
      <c r="C487" s="195"/>
      <c r="D487" s="195"/>
      <c r="E487" s="195"/>
      <c r="F487" s="197"/>
    </row>
    <row r="488" spans="1:7"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ht="33" x14ac:dyDescent="0.3">
      <c r="A490" s="209" t="s">
        <v>319</v>
      </c>
      <c r="B490" s="130">
        <v>1</v>
      </c>
      <c r="C490" s="150" t="str">
        <f>IF(B490=0, -5, "0")</f>
        <v>0</v>
      </c>
      <c r="D490" s="95" t="s">
        <v>511</v>
      </c>
      <c r="E490" s="95"/>
      <c r="F490" s="204" t="s">
        <v>356</v>
      </c>
    </row>
    <row r="491" spans="1:7" x14ac:dyDescent="0.3">
      <c r="A491" s="70" t="s">
        <v>355</v>
      </c>
      <c r="B491" s="130">
        <v>2</v>
      </c>
      <c r="C491" s="131"/>
      <c r="D491" s="94"/>
      <c r="E491" s="116"/>
      <c r="F491" s="204"/>
    </row>
    <row r="492" spans="1:7" ht="33" x14ac:dyDescent="0.3">
      <c r="A492" s="66" t="s">
        <v>400</v>
      </c>
      <c r="B492" s="130">
        <v>1</v>
      </c>
      <c r="C492" s="131"/>
      <c r="D492" s="116" t="s">
        <v>455</v>
      </c>
      <c r="E492" s="116"/>
      <c r="F492" s="204" t="s">
        <v>357</v>
      </c>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5"/>
      <c r="F496" s="204"/>
    </row>
    <row r="497" spans="1:7" x14ac:dyDescent="0.3">
      <c r="A497" s="9" t="s">
        <v>29</v>
      </c>
      <c r="B497" s="130">
        <v>2</v>
      </c>
      <c r="C497" s="130"/>
      <c r="D497" s="95"/>
      <c r="E497" s="95"/>
      <c r="F497" s="204"/>
    </row>
    <row r="498" spans="1:7" ht="45" x14ac:dyDescent="0.3">
      <c r="A498" s="62" t="s">
        <v>249</v>
      </c>
      <c r="B498" s="280" t="str">
        <f>IF(D498=1, 2, IF(AND(D498&lt;1,D498&gt;0), 1, "0"))</f>
        <v>0</v>
      </c>
      <c r="C498" s="213"/>
      <c r="D498" s="281">
        <f>IFERROR(E498/F498,"N.A")</f>
        <v>0</v>
      </c>
      <c r="E498" s="301">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43257</v>
      </c>
      <c r="B506" s="124"/>
      <c r="C506" s="135"/>
      <c r="D506" s="124"/>
    </row>
    <row r="507" spans="1:7" x14ac:dyDescent="0.3">
      <c r="A507" s="336" t="s">
        <v>30</v>
      </c>
      <c r="B507" s="337" t="s">
        <v>31</v>
      </c>
      <c r="C507" s="337"/>
      <c r="D507" s="337" t="s">
        <v>46</v>
      </c>
      <c r="E507" s="338" t="s">
        <v>310</v>
      </c>
      <c r="F507" s="338" t="s">
        <v>360</v>
      </c>
      <c r="G507" s="127"/>
    </row>
    <row r="508" spans="1:7" x14ac:dyDescent="0.3">
      <c r="A508" s="336"/>
      <c r="B508" s="41" t="s">
        <v>34</v>
      </c>
      <c r="C508" s="41" t="s">
        <v>33</v>
      </c>
      <c r="D508" s="371"/>
      <c r="E508" s="338"/>
      <c r="F508" s="338"/>
    </row>
    <row r="509" spans="1:7" x14ac:dyDescent="0.3">
      <c r="A509" s="6" t="s">
        <v>15</v>
      </c>
      <c r="B509" s="130">
        <v>1</v>
      </c>
      <c r="C509" s="130"/>
      <c r="D509" s="95" t="s">
        <v>512</v>
      </c>
      <c r="E509" s="95"/>
      <c r="F509" s="204" t="s">
        <v>356</v>
      </c>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280">
        <f>IF(D512=1, 2, IF(AND(D512&lt;1,D512&gt;0), 1, "0"))</f>
        <v>2</v>
      </c>
      <c r="C512" s="140"/>
      <c r="D512" s="281">
        <f>IFERROR(E512/F512,"N.A")</f>
        <v>1</v>
      </c>
      <c r="E512" s="30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43257</v>
      </c>
      <c r="B517" s="124"/>
      <c r="C517" s="135"/>
      <c r="D517" s="124"/>
    </row>
    <row r="518" spans="1:7" x14ac:dyDescent="0.3">
      <c r="A518" s="336" t="s">
        <v>30</v>
      </c>
      <c r="B518" s="337" t="s">
        <v>31</v>
      </c>
      <c r="C518" s="337"/>
      <c r="D518" s="337" t="s">
        <v>46</v>
      </c>
      <c r="E518" s="338" t="s">
        <v>310</v>
      </c>
      <c r="F518" s="338" t="s">
        <v>360</v>
      </c>
      <c r="G518" s="127"/>
    </row>
    <row r="519" spans="1:7" x14ac:dyDescent="0.3">
      <c r="A519" s="336"/>
      <c r="B519" s="41" t="s">
        <v>34</v>
      </c>
      <c r="C519" s="41" t="s">
        <v>33</v>
      </c>
      <c r="D519" s="371"/>
      <c r="E519" s="338"/>
      <c r="F519" s="338"/>
    </row>
    <row r="520" spans="1:7" x14ac:dyDescent="0.3">
      <c r="A520" s="4" t="s">
        <v>9</v>
      </c>
      <c r="B520" s="130">
        <v>2</v>
      </c>
      <c r="C520" s="130"/>
      <c r="D520" s="95"/>
      <c r="E520" s="95"/>
      <c r="F520" s="204"/>
    </row>
    <row r="521" spans="1:7" x14ac:dyDescent="0.3">
      <c r="A521" s="70" t="s">
        <v>390</v>
      </c>
      <c r="B521" s="130">
        <v>2</v>
      </c>
      <c r="C521" s="130"/>
      <c r="D521" s="95"/>
      <c r="E521" s="95"/>
      <c r="F521" s="204"/>
    </row>
    <row r="522" spans="1:7" ht="30"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4"/>
      <c r="E527" s="95"/>
      <c r="F527" s="204"/>
      <c r="G527" s="127"/>
    </row>
    <row r="528" spans="1:7" s="112" customFormat="1" ht="30" x14ac:dyDescent="0.3">
      <c r="A528" s="55" t="s">
        <v>353</v>
      </c>
      <c r="B528" s="130">
        <v>2</v>
      </c>
      <c r="C528" s="290" t="str">
        <f>IF(B528=0, -5, "0")</f>
        <v>0</v>
      </c>
      <c r="D528" s="174"/>
      <c r="E528" s="116"/>
      <c r="F528" s="204"/>
      <c r="G528" s="127"/>
    </row>
    <row r="529" spans="1:7" ht="45" x14ac:dyDescent="0.3">
      <c r="A529" s="55" t="s">
        <v>354</v>
      </c>
      <c r="B529" s="130">
        <v>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280">
        <f>IF(D532=1, 2, IF(AND(D532&lt;1,D532&gt;0), 1, "0"))</f>
        <v>2</v>
      </c>
      <c r="C532" s="140"/>
      <c r="D532" s="281">
        <f>IFERROR(E532/F532,"N.A")</f>
        <v>1</v>
      </c>
      <c r="E532" s="301">
        <f>COUNTIF('A1 Exploitation'!F520:F531,"ok")</f>
        <v>1</v>
      </c>
      <c r="F532" s="283">
        <f>COUNTIF('A1 Exploitation'!F520:F531,"ok")</f>
        <v>1</v>
      </c>
    </row>
    <row r="533" spans="1:7" x14ac:dyDescent="0.3">
      <c r="A533" s="5" t="s">
        <v>36</v>
      </c>
      <c r="B533" s="5"/>
      <c r="C533" s="5"/>
      <c r="D533" s="5">
        <f>SUM(B520:C532)</f>
        <v>26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43257</v>
      </c>
      <c r="B537" s="124"/>
      <c r="C537" s="135"/>
      <c r="D537" s="124"/>
      <c r="G537" s="127"/>
    </row>
    <row r="538" spans="1:7" x14ac:dyDescent="0.3">
      <c r="A538" s="336" t="s">
        <v>30</v>
      </c>
      <c r="B538" s="337" t="s">
        <v>31</v>
      </c>
      <c r="C538" s="337"/>
      <c r="D538" s="337" t="s">
        <v>46</v>
      </c>
      <c r="E538" s="338" t="s">
        <v>310</v>
      </c>
      <c r="F538" s="338" t="s">
        <v>360</v>
      </c>
      <c r="G538" s="127"/>
    </row>
    <row r="539" spans="1:7" x14ac:dyDescent="0.3">
      <c r="A539" s="336"/>
      <c r="B539" s="41" t="s">
        <v>34</v>
      </c>
      <c r="C539" s="41" t="s">
        <v>33</v>
      </c>
      <c r="D539" s="371"/>
      <c r="E539" s="338"/>
      <c r="F539" s="338"/>
      <c r="G539" s="127"/>
    </row>
    <row r="540" spans="1:7" ht="30"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280" t="str">
        <f>IF(D543=1, 2, IF(AND(D543&lt;1,D543&gt;0), 1, "0"))</f>
        <v>0</v>
      </c>
      <c r="C543" s="130"/>
      <c r="D543" s="281" t="str">
        <f>IFERROR(E543/F543,"N.A")</f>
        <v>N.A</v>
      </c>
      <c r="E543" s="301">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0.77272727272727271</v>
      </c>
    </row>
    <row r="548" spans="1:4" ht="22.5" x14ac:dyDescent="0.45">
      <c r="A548" s="35" t="s">
        <v>45</v>
      </c>
      <c r="B548" s="181"/>
      <c r="C548" s="182"/>
      <c r="D548" s="183">
        <f>SUM(D544,D533,D513,D502,D443,D390,D357,D45,D317,D265,D157,D480,D204,D102)</f>
        <v>559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0.8987138263665595</v>
      </c>
    </row>
  </sheetData>
  <sheetProtection algorithmName="SHA-512" hashValue="yCEVK7kiTVJGwT0FgL60XxTpMd+rTt3oOguvzm3OavINjI//hdSNaNqCG8NpQ4b7MixEVhxjxesztt5+l9EjnA==" saltValue="Up/hFkm76b67A7+ptmQdl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20:B531 B509:B511 B29:B37 B53:B60 B65:B83 B39:B40 B95:B98 B110:B116 B143:B147 B88:B93 B149:B152 B165:B171 B121:B138 B196:B199 B212:B221 B226:B243 B176:B194 B257:B260 B273:B284 B248:B255 B309:B312 B325:B332 B289:B307 B350:B352 B365:B372 B337:B348 B451:B456 B398:B405 B410:B416 B421:B425 B377:B382 B384:B385 B436:B438 B430:B434 B472:B475 B461:B470 B488:B492 B496:B497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86" zoomScale="90" zoomScaleNormal="90" workbookViewId="0">
      <selection activeCell="F193" sqref="F19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07"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9"/>
      <c r="E1" s="329"/>
      <c r="F1" s="329"/>
      <c r="G1" s="329"/>
    </row>
    <row r="2" spans="1:7" s="12" customFormat="1" ht="24.75" x14ac:dyDescent="0.5">
      <c r="A2" s="11"/>
      <c r="B2" s="24">
        <v>1</v>
      </c>
      <c r="D2" s="125"/>
      <c r="E2" s="249"/>
      <c r="F2" s="249"/>
      <c r="G2" s="125"/>
    </row>
    <row r="3" spans="1:7" s="12" customFormat="1" ht="24.75" x14ac:dyDescent="0.5">
      <c r="A3" s="11"/>
      <c r="B3" s="24">
        <v>2</v>
      </c>
      <c r="D3" s="125"/>
      <c r="E3" s="249"/>
      <c r="F3" s="249"/>
      <c r="G3" s="125"/>
    </row>
    <row r="4" spans="1:7" s="12" customFormat="1" ht="16.5" customHeight="1" x14ac:dyDescent="0.5">
      <c r="A4" s="11"/>
      <c r="B4" s="24" t="s">
        <v>32</v>
      </c>
      <c r="D4" s="307"/>
      <c r="E4" s="249"/>
      <c r="F4" s="249"/>
      <c r="G4" s="125"/>
    </row>
    <row r="5" spans="1:7" s="12" customFormat="1" ht="16.5" customHeight="1" x14ac:dyDescent="0.5">
      <c r="A5" s="11"/>
      <c r="D5" s="125"/>
      <c r="E5" s="249"/>
      <c r="F5" s="249"/>
      <c r="G5" s="125"/>
    </row>
    <row r="6" spans="1:7" s="12" customFormat="1" ht="37.5" customHeight="1" x14ac:dyDescent="0.5">
      <c r="A6" s="353" t="s">
        <v>50</v>
      </c>
      <c r="B6" s="353"/>
      <c r="C6" s="353"/>
      <c r="D6" s="353"/>
      <c r="E6" s="353"/>
      <c r="F6" s="353"/>
      <c r="G6" s="125"/>
    </row>
    <row r="7" spans="1:7" s="12" customFormat="1" ht="21.75" customHeight="1" x14ac:dyDescent="0.5">
      <c r="A7" s="331" t="str">
        <f>'A2 Exploitation'!A8:F8</f>
        <v>Sfax El Jadida</v>
      </c>
      <c r="B7" s="331"/>
      <c r="C7" s="331"/>
      <c r="D7" s="331"/>
      <c r="E7" s="331"/>
      <c r="F7" s="331"/>
      <c r="G7" s="125"/>
    </row>
    <row r="8" spans="1:7" s="12" customFormat="1" ht="24.75" x14ac:dyDescent="0.5">
      <c r="A8" s="14" t="s">
        <v>42</v>
      </c>
      <c r="B8" s="354" t="str">
        <f>'A2 Exploitation'!B9:F9</f>
        <v>Dr Hatem KARAA</v>
      </c>
      <c r="C8" s="354"/>
      <c r="D8" s="354"/>
      <c r="E8" s="354"/>
      <c r="F8" s="354"/>
      <c r="G8" s="125"/>
    </row>
    <row r="9" spans="1:7" s="12" customFormat="1" ht="24.75" x14ac:dyDescent="0.5">
      <c r="A9" s="15" t="s">
        <v>44</v>
      </c>
      <c r="B9" s="355" t="str">
        <f>'A2 Exploitation'!B10:F10</f>
        <v>Chef rayons et Mr Salem Trichilli</v>
      </c>
      <c r="C9" s="355"/>
      <c r="D9" s="355"/>
      <c r="E9" s="355"/>
      <c r="F9" s="355"/>
      <c r="G9" s="125"/>
    </row>
    <row r="10" spans="1:7" s="12" customFormat="1" ht="24.75" x14ac:dyDescent="0.5">
      <c r="A10" s="14" t="s">
        <v>43</v>
      </c>
      <c r="B10" s="352">
        <f>'A2 Exploitation'!B11:F11</f>
        <v>43257</v>
      </c>
      <c r="C10" s="352"/>
      <c r="D10" s="352"/>
      <c r="E10" s="352"/>
      <c r="F10" s="352"/>
      <c r="G10" s="125"/>
    </row>
    <row r="11" spans="1:7" s="12" customFormat="1" ht="24.75" x14ac:dyDescent="0.5">
      <c r="A11" s="14" t="s">
        <v>294</v>
      </c>
      <c r="B11" s="356">
        <f>D199</f>
        <v>0.84453781512605042</v>
      </c>
      <c r="C11" s="356"/>
      <c r="D11" s="356"/>
      <c r="E11" s="356"/>
      <c r="F11" s="356"/>
      <c r="G11" s="125"/>
    </row>
    <row r="12" spans="1:7" s="12" customFormat="1" ht="22.5" x14ac:dyDescent="0.45">
      <c r="A12" s="11"/>
      <c r="D12" s="335"/>
      <c r="E12" s="335"/>
      <c r="F12" s="335"/>
      <c r="G12" s="335"/>
    </row>
    <row r="13" spans="1:7" s="12" customFormat="1" ht="11.25" customHeight="1" x14ac:dyDescent="0.3">
      <c r="A13" s="336" t="s">
        <v>30</v>
      </c>
      <c r="B13" s="337" t="s">
        <v>31</v>
      </c>
      <c r="C13" s="337"/>
      <c r="D13" s="372" t="s">
        <v>46</v>
      </c>
      <c r="E13" s="337" t="s">
        <v>190</v>
      </c>
      <c r="F13" s="337" t="s">
        <v>191</v>
      </c>
      <c r="G13" s="112"/>
    </row>
    <row r="14" spans="1:7" s="12" customFormat="1" ht="12.75" customHeight="1" x14ac:dyDescent="0.3">
      <c r="A14" s="336"/>
      <c r="B14" s="34" t="s">
        <v>34</v>
      </c>
      <c r="C14" s="34" t="s">
        <v>33</v>
      </c>
      <c r="D14" s="372"/>
      <c r="E14" s="337"/>
      <c r="F14" s="337"/>
      <c r="G14" s="127"/>
    </row>
    <row r="15" spans="1:7" x14ac:dyDescent="0.3">
      <c r="A15" s="17"/>
      <c r="B15" s="17"/>
      <c r="C15" s="17"/>
      <c r="D15" s="23"/>
    </row>
    <row r="16" spans="1:7" ht="19.5" x14ac:dyDescent="0.4">
      <c r="A16" s="360" t="s">
        <v>0</v>
      </c>
      <c r="B16" s="361"/>
      <c r="C16" s="361"/>
      <c r="D16" s="361"/>
      <c r="E16" s="361"/>
      <c r="F16" s="36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513</v>
      </c>
      <c r="E19" s="95"/>
      <c r="F19" s="94" t="s">
        <v>357</v>
      </c>
    </row>
    <row r="20" spans="1:7" x14ac:dyDescent="0.3">
      <c r="A20" s="17" t="s">
        <v>151</v>
      </c>
      <c r="B20" s="94">
        <v>2</v>
      </c>
      <c r="C20" s="94"/>
      <c r="D20" s="96"/>
      <c r="E20" s="94"/>
      <c r="F20" s="94"/>
    </row>
    <row r="21" spans="1:7" x14ac:dyDescent="0.3">
      <c r="A21" s="44" t="s">
        <v>210</v>
      </c>
      <c r="B21" s="94">
        <v>2</v>
      </c>
      <c r="C21" s="94"/>
      <c r="D21" s="96"/>
      <c r="E21" s="94"/>
      <c r="F21" s="94"/>
    </row>
    <row r="22" spans="1:7" x14ac:dyDescent="0.3">
      <c r="A22" s="362" t="s">
        <v>36</v>
      </c>
      <c r="B22" s="363"/>
      <c r="C22" s="364"/>
      <c r="D22" s="294">
        <f>SUM(B17:C21)</f>
        <v>9</v>
      </c>
    </row>
    <row r="23" spans="1:7" x14ac:dyDescent="0.3">
      <c r="A23" s="357" t="s">
        <v>295</v>
      </c>
      <c r="B23" s="358"/>
      <c r="C23" s="359"/>
      <c r="D23" s="32">
        <f>D22/(COUNT(B17:C21)*2)</f>
        <v>0.9</v>
      </c>
    </row>
    <row r="24" spans="1:7" s="22" customFormat="1" x14ac:dyDescent="0.3">
      <c r="A24" s="26"/>
      <c r="B24" s="27"/>
      <c r="C24" s="27"/>
      <c r="D24" s="31"/>
      <c r="G24" s="126"/>
    </row>
    <row r="25" spans="1:7" ht="19.5" x14ac:dyDescent="0.4">
      <c r="A25" s="365" t="s">
        <v>4</v>
      </c>
      <c r="B25" s="366"/>
      <c r="C25" s="366"/>
      <c r="D25" s="366"/>
      <c r="E25" s="366"/>
      <c r="F25" s="36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7" t="s">
        <v>36</v>
      </c>
      <c r="B33" s="358"/>
      <c r="C33" s="359"/>
      <c r="D33" s="293">
        <f>SUM(B26:C32)</f>
        <v>14</v>
      </c>
    </row>
    <row r="34" spans="1:7" x14ac:dyDescent="0.3">
      <c r="A34" s="357" t="s">
        <v>295</v>
      </c>
      <c r="B34" s="358"/>
      <c r="C34" s="359"/>
      <c r="D34" s="32">
        <f>D33/(COUNT(B26:C32)*2)</f>
        <v>1</v>
      </c>
    </row>
    <row r="35" spans="1:7" s="22" customFormat="1" x14ac:dyDescent="0.3">
      <c r="A35" s="26"/>
      <c r="B35" s="27"/>
      <c r="C35" s="27"/>
      <c r="D35" s="31"/>
      <c r="G35" s="126"/>
    </row>
    <row r="36" spans="1:7" s="22" customFormat="1" ht="19.5" x14ac:dyDescent="0.4">
      <c r="A36" s="365" t="s">
        <v>219</v>
      </c>
      <c r="B36" s="366"/>
      <c r="C36" s="366"/>
      <c r="D36" s="366"/>
      <c r="E36" s="366"/>
      <c r="F36" s="36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7" t="s">
        <v>36</v>
      </c>
      <c r="B42" s="358"/>
      <c r="C42" s="359"/>
      <c r="D42" s="293">
        <f>SUM(B37:C41)</f>
        <v>10</v>
      </c>
      <c r="E42" s="13"/>
      <c r="F42" s="13"/>
      <c r="G42" s="126"/>
    </row>
    <row r="43" spans="1:7" s="22" customFormat="1" x14ac:dyDescent="0.3">
      <c r="A43" s="357" t="s">
        <v>295</v>
      </c>
      <c r="B43" s="358"/>
      <c r="C43" s="359"/>
      <c r="D43" s="32">
        <f>D42/(COUNT(B37:C41)*2)</f>
        <v>1</v>
      </c>
      <c r="E43" s="13"/>
      <c r="F43" s="13"/>
      <c r="G43" s="126"/>
    </row>
    <row r="44" spans="1:7" s="22" customFormat="1" x14ac:dyDescent="0.3">
      <c r="A44" s="47"/>
      <c r="B44" s="48"/>
      <c r="C44" s="48"/>
      <c r="D44" s="308"/>
      <c r="G44" s="126"/>
    </row>
    <row r="45" spans="1:7" ht="19.5" x14ac:dyDescent="0.4">
      <c r="A45" s="367" t="s">
        <v>21</v>
      </c>
      <c r="B45" s="368"/>
      <c r="C45" s="368"/>
      <c r="D45" s="368"/>
      <c r="E45" s="368"/>
      <c r="F45" s="36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306">
        <v>0.56000000000000005</v>
      </c>
      <c r="E50" s="94"/>
      <c r="F50" s="94"/>
    </row>
    <row r="51" spans="1:7" ht="18" x14ac:dyDescent="0.35">
      <c r="A51" s="40" t="s">
        <v>296</v>
      </c>
      <c r="B51" s="94" t="s">
        <v>32</v>
      </c>
      <c r="C51" s="120" t="str">
        <f>IF(B51=0, -5, "0")</f>
        <v>0</v>
      </c>
      <c r="D51" s="98"/>
      <c r="E51" s="94"/>
      <c r="F51" s="94"/>
    </row>
    <row r="52" spans="1:7" x14ac:dyDescent="0.3">
      <c r="A52" s="357" t="s">
        <v>36</v>
      </c>
      <c r="B52" s="358"/>
      <c r="C52" s="359"/>
      <c r="D52" s="293">
        <f>SUM(B46:C51)</f>
        <v>10</v>
      </c>
    </row>
    <row r="53" spans="1:7" x14ac:dyDescent="0.3">
      <c r="A53" s="357" t="s">
        <v>295</v>
      </c>
      <c r="B53" s="358"/>
      <c r="C53" s="359"/>
      <c r="D53" s="32">
        <f>D52/(COUNT(B46:C51)*2)</f>
        <v>1</v>
      </c>
    </row>
    <row r="54" spans="1:7" s="22" customFormat="1" x14ac:dyDescent="0.3">
      <c r="A54" s="26"/>
      <c r="B54" s="27"/>
      <c r="C54" s="27"/>
      <c r="D54" s="31"/>
      <c r="G54" s="126"/>
    </row>
    <row r="55" spans="1:7" ht="19.5" x14ac:dyDescent="0.4">
      <c r="A55" s="365" t="s">
        <v>8</v>
      </c>
      <c r="B55" s="366"/>
      <c r="C55" s="366"/>
      <c r="D55" s="366"/>
      <c r="E55" s="366"/>
      <c r="F55" s="366"/>
    </row>
    <row r="56" spans="1:7" ht="36" x14ac:dyDescent="0.35">
      <c r="A56" s="43" t="s">
        <v>176</v>
      </c>
      <c r="B56" s="94">
        <v>1</v>
      </c>
      <c r="C56" s="120" t="str">
        <f>IF(B56=0, -5, "0")</f>
        <v>0</v>
      </c>
      <c r="D56" s="95" t="s">
        <v>514</v>
      </c>
      <c r="E56" s="94"/>
      <c r="F56" s="94" t="s">
        <v>356</v>
      </c>
    </row>
    <row r="57" spans="1:7" x14ac:dyDescent="0.3">
      <c r="A57" s="21" t="s">
        <v>168</v>
      </c>
      <c r="B57" s="94">
        <v>2</v>
      </c>
      <c r="C57" s="94"/>
      <c r="D57" s="95"/>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7" t="s">
        <v>36</v>
      </c>
      <c r="B63" s="358"/>
      <c r="C63" s="359"/>
      <c r="D63" s="293">
        <f>SUM(B56:C62)</f>
        <v>13</v>
      </c>
    </row>
    <row r="64" spans="1:7" x14ac:dyDescent="0.3">
      <c r="A64" s="357" t="s">
        <v>295</v>
      </c>
      <c r="B64" s="358"/>
      <c r="C64" s="359"/>
      <c r="D64" s="32">
        <f>D63/(COUNT(B56:C62)*2)</f>
        <v>0.9285714285714286</v>
      </c>
    </row>
    <row r="65" spans="1:7" s="22" customFormat="1" x14ac:dyDescent="0.3">
      <c r="A65" s="26"/>
      <c r="B65" s="27"/>
      <c r="C65" s="27"/>
      <c r="D65" s="31"/>
      <c r="G65" s="126"/>
    </row>
    <row r="66" spans="1:7" ht="19.5" x14ac:dyDescent="0.4">
      <c r="A66" s="365" t="s">
        <v>130</v>
      </c>
      <c r="B66" s="366"/>
      <c r="C66" s="366"/>
      <c r="D66" s="366"/>
      <c r="E66" s="366"/>
      <c r="F66" s="36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309"/>
      <c r="E72" s="99"/>
      <c r="F72" s="94"/>
    </row>
    <row r="73" spans="1:7" ht="19.5" x14ac:dyDescent="0.4">
      <c r="A73" s="17" t="s">
        <v>94</v>
      </c>
      <c r="B73" s="100">
        <v>2</v>
      </c>
      <c r="C73" s="101"/>
      <c r="D73" s="95"/>
      <c r="E73" s="94"/>
      <c r="F73" s="94"/>
    </row>
    <row r="74" spans="1:7" x14ac:dyDescent="0.3">
      <c r="A74" s="20" t="s">
        <v>298</v>
      </c>
      <c r="B74" s="100">
        <v>2</v>
      </c>
      <c r="C74" s="94"/>
      <c r="D74" s="104" t="s">
        <v>515</v>
      </c>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16" t="s">
        <v>413</v>
      </c>
      <c r="E76" s="105"/>
      <c r="F76" s="94"/>
    </row>
    <row r="77" spans="1:7" ht="33.75" x14ac:dyDescent="0.35">
      <c r="A77" s="46" t="s">
        <v>285</v>
      </c>
      <c r="B77" s="100">
        <v>0</v>
      </c>
      <c r="C77" s="120">
        <f>IF(B77=0, -5, "0")</f>
        <v>-5</v>
      </c>
      <c r="D77" s="95" t="s">
        <v>516</v>
      </c>
      <c r="E77" s="105"/>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7" t="s">
        <v>36</v>
      </c>
      <c r="B84" s="358"/>
      <c r="C84" s="359"/>
      <c r="D84" s="293">
        <f>SUM(B67:C83)</f>
        <v>23</v>
      </c>
    </row>
    <row r="85" spans="1:7" x14ac:dyDescent="0.3">
      <c r="A85" s="357" t="s">
        <v>295</v>
      </c>
      <c r="B85" s="358"/>
      <c r="C85" s="359"/>
      <c r="D85" s="32">
        <f>D84/(COUNT(B67:C83)*2)</f>
        <v>0.71875</v>
      </c>
    </row>
    <row r="86" spans="1:7" s="22" customFormat="1" x14ac:dyDescent="0.3">
      <c r="A86" s="26"/>
      <c r="B86" s="27"/>
      <c r="C86" s="27"/>
      <c r="D86" s="31"/>
      <c r="G86" s="126"/>
    </row>
    <row r="87" spans="1:7" ht="19.5" x14ac:dyDescent="0.4">
      <c r="A87" s="365" t="s">
        <v>211</v>
      </c>
      <c r="B87" s="366"/>
      <c r="C87" s="366"/>
      <c r="D87" s="366"/>
      <c r="E87" s="366"/>
      <c r="F87" s="36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4"/>
      <c r="E93" s="94"/>
      <c r="F93" s="94"/>
    </row>
    <row r="94" spans="1:7" ht="18" x14ac:dyDescent="0.35">
      <c r="A94" s="40" t="s">
        <v>235</v>
      </c>
      <c r="B94" s="110">
        <v>2</v>
      </c>
      <c r="C94" s="120" t="str">
        <f>IF(B94=0, -5, "0")</f>
        <v>0</v>
      </c>
      <c r="D94" s="95" t="s">
        <v>517</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66.75" x14ac:dyDescent="0.35">
      <c r="A99" s="46" t="s">
        <v>193</v>
      </c>
      <c r="B99" s="110">
        <v>1</v>
      </c>
      <c r="C99" s="120" t="str">
        <f>IF(B99=0, -5, "0")</f>
        <v>0</v>
      </c>
      <c r="D99" s="95" t="s">
        <v>519</v>
      </c>
      <c r="E99" s="94"/>
      <c r="F99" s="94" t="s">
        <v>357</v>
      </c>
    </row>
    <row r="100" spans="1:7" ht="18" x14ac:dyDescent="0.35">
      <c r="A100" s="45" t="s">
        <v>297</v>
      </c>
      <c r="B100" s="110">
        <v>2</v>
      </c>
      <c r="C100" s="120" t="str">
        <f>IF(B100=0, -5, "0")</f>
        <v>0</v>
      </c>
      <c r="D100" s="95" t="s">
        <v>518</v>
      </c>
      <c r="E100" s="94"/>
      <c r="F100" s="94"/>
    </row>
    <row r="101" spans="1:7" x14ac:dyDescent="0.3">
      <c r="A101" s="51" t="s">
        <v>232</v>
      </c>
      <c r="B101" s="110">
        <v>2</v>
      </c>
      <c r="C101" s="94"/>
      <c r="D101" s="95"/>
      <c r="E101" s="94"/>
      <c r="F101" s="94"/>
    </row>
    <row r="102" spans="1:7" x14ac:dyDescent="0.3">
      <c r="A102" s="357" t="s">
        <v>36</v>
      </c>
      <c r="B102" s="358"/>
      <c r="C102" s="359"/>
      <c r="D102" s="293">
        <f>SUM(B88:C101)</f>
        <v>27</v>
      </c>
    </row>
    <row r="103" spans="1:7" x14ac:dyDescent="0.3">
      <c r="A103" s="357" t="s">
        <v>295</v>
      </c>
      <c r="B103" s="358"/>
      <c r="C103" s="359"/>
      <c r="D103" s="32">
        <f>D102/(COUNT(B88:C101)*2)</f>
        <v>0.9642857142857143</v>
      </c>
    </row>
    <row r="104" spans="1:7" s="22" customFormat="1" x14ac:dyDescent="0.3">
      <c r="A104" s="26"/>
      <c r="B104" s="27"/>
      <c r="C104" s="27"/>
      <c r="D104" s="31"/>
      <c r="G104" s="126"/>
    </row>
    <row r="105" spans="1:7" s="22" customFormat="1" x14ac:dyDescent="0.3">
      <c r="A105" s="47"/>
      <c r="B105" s="48"/>
      <c r="C105" s="48"/>
      <c r="D105" s="308"/>
      <c r="G105" s="126"/>
    </row>
    <row r="106" spans="1:7" s="22" customFormat="1" ht="19.5" x14ac:dyDescent="0.4">
      <c r="A106" s="365" t="s">
        <v>212</v>
      </c>
      <c r="B106" s="366"/>
      <c r="C106" s="366"/>
      <c r="D106" s="366"/>
      <c r="E106" s="366"/>
      <c r="F106" s="36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c r="E112" s="94"/>
      <c r="F112" s="94"/>
      <c r="G112" s="126"/>
    </row>
    <row r="113" spans="1:7" s="22" customFormat="1" ht="49.5" x14ac:dyDescent="0.3">
      <c r="A113" s="21" t="s">
        <v>165</v>
      </c>
      <c r="B113" s="110">
        <v>0</v>
      </c>
      <c r="C113" s="94"/>
      <c r="D113" s="299" t="s">
        <v>466</v>
      </c>
      <c r="E113" s="305" t="s">
        <v>440</v>
      </c>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7" t="s">
        <v>36</v>
      </c>
      <c r="B118" s="358"/>
      <c r="C118" s="359"/>
      <c r="D118" s="293">
        <f>SUM(B107:C117)</f>
        <v>20</v>
      </c>
      <c r="E118" s="13"/>
      <c r="F118" s="13"/>
      <c r="G118" s="126"/>
    </row>
    <row r="119" spans="1:7" s="22" customFormat="1" x14ac:dyDescent="0.3">
      <c r="A119" s="357" t="s">
        <v>295</v>
      </c>
      <c r="B119" s="358"/>
      <c r="C119" s="359"/>
      <c r="D119" s="32">
        <f>D118/(COUNT(B107:C117)*2)</f>
        <v>0.90909090909090906</v>
      </c>
      <c r="E119" s="13"/>
      <c r="F119" s="13"/>
      <c r="G119" s="126"/>
    </row>
    <row r="120" spans="1:7" s="22" customFormat="1" x14ac:dyDescent="0.3">
      <c r="A120" s="26"/>
      <c r="B120" s="27"/>
      <c r="C120" s="27"/>
      <c r="D120" s="31"/>
      <c r="G120" s="126"/>
    </row>
    <row r="121" spans="1:7" ht="19.5" x14ac:dyDescent="0.4">
      <c r="A121" s="365" t="s">
        <v>185</v>
      </c>
      <c r="B121" s="366"/>
      <c r="C121" s="366"/>
      <c r="D121" s="366"/>
      <c r="E121" s="366"/>
      <c r="F121" s="366"/>
    </row>
    <row r="122" spans="1:7" x14ac:dyDescent="0.3">
      <c r="A122" s="44" t="s">
        <v>275</v>
      </c>
      <c r="B122" s="111">
        <v>2</v>
      </c>
      <c r="C122" s="94"/>
      <c r="D122" s="113"/>
      <c r="E122" s="113"/>
      <c r="F122" s="94"/>
    </row>
    <row r="123" spans="1:7" ht="82.5" x14ac:dyDescent="0.3">
      <c r="A123" s="44" t="s">
        <v>272</v>
      </c>
      <c r="B123" s="111">
        <v>0</v>
      </c>
      <c r="C123" s="94"/>
      <c r="D123" s="299" t="s">
        <v>467</v>
      </c>
      <c r="E123" s="305" t="s">
        <v>468</v>
      </c>
      <c r="F123" s="94" t="s">
        <v>356</v>
      </c>
    </row>
    <row r="124" spans="1:7" ht="19.5" x14ac:dyDescent="0.4">
      <c r="A124" s="17" t="s">
        <v>293</v>
      </c>
      <c r="B124" s="111">
        <v>2</v>
      </c>
      <c r="C124" s="101"/>
      <c r="D124" s="95"/>
      <c r="E124" s="95"/>
      <c r="F124" s="94"/>
    </row>
    <row r="125" spans="1:7" ht="34.5" x14ac:dyDescent="0.4">
      <c r="A125" s="20" t="s">
        <v>247</v>
      </c>
      <c r="B125" s="111">
        <v>0</v>
      </c>
      <c r="C125" s="101"/>
      <c r="D125" s="95" t="s">
        <v>522</v>
      </c>
      <c r="E125" s="95"/>
      <c r="F125" s="94" t="s">
        <v>356</v>
      </c>
    </row>
    <row r="126" spans="1:7" ht="67.5" x14ac:dyDescent="0.4">
      <c r="A126" s="17" t="s">
        <v>292</v>
      </c>
      <c r="B126" s="111">
        <v>1</v>
      </c>
      <c r="C126" s="101"/>
      <c r="D126" s="299" t="s">
        <v>472</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520</v>
      </c>
      <c r="E128" s="95"/>
      <c r="F128" s="94" t="s">
        <v>356</v>
      </c>
    </row>
    <row r="129" spans="1:7" ht="66" x14ac:dyDescent="0.3">
      <c r="A129" s="20" t="s">
        <v>166</v>
      </c>
      <c r="B129" s="111">
        <v>1</v>
      </c>
      <c r="C129" s="121"/>
      <c r="D129" s="95" t="s">
        <v>521</v>
      </c>
      <c r="E129" s="95"/>
      <c r="F129" s="94" t="s">
        <v>356</v>
      </c>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7" t="s">
        <v>36</v>
      </c>
      <c r="B133" s="358"/>
      <c r="C133" s="359"/>
      <c r="D133" s="293">
        <f>SUM(B122:C132)</f>
        <v>15</v>
      </c>
    </row>
    <row r="134" spans="1:7" x14ac:dyDescent="0.3">
      <c r="A134" s="357" t="s">
        <v>295</v>
      </c>
      <c r="B134" s="358"/>
      <c r="C134" s="359"/>
      <c r="D134" s="32">
        <f>D133/(COUNT(B122:C132)*2)</f>
        <v>0.68181818181818177</v>
      </c>
    </row>
    <row r="135" spans="1:7" s="22" customFormat="1" x14ac:dyDescent="0.3">
      <c r="A135" s="26"/>
      <c r="B135" s="27"/>
      <c r="C135" s="27"/>
      <c r="D135" s="31"/>
      <c r="G135" s="126"/>
    </row>
    <row r="136" spans="1:7" ht="19.5" x14ac:dyDescent="0.4">
      <c r="A136" s="365" t="s">
        <v>71</v>
      </c>
      <c r="B136" s="366"/>
      <c r="C136" s="366"/>
      <c r="D136" s="366"/>
      <c r="E136" s="366"/>
      <c r="F136" s="36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28"/>
      <c r="E140" s="94"/>
      <c r="F140" s="94"/>
    </row>
    <row r="141" spans="1:7" s="22" customFormat="1" x14ac:dyDescent="0.3">
      <c r="A141" s="21" t="s">
        <v>303</v>
      </c>
      <c r="B141" s="110">
        <v>2</v>
      </c>
      <c r="C141" s="116"/>
      <c r="D141" s="11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309"/>
      <c r="E144" s="94"/>
      <c r="F144" s="94"/>
    </row>
    <row r="145" spans="1:7" ht="18" x14ac:dyDescent="0.35">
      <c r="A145" s="40" t="s">
        <v>195</v>
      </c>
      <c r="B145" s="110">
        <v>2</v>
      </c>
      <c r="C145" s="120" t="str">
        <f>IF(B145=0, -5, "0")</f>
        <v>0</v>
      </c>
      <c r="D145" s="309"/>
      <c r="E145" s="94"/>
      <c r="F145" s="94"/>
    </row>
    <row r="146" spans="1:7" x14ac:dyDescent="0.3">
      <c r="A146" s="23" t="s">
        <v>95</v>
      </c>
      <c r="B146" s="110">
        <v>1</v>
      </c>
      <c r="C146" s="95"/>
      <c r="D146" s="95" t="s">
        <v>523</v>
      </c>
      <c r="E146" s="94"/>
      <c r="F146" s="94" t="s">
        <v>356</v>
      </c>
    </row>
    <row r="147" spans="1:7" x14ac:dyDescent="0.3">
      <c r="A147" s="50" t="s">
        <v>214</v>
      </c>
      <c r="B147" s="110">
        <v>2</v>
      </c>
      <c r="C147" s="95"/>
      <c r="D147" s="98"/>
      <c r="E147" s="94"/>
      <c r="F147" s="94"/>
    </row>
    <row r="148" spans="1:7" x14ac:dyDescent="0.3">
      <c r="A148" s="17" t="s">
        <v>305</v>
      </c>
      <c r="B148" s="110">
        <v>2</v>
      </c>
      <c r="C148" s="95"/>
      <c r="D148" s="128"/>
      <c r="E148" s="94"/>
      <c r="F148" s="94"/>
    </row>
    <row r="149" spans="1:7" x14ac:dyDescent="0.3">
      <c r="A149" s="357" t="s">
        <v>36</v>
      </c>
      <c r="B149" s="358"/>
      <c r="C149" s="359"/>
      <c r="D149" s="293">
        <f>SUM(B137:C148)</f>
        <v>23</v>
      </c>
    </row>
    <row r="150" spans="1:7" x14ac:dyDescent="0.3">
      <c r="A150" s="357" t="s">
        <v>295</v>
      </c>
      <c r="B150" s="358"/>
      <c r="C150" s="359"/>
      <c r="D150" s="32">
        <f>D149/(COUNT(B137:C148)*2)</f>
        <v>0.95833333333333337</v>
      </c>
    </row>
    <row r="151" spans="1:7" s="22" customFormat="1" x14ac:dyDescent="0.3">
      <c r="A151" s="26"/>
      <c r="B151" s="27"/>
      <c r="C151" s="27"/>
      <c r="D151" s="31"/>
      <c r="G151" s="126"/>
    </row>
    <row r="152" spans="1:7" ht="19.5" x14ac:dyDescent="0.4">
      <c r="A152" s="365" t="s">
        <v>217</v>
      </c>
      <c r="B152" s="366"/>
      <c r="C152" s="366"/>
      <c r="D152" s="366"/>
      <c r="E152" s="366"/>
      <c r="F152" s="366"/>
    </row>
    <row r="153" spans="1:7" x14ac:dyDescent="0.3">
      <c r="A153" s="50" t="s">
        <v>279</v>
      </c>
      <c r="B153" s="94">
        <v>2</v>
      </c>
      <c r="C153" s="94"/>
      <c r="D153" s="95"/>
      <c r="E153" s="94"/>
      <c r="F153" s="94"/>
    </row>
    <row r="154" spans="1:7" x14ac:dyDescent="0.3">
      <c r="A154" s="17" t="s">
        <v>149</v>
      </c>
      <c r="B154" s="94">
        <v>2</v>
      </c>
      <c r="C154" s="94"/>
      <c r="D154" s="95"/>
      <c r="E154" s="94"/>
      <c r="F154" s="94"/>
    </row>
    <row r="155" spans="1:7" ht="60.75" customHeight="1" x14ac:dyDescent="0.35">
      <c r="A155" s="40" t="s">
        <v>306</v>
      </c>
      <c r="B155" s="94">
        <v>1</v>
      </c>
      <c r="C155" s="120" t="str">
        <f>IF(B155=0, -5, "0")</f>
        <v>0</v>
      </c>
      <c r="D155" s="113" t="s">
        <v>525</v>
      </c>
      <c r="E155" s="94"/>
      <c r="F155" s="94" t="s">
        <v>357</v>
      </c>
    </row>
    <row r="156" spans="1:7" ht="66.75" x14ac:dyDescent="0.35">
      <c r="A156" s="40" t="s">
        <v>307</v>
      </c>
      <c r="B156" s="94">
        <v>0</v>
      </c>
      <c r="C156" s="120">
        <f>IF(B156=0, -5, "0")</f>
        <v>-5</v>
      </c>
      <c r="D156" s="95" t="s">
        <v>524</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29"/>
      <c r="E158" s="94"/>
      <c r="F158" s="94"/>
    </row>
    <row r="159" spans="1:7" x14ac:dyDescent="0.3">
      <c r="A159" s="75" t="s">
        <v>321</v>
      </c>
      <c r="B159" s="94">
        <v>2</v>
      </c>
      <c r="C159" s="94"/>
      <c r="D159" s="310"/>
      <c r="E159" s="94"/>
      <c r="F159" s="94"/>
    </row>
    <row r="160" spans="1:7" x14ac:dyDescent="0.3">
      <c r="A160" s="75" t="s">
        <v>164</v>
      </c>
      <c r="B160" s="94">
        <v>2</v>
      </c>
      <c r="C160" s="94"/>
      <c r="D160" s="310"/>
      <c r="E160" s="94"/>
      <c r="F160" s="94"/>
    </row>
    <row r="161" spans="1:7" x14ac:dyDescent="0.3">
      <c r="A161" s="357" t="s">
        <v>36</v>
      </c>
      <c r="B161" s="363"/>
      <c r="C161" s="364"/>
      <c r="D161" s="294">
        <f>SUM(B153:C160)</f>
        <v>8</v>
      </c>
    </row>
    <row r="162" spans="1:7" x14ac:dyDescent="0.3">
      <c r="A162" s="357" t="s">
        <v>295</v>
      </c>
      <c r="B162" s="358"/>
      <c r="C162" s="359"/>
      <c r="D162" s="32">
        <f>D161/(COUNT(B153:C160)*2)</f>
        <v>0.44444444444444442</v>
      </c>
    </row>
    <row r="163" spans="1:7" s="22" customFormat="1" x14ac:dyDescent="0.3">
      <c r="A163" s="26"/>
      <c r="B163" s="27"/>
      <c r="C163" s="29"/>
      <c r="D163" s="311"/>
      <c r="G163" s="126"/>
    </row>
    <row r="164" spans="1:7" ht="19.5" x14ac:dyDescent="0.4">
      <c r="A164" s="365" t="s">
        <v>77</v>
      </c>
      <c r="B164" s="366"/>
      <c r="C164" s="366"/>
      <c r="D164" s="366"/>
      <c r="E164" s="366"/>
      <c r="F164" s="366"/>
    </row>
    <row r="165" spans="1:7" ht="18" x14ac:dyDescent="0.35">
      <c r="A165" s="40" t="s">
        <v>286</v>
      </c>
      <c r="B165" s="94">
        <v>2</v>
      </c>
      <c r="C165" s="120" t="str">
        <f>IF(B165=0, -5, "0")</f>
        <v>0</v>
      </c>
      <c r="D165" s="95"/>
      <c r="E165" s="94"/>
      <c r="F165" s="94"/>
    </row>
    <row r="166" spans="1:7" x14ac:dyDescent="0.3">
      <c r="A166" s="17" t="s">
        <v>287</v>
      </c>
      <c r="B166" s="94">
        <v>2</v>
      </c>
      <c r="C166" s="94"/>
      <c r="D166" s="95"/>
      <c r="E166" s="94"/>
      <c r="F166" s="94"/>
    </row>
    <row r="167" spans="1:7" x14ac:dyDescent="0.3">
      <c r="A167" s="44" t="s">
        <v>215</v>
      </c>
      <c r="B167" s="94">
        <v>1</v>
      </c>
      <c r="C167" s="94"/>
      <c r="D167" s="95" t="s">
        <v>526</v>
      </c>
      <c r="E167" s="94"/>
      <c r="F167" s="94" t="s">
        <v>357</v>
      </c>
    </row>
    <row r="168" spans="1:7" x14ac:dyDescent="0.3">
      <c r="A168" s="17" t="s">
        <v>86</v>
      </c>
      <c r="B168" s="94">
        <v>2</v>
      </c>
      <c r="C168" s="94"/>
      <c r="D168" s="95"/>
      <c r="E168" s="95"/>
      <c r="F168" s="94"/>
    </row>
    <row r="169" spans="1:7" x14ac:dyDescent="0.3">
      <c r="A169" s="357" t="s">
        <v>36</v>
      </c>
      <c r="B169" s="358"/>
      <c r="C169" s="359"/>
      <c r="D169" s="293">
        <f>SUM(B165:C168)</f>
        <v>7</v>
      </c>
    </row>
    <row r="170" spans="1:7" x14ac:dyDescent="0.3">
      <c r="A170" s="357" t="s">
        <v>295</v>
      </c>
      <c r="B170" s="358"/>
      <c r="C170" s="359"/>
      <c r="D170" s="32">
        <f>D169/(COUNT(B165:C168)*2)</f>
        <v>0.875</v>
      </c>
    </row>
    <row r="171" spans="1:7" s="22" customFormat="1" x14ac:dyDescent="0.3">
      <c r="A171" s="26"/>
      <c r="B171" s="27"/>
      <c r="C171" s="27"/>
      <c r="D171" s="31"/>
      <c r="G171" s="126"/>
    </row>
    <row r="172" spans="1:7" ht="19.5" x14ac:dyDescent="0.4">
      <c r="A172" s="369" t="s">
        <v>17</v>
      </c>
      <c r="B172" s="370"/>
      <c r="C172" s="370"/>
      <c r="D172" s="370"/>
      <c r="E172" s="370"/>
      <c r="F172" s="370"/>
    </row>
    <row r="173" spans="1:7" x14ac:dyDescent="0.3">
      <c r="A173" s="20" t="s">
        <v>180</v>
      </c>
      <c r="B173" s="94">
        <v>0</v>
      </c>
      <c r="C173" s="94"/>
      <c r="D173" s="95" t="s">
        <v>527</v>
      </c>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7" t="s">
        <v>36</v>
      </c>
      <c r="B177" s="358"/>
      <c r="C177" s="359"/>
      <c r="D177" s="293">
        <f>SUM(B173:C176)</f>
        <v>6</v>
      </c>
    </row>
    <row r="178" spans="1:7" x14ac:dyDescent="0.3">
      <c r="A178" s="357" t="s">
        <v>295</v>
      </c>
      <c r="B178" s="358"/>
      <c r="C178" s="359"/>
      <c r="D178" s="32">
        <f>D177/(COUNT(B173:C176)*2)</f>
        <v>0.75</v>
      </c>
    </row>
    <row r="179" spans="1:7" s="22" customFormat="1" x14ac:dyDescent="0.3">
      <c r="A179" s="26"/>
      <c r="B179" s="27"/>
      <c r="C179" s="27"/>
      <c r="D179" s="31"/>
      <c r="G179" s="126"/>
    </row>
    <row r="180" spans="1:7" ht="19.5" x14ac:dyDescent="0.4">
      <c r="A180" s="365" t="s">
        <v>78</v>
      </c>
      <c r="B180" s="366"/>
      <c r="C180" s="366"/>
      <c r="D180" s="366"/>
      <c r="E180" s="366"/>
      <c r="F180" s="366"/>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7" t="s">
        <v>36</v>
      </c>
      <c r="B186" s="358"/>
      <c r="C186" s="359"/>
      <c r="D186" s="293">
        <f>SUM(B181:C185)</f>
        <v>10</v>
      </c>
    </row>
    <row r="187" spans="1:7" x14ac:dyDescent="0.3">
      <c r="A187" s="357" t="s">
        <v>295</v>
      </c>
      <c r="B187" s="358"/>
      <c r="C187" s="359"/>
      <c r="D187" s="32">
        <f>D186/(COUNT(B181:C185)*2)</f>
        <v>1</v>
      </c>
    </row>
    <row r="188" spans="1:7" s="22" customFormat="1" x14ac:dyDescent="0.3">
      <c r="A188" s="26"/>
      <c r="B188" s="27"/>
      <c r="C188" s="27"/>
      <c r="D188" s="31"/>
      <c r="G188" s="126"/>
    </row>
    <row r="189" spans="1:7" ht="19.5" x14ac:dyDescent="0.4">
      <c r="A189" s="365" t="s">
        <v>216</v>
      </c>
      <c r="B189" s="366"/>
      <c r="C189" s="366"/>
      <c r="D189" s="366"/>
      <c r="E189" s="366"/>
      <c r="F189" s="366"/>
    </row>
    <row r="190" spans="1:7" x14ac:dyDescent="0.3">
      <c r="A190" s="44" t="s">
        <v>371</v>
      </c>
      <c r="B190" s="94">
        <v>2</v>
      </c>
      <c r="C190" s="94"/>
      <c r="D190" s="95"/>
      <c r="E190" s="94"/>
      <c r="F190" s="94"/>
      <c r="G190" s="13"/>
    </row>
    <row r="191" spans="1:7" ht="18" x14ac:dyDescent="0.35">
      <c r="A191" s="67" t="s">
        <v>316</v>
      </c>
      <c r="B191" s="94">
        <v>2</v>
      </c>
      <c r="C191" s="120" t="str">
        <f>IF(B191=0, -5, "0")</f>
        <v>0</v>
      </c>
      <c r="D191" s="95"/>
      <c r="E191" s="94"/>
      <c r="F191" s="94"/>
    </row>
    <row r="192" spans="1:7" ht="66" x14ac:dyDescent="0.3">
      <c r="A192" s="20" t="s">
        <v>311</v>
      </c>
      <c r="B192" s="94">
        <v>0</v>
      </c>
      <c r="C192" s="94"/>
      <c r="D192" s="95" t="s">
        <v>528</v>
      </c>
      <c r="E192" s="95" t="s">
        <v>529</v>
      </c>
      <c r="F192" s="94" t="s">
        <v>357</v>
      </c>
    </row>
    <row r="193" spans="1:6" x14ac:dyDescent="0.3">
      <c r="A193" s="53" t="s">
        <v>189</v>
      </c>
      <c r="B193" s="94">
        <v>2</v>
      </c>
      <c r="C193" s="94"/>
      <c r="D193" s="95"/>
      <c r="E193" s="94"/>
      <c r="F193" s="94"/>
    </row>
    <row r="194" spans="1:6" x14ac:dyDescent="0.3">
      <c r="A194" s="357" t="s">
        <v>36</v>
      </c>
      <c r="B194" s="358"/>
      <c r="C194" s="359"/>
      <c r="D194" s="54">
        <f>SUM(B190:C193)</f>
        <v>6</v>
      </c>
    </row>
    <row r="195" spans="1:6" x14ac:dyDescent="0.3">
      <c r="A195" s="357" t="s">
        <v>295</v>
      </c>
      <c r="B195" s="358"/>
      <c r="C195" s="359"/>
      <c r="D195" s="32">
        <f>D194/(COUNT(B190:C193)*2)</f>
        <v>0.75</v>
      </c>
    </row>
    <row r="197" spans="1:6" ht="18" x14ac:dyDescent="0.35">
      <c r="A197" s="64" t="s">
        <v>246</v>
      </c>
      <c r="B197" s="63"/>
      <c r="C197" s="63"/>
      <c r="D197" s="314">
        <f>E197/F197</f>
        <v>0.26666666666666666</v>
      </c>
      <c r="E197" s="315">
        <f>COUNTIF('A1 Technique'!F17:F193,"ok")</f>
        <v>4</v>
      </c>
      <c r="F197" s="315">
        <f>COUNTA('A1 Technique'!F17:F193)</f>
        <v>15</v>
      </c>
    </row>
    <row r="198" spans="1:6" ht="22.5" x14ac:dyDescent="0.3">
      <c r="A198" s="35" t="s">
        <v>322</v>
      </c>
      <c r="B198" s="36"/>
      <c r="C198" s="37"/>
      <c r="D198" s="312">
        <f>SUM(D194,D186,D177,D169,D161,D63,D52,D33,D22,D118,D149,D133,D102,D84,D42)</f>
        <v>201</v>
      </c>
    </row>
    <row r="199" spans="1:6" ht="22.5" x14ac:dyDescent="0.3">
      <c r="A199" s="35" t="s">
        <v>323</v>
      </c>
      <c r="B199" s="36"/>
      <c r="C199" s="37"/>
      <c r="D199" s="313">
        <f>D198/(COUNT(B190:C193,B181:C185,B173:C176,B165:C168,B153:C160,B56:C62,B46:C51,B26:C32,B17:C21,B107:C117,B137:C148,B122:C132,B88:C101,B67:C83,B37:C41)*2)</f>
        <v>0.84453781512605042</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16" zoomScale="90" zoomScaleSheetLayoutView="90" workbookViewId="0">
      <selection activeCell="F525" sqref="F525"/>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9"/>
      <c r="E1" s="329"/>
      <c r="F1" s="329"/>
      <c r="G1" s="329"/>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5">
      <c r="A7" s="330" t="s">
        <v>179</v>
      </c>
      <c r="B7" s="330"/>
      <c r="C7" s="330"/>
      <c r="D7" s="330"/>
      <c r="E7" s="330"/>
      <c r="F7" s="330"/>
      <c r="G7" s="125"/>
    </row>
    <row r="8" spans="1:7" ht="29.25" x14ac:dyDescent="0.5">
      <c r="A8" s="331" t="str">
        <f>'Page de garde'!D18</f>
        <v>Sfax El Jadida</v>
      </c>
      <c r="B8" s="331"/>
      <c r="C8" s="331"/>
      <c r="D8" s="331"/>
      <c r="E8" s="331"/>
      <c r="F8" s="331"/>
      <c r="G8" s="125"/>
    </row>
    <row r="9" spans="1:7" ht="24.75" x14ac:dyDescent="0.5">
      <c r="A9" s="14" t="s">
        <v>42</v>
      </c>
      <c r="B9" s="332" t="s">
        <v>577</v>
      </c>
      <c r="C9" s="332"/>
      <c r="D9" s="332"/>
      <c r="E9" s="332"/>
      <c r="F9" s="332"/>
      <c r="G9" s="125"/>
    </row>
    <row r="10" spans="1:7" ht="24.75" x14ac:dyDescent="0.5">
      <c r="A10" s="15" t="s">
        <v>44</v>
      </c>
      <c r="B10" s="333" t="s">
        <v>530</v>
      </c>
      <c r="C10" s="333"/>
      <c r="D10" s="333"/>
      <c r="E10" s="333"/>
      <c r="F10" s="333"/>
      <c r="G10" s="125"/>
    </row>
    <row r="11" spans="1:7" ht="24.75" x14ac:dyDescent="0.5">
      <c r="A11" s="14" t="s">
        <v>43</v>
      </c>
      <c r="B11" s="328">
        <v>43313</v>
      </c>
      <c r="C11" s="328"/>
      <c r="D11" s="328"/>
      <c r="E11" s="328"/>
      <c r="F11" s="328"/>
      <c r="G11" s="125"/>
    </row>
    <row r="12" spans="1:7" ht="24.75" x14ac:dyDescent="0.5">
      <c r="A12" s="14" t="s">
        <v>239</v>
      </c>
      <c r="B12" s="334">
        <f>D549</f>
        <v>0.86569579288025889</v>
      </c>
      <c r="C12" s="334"/>
      <c r="D12" s="334"/>
      <c r="E12" s="334"/>
      <c r="F12" s="334"/>
      <c r="G12" s="125"/>
    </row>
    <row r="13" spans="1:7" ht="22.5" x14ac:dyDescent="0.45">
      <c r="D13" s="335"/>
      <c r="E13" s="335"/>
      <c r="F13" s="335"/>
      <c r="G13" s="33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43313</v>
      </c>
      <c r="B16" s="188"/>
      <c r="C16" s="188"/>
      <c r="D16" s="188"/>
      <c r="E16" s="188"/>
      <c r="F16" s="202"/>
    </row>
    <row r="17" spans="1:8" ht="16.5" customHeight="1" x14ac:dyDescent="0.3">
      <c r="A17" s="336" t="s">
        <v>30</v>
      </c>
      <c r="B17" s="337" t="s">
        <v>31</v>
      </c>
      <c r="C17" s="337"/>
      <c r="D17" s="337" t="s">
        <v>46</v>
      </c>
      <c r="E17" s="338" t="s">
        <v>310</v>
      </c>
      <c r="F17" s="338" t="s">
        <v>358</v>
      </c>
    </row>
    <row r="18" spans="1:8" ht="16.5" customHeight="1" x14ac:dyDescent="0.3">
      <c r="A18" s="336"/>
      <c r="B18" s="41" t="s">
        <v>34</v>
      </c>
      <c r="C18" s="41" t="s">
        <v>33</v>
      </c>
      <c r="D18" s="337"/>
      <c r="E18" s="338"/>
      <c r="F18" s="33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1</v>
      </c>
      <c r="C22" s="130"/>
      <c r="D22" s="95" t="s">
        <v>531</v>
      </c>
      <c r="E22" s="94"/>
      <c r="F22" s="204" t="s">
        <v>357</v>
      </c>
      <c r="H22" s="12" t="s">
        <v>357</v>
      </c>
    </row>
    <row r="23" spans="1:8" ht="33" x14ac:dyDescent="0.3">
      <c r="A23" s="70" t="s">
        <v>89</v>
      </c>
      <c r="B23" s="130">
        <v>1</v>
      </c>
      <c r="C23" s="130"/>
      <c r="D23" s="95" t="s">
        <v>578</v>
      </c>
      <c r="E23" s="94"/>
      <c r="F23" s="204" t="s">
        <v>357</v>
      </c>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0.75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0</v>
      </c>
      <c r="C34" s="218">
        <f>IF(B34=0, -5, "0")</f>
        <v>-5</v>
      </c>
      <c r="D34" s="94" t="s">
        <v>533</v>
      </c>
      <c r="E34" s="95" t="s">
        <v>579</v>
      </c>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9" t="s">
        <v>379</v>
      </c>
      <c r="B38" s="340"/>
      <c r="C38" s="340"/>
      <c r="D38" s="340"/>
      <c r="E38" s="340"/>
      <c r="F38" s="341"/>
    </row>
    <row r="39" spans="1:7" ht="30.75" customHeight="1" x14ac:dyDescent="0.3">
      <c r="A39" s="4" t="s">
        <v>361</v>
      </c>
      <c r="B39" s="130">
        <v>2</v>
      </c>
      <c r="C39" s="130"/>
      <c r="D39" s="95"/>
      <c r="E39" s="94"/>
      <c r="F39" s="204"/>
    </row>
    <row r="40" spans="1:7" ht="30.75" customHeight="1" x14ac:dyDescent="0.3">
      <c r="A40" s="70" t="s">
        <v>381</v>
      </c>
      <c r="B40" s="130">
        <v>1</v>
      </c>
      <c r="C40" s="130"/>
      <c r="D40" s="95" t="s">
        <v>532</v>
      </c>
      <c r="E40" s="94"/>
      <c r="F40" s="204" t="s">
        <v>356</v>
      </c>
    </row>
    <row r="41" spans="1:7" ht="45" x14ac:dyDescent="0.3">
      <c r="A41" s="4" t="s">
        <v>249</v>
      </c>
      <c r="B41" s="280">
        <f>IF(D41=1, 2, IF(AND(D41&lt;1,D41&gt;0), 1, IF(D41=0,"0","NA")))</f>
        <v>1</v>
      </c>
      <c r="C41" s="130"/>
      <c r="D41" s="281">
        <f>IFERROR(E41/F41,"N.A")</f>
        <v>0.66666666666666663</v>
      </c>
      <c r="E41" s="282">
        <f>COUNTIF('A2 Exploitation'!F21:F40,"ok")</f>
        <v>2</v>
      </c>
      <c r="F41" s="283">
        <f>COUNTA('A2 Exploitation'!F21:F40)</f>
        <v>3</v>
      </c>
    </row>
    <row r="42" spans="1:7" x14ac:dyDescent="0.3">
      <c r="A42" s="59" t="s">
        <v>36</v>
      </c>
      <c r="B42" s="59"/>
      <c r="C42" s="59"/>
      <c r="D42" s="59">
        <f>SUM(B29:C37,B39:C41)</f>
        <v>15</v>
      </c>
    </row>
    <row r="43" spans="1:7" x14ac:dyDescent="0.3">
      <c r="A43" s="5" t="s">
        <v>35</v>
      </c>
      <c r="B43" s="132"/>
      <c r="C43" s="133"/>
      <c r="D43" s="134">
        <f>D42/(COUNT(B29:C37,B39:C41)*2)</f>
        <v>0.57692307692307687</v>
      </c>
    </row>
    <row r="44" spans="1:7" x14ac:dyDescent="0.3">
      <c r="A44" s="2"/>
      <c r="B44" s="135"/>
      <c r="C44" s="135"/>
      <c r="D44" s="135"/>
    </row>
    <row r="45" spans="1:7" ht="18" x14ac:dyDescent="0.35">
      <c r="A45" s="42" t="s">
        <v>38</v>
      </c>
      <c r="B45" s="141"/>
      <c r="C45" s="142"/>
      <c r="D45" s="143">
        <f>SUM(D42,D25)</f>
        <v>21</v>
      </c>
    </row>
    <row r="46" spans="1:7" ht="18" x14ac:dyDescent="0.35">
      <c r="A46" s="42" t="s">
        <v>198</v>
      </c>
      <c r="B46" s="141"/>
      <c r="C46" s="142"/>
      <c r="D46" s="144">
        <f>D45/(COUNT(B29:C37,B21:C24,B39:C41)*2)</f>
        <v>0.61764705882352944</v>
      </c>
    </row>
    <row r="47" spans="1:7" x14ac:dyDescent="0.3">
      <c r="A47" s="145"/>
      <c r="B47" s="124"/>
      <c r="C47" s="135"/>
      <c r="D47" s="124"/>
    </row>
    <row r="48" spans="1:7" ht="18" x14ac:dyDescent="0.35">
      <c r="A48" s="185" t="s">
        <v>124</v>
      </c>
      <c r="B48" s="185"/>
      <c r="C48" s="185"/>
      <c r="D48" s="185"/>
      <c r="E48" s="185"/>
      <c r="F48" s="201"/>
    </row>
    <row r="49" spans="1:7" x14ac:dyDescent="0.3">
      <c r="A49" s="146">
        <f>B11</f>
        <v>43313</v>
      </c>
      <c r="B49" s="124"/>
      <c r="C49" s="135"/>
      <c r="D49" s="124"/>
    </row>
    <row r="50" spans="1:7" x14ac:dyDescent="0.3">
      <c r="A50" s="336" t="s">
        <v>30</v>
      </c>
      <c r="B50" s="337" t="s">
        <v>31</v>
      </c>
      <c r="C50" s="337"/>
      <c r="D50" s="337" t="s">
        <v>46</v>
      </c>
      <c r="E50" s="338" t="s">
        <v>310</v>
      </c>
      <c r="F50" s="338" t="s">
        <v>360</v>
      </c>
      <c r="G50" s="127"/>
    </row>
    <row r="51" spans="1:7" x14ac:dyDescent="0.3">
      <c r="A51" s="336"/>
      <c r="B51" s="41" t="s">
        <v>34</v>
      </c>
      <c r="C51" s="41" t="s">
        <v>33</v>
      </c>
      <c r="D51" s="337"/>
      <c r="E51" s="338"/>
      <c r="F51" s="338"/>
    </row>
    <row r="52" spans="1:7" x14ac:dyDescent="0.3">
      <c r="A52" s="196" t="s">
        <v>58</v>
      </c>
      <c r="B52" s="197"/>
      <c r="C52" s="197"/>
      <c r="D52" s="197"/>
      <c r="E52" s="197"/>
      <c r="F52" s="197"/>
    </row>
    <row r="53" spans="1:7" x14ac:dyDescent="0.3">
      <c r="A53" s="10" t="s">
        <v>99</v>
      </c>
      <c r="B53" s="130">
        <v>2</v>
      </c>
      <c r="C53" s="130"/>
      <c r="D53" s="138"/>
      <c r="E53" s="94"/>
      <c r="F53" s="204"/>
    </row>
    <row r="54" spans="1:7" ht="33" x14ac:dyDescent="0.3">
      <c r="A54" s="18" t="s">
        <v>229</v>
      </c>
      <c r="B54" s="130">
        <v>1</v>
      </c>
      <c r="C54" s="130"/>
      <c r="D54" s="138" t="s">
        <v>580</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1</v>
      </c>
      <c r="C66" s="130"/>
      <c r="D66" s="113" t="s">
        <v>534</v>
      </c>
      <c r="E66" s="94"/>
      <c r="F66" s="204" t="s">
        <v>356</v>
      </c>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71.25" customHeight="1" x14ac:dyDescent="0.3">
      <c r="A74" s="209" t="s">
        <v>393</v>
      </c>
      <c r="B74" s="130">
        <v>0</v>
      </c>
      <c r="C74" s="150">
        <f>IF(B74=0, -5, "0")</f>
        <v>-5</v>
      </c>
      <c r="D74" s="318" t="s">
        <v>572</v>
      </c>
      <c r="E74" s="116" t="s">
        <v>573</v>
      </c>
      <c r="F74" s="204" t="s">
        <v>357</v>
      </c>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581</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0.65625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39" t="s">
        <v>379</v>
      </c>
      <c r="B94" s="340"/>
      <c r="C94" s="340"/>
      <c r="D94" s="340"/>
      <c r="E94" s="340"/>
      <c r="F94" s="341"/>
    </row>
    <row r="95" spans="1:7" ht="26.25" customHeight="1" x14ac:dyDescent="0.3">
      <c r="A95" s="229" t="s">
        <v>361</v>
      </c>
      <c r="B95" s="130">
        <v>2</v>
      </c>
      <c r="C95" s="230"/>
      <c r="D95" s="231"/>
      <c r="E95" s="106"/>
      <c r="F95" s="204"/>
    </row>
    <row r="96" spans="1:7" s="112" customFormat="1" ht="31.5" customHeight="1" x14ac:dyDescent="0.3">
      <c r="A96" s="55" t="s">
        <v>458</v>
      </c>
      <c r="B96" s="130">
        <v>2</v>
      </c>
      <c r="C96" s="213"/>
      <c r="D96" s="223"/>
      <c r="E96" s="106"/>
      <c r="F96" s="204"/>
      <c r="G96" s="127"/>
    </row>
    <row r="97" spans="1:7" s="112" customFormat="1" ht="31.5" customHeight="1" x14ac:dyDescent="0.3">
      <c r="A97" s="219" t="s">
        <v>459</v>
      </c>
      <c r="B97" s="130">
        <v>1</v>
      </c>
      <c r="C97" s="213"/>
      <c r="D97" s="223" t="s">
        <v>532</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3</v>
      </c>
      <c r="F99" s="283">
        <f>COUNTA('A2 Exploitation'!F53:F98)</f>
        <v>3</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57</v>
      </c>
    </row>
    <row r="103" spans="1:7" ht="18" x14ac:dyDescent="0.35">
      <c r="A103" s="42" t="s">
        <v>199</v>
      </c>
      <c r="B103" s="152"/>
      <c r="C103" s="153"/>
      <c r="D103" s="144">
        <f>D102/(COUNT(B88:C93,B53:C60,B65:C83,B95:C99)*2)</f>
        <v>0.81428571428571428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43313</v>
      </c>
      <c r="B106" s="124"/>
      <c r="C106" s="135"/>
      <c r="D106" s="124"/>
    </row>
    <row r="107" spans="1:7" x14ac:dyDescent="0.3">
      <c r="A107" s="336" t="s">
        <v>30</v>
      </c>
      <c r="B107" s="337" t="s">
        <v>31</v>
      </c>
      <c r="C107" s="337"/>
      <c r="D107" s="337" t="s">
        <v>46</v>
      </c>
      <c r="E107" s="338" t="s">
        <v>310</v>
      </c>
      <c r="F107" s="338" t="s">
        <v>360</v>
      </c>
    </row>
    <row r="108" spans="1:7" x14ac:dyDescent="0.3">
      <c r="A108" s="336"/>
      <c r="B108" s="41" t="s">
        <v>34</v>
      </c>
      <c r="C108" s="41" t="s">
        <v>33</v>
      </c>
      <c r="D108" s="337"/>
      <c r="E108" s="338"/>
      <c r="F108" s="33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534</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53.25" customHeight="1" x14ac:dyDescent="0.3">
      <c r="A124" s="4" t="s">
        <v>59</v>
      </c>
      <c r="B124" s="130">
        <v>1</v>
      </c>
      <c r="C124" s="130"/>
      <c r="D124" s="157" t="s">
        <v>582</v>
      </c>
      <c r="E124" s="95"/>
      <c r="F124" s="204" t="s">
        <v>356</v>
      </c>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51" customHeight="1" x14ac:dyDescent="0.3">
      <c r="A129" s="238" t="s">
        <v>460</v>
      </c>
      <c r="B129" s="130">
        <v>1</v>
      </c>
      <c r="C129" s="213" t="str">
        <f>IF(B129=0, -5, "0")</f>
        <v>0</v>
      </c>
      <c r="D129" s="116" t="s">
        <v>536</v>
      </c>
      <c r="E129" s="116"/>
      <c r="F129" s="204" t="s">
        <v>357</v>
      </c>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82.5" x14ac:dyDescent="0.3">
      <c r="A132" s="210" t="s">
        <v>157</v>
      </c>
      <c r="B132" s="130">
        <v>0</v>
      </c>
      <c r="C132" s="150">
        <f>IF(B132=0, -5, "0")</f>
        <v>-5</v>
      </c>
      <c r="D132" s="318" t="s">
        <v>574</v>
      </c>
      <c r="E132" s="95" t="s">
        <v>537</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26</v>
      </c>
    </row>
    <row r="140" spans="1:7" x14ac:dyDescent="0.3">
      <c r="A140" s="5" t="s">
        <v>35</v>
      </c>
      <c r="B140" s="132"/>
      <c r="C140" s="133"/>
      <c r="D140" s="134">
        <f>D139/(COUNT(B121:C138)*2)</f>
        <v>0.68421052631578949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42" t="s">
        <v>379</v>
      </c>
      <c r="B148" s="343"/>
      <c r="C148" s="343"/>
      <c r="D148" s="34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458</v>
      </c>
      <c r="B150" s="130">
        <v>2</v>
      </c>
      <c r="C150" s="225"/>
      <c r="D150" s="116"/>
      <c r="E150" s="116"/>
      <c r="F150" s="204"/>
      <c r="G150" s="127"/>
    </row>
    <row r="151" spans="1:7" s="112" customFormat="1" ht="33" x14ac:dyDescent="0.3">
      <c r="A151" s="219" t="s">
        <v>459</v>
      </c>
      <c r="B151" s="130">
        <v>1</v>
      </c>
      <c r="C151" s="225"/>
      <c r="D151" s="116" t="s">
        <v>532</v>
      </c>
      <c r="E151" s="116"/>
      <c r="F151" s="204" t="s">
        <v>356</v>
      </c>
      <c r="G151" s="127"/>
    </row>
    <row r="152" spans="1:7" s="112" customFormat="1" ht="33" x14ac:dyDescent="0.3">
      <c r="A152" s="219" t="s">
        <v>392</v>
      </c>
      <c r="B152" s="130">
        <v>1</v>
      </c>
      <c r="C152" s="150"/>
      <c r="D152" s="116" t="s">
        <v>538</v>
      </c>
      <c r="E152" s="116"/>
      <c r="F152" s="204" t="s">
        <v>356</v>
      </c>
      <c r="G152" s="127"/>
    </row>
    <row r="153" spans="1:7" ht="45" x14ac:dyDescent="0.3">
      <c r="A153" s="55" t="s">
        <v>249</v>
      </c>
      <c r="B153" s="280">
        <f>IF(D153=1, 2, IF(AND(D153&lt;1,D153&gt;0), 1,IF(D153=0,"0","NA")))</f>
        <v>1</v>
      </c>
      <c r="C153" s="140"/>
      <c r="D153" s="281">
        <f>IFERROR(E153/F153,"N.A")</f>
        <v>0.5</v>
      </c>
      <c r="E153" s="282">
        <f>COUNTIF('A2 Exploitation'!F110:F152,"ok")</f>
        <v>1</v>
      </c>
      <c r="F153" s="283">
        <f>COUNTA('A2 Exploitation'!F110:F152)</f>
        <v>2</v>
      </c>
    </row>
    <row r="154" spans="1:7" x14ac:dyDescent="0.3">
      <c r="A154" s="5" t="s">
        <v>36</v>
      </c>
      <c r="B154" s="5"/>
      <c r="C154" s="5"/>
      <c r="D154" s="5">
        <f>SUM(B143:C147,B149:C153)</f>
        <v>17</v>
      </c>
    </row>
    <row r="155" spans="1:7" x14ac:dyDescent="0.3">
      <c r="A155" s="5" t="s">
        <v>35</v>
      </c>
      <c r="B155" s="132"/>
      <c r="C155" s="133"/>
      <c r="D155" s="134">
        <f>D154/(COUNT(B143:C147,B149:C153)*2)</f>
        <v>0.85</v>
      </c>
    </row>
    <row r="156" spans="1:7" x14ac:dyDescent="0.3">
      <c r="A156" s="145"/>
      <c r="B156" s="124"/>
      <c r="C156" s="135"/>
      <c r="D156" s="124"/>
    </row>
    <row r="157" spans="1:7" ht="18" x14ac:dyDescent="0.35">
      <c r="A157" s="42" t="s">
        <v>125</v>
      </c>
      <c r="B157" s="152"/>
      <c r="C157" s="153"/>
      <c r="D157" s="143">
        <f>SUM(D154,D117,D139)</f>
        <v>57</v>
      </c>
    </row>
    <row r="158" spans="1:7" ht="18" x14ac:dyDescent="0.35">
      <c r="A158" s="42" t="s">
        <v>200</v>
      </c>
      <c r="B158" s="152"/>
      <c r="C158" s="153"/>
      <c r="D158" s="144">
        <f>D157/(COUNT(B143:C147,B110:C116,B121:C138,B149:C153)*2)</f>
        <v>0.79166666666666663</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43313</v>
      </c>
      <c r="B161" s="124"/>
      <c r="C161" s="135"/>
      <c r="D161" s="127"/>
    </row>
    <row r="162" spans="1:7" x14ac:dyDescent="0.3">
      <c r="A162" s="336" t="s">
        <v>30</v>
      </c>
      <c r="B162" s="337" t="s">
        <v>31</v>
      </c>
      <c r="C162" s="337"/>
      <c r="D162" s="337" t="s">
        <v>46</v>
      </c>
      <c r="E162" s="338" t="s">
        <v>310</v>
      </c>
      <c r="F162" s="338" t="s">
        <v>360</v>
      </c>
      <c r="G162" s="127"/>
    </row>
    <row r="163" spans="1:7" x14ac:dyDescent="0.3">
      <c r="A163" s="336"/>
      <c r="B163" s="41" t="s">
        <v>34</v>
      </c>
      <c r="C163" s="41" t="s">
        <v>33</v>
      </c>
      <c r="D163" s="337"/>
      <c r="E163" s="338"/>
      <c r="F163" s="33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54" customHeight="1" x14ac:dyDescent="0.3">
      <c r="A178" s="4" t="s">
        <v>59</v>
      </c>
      <c r="B178" s="130">
        <v>1</v>
      </c>
      <c r="C178" s="130"/>
      <c r="D178" s="157" t="s">
        <v>535</v>
      </c>
      <c r="E178" s="94"/>
      <c r="F178" s="204" t="s">
        <v>356</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0</v>
      </c>
      <c r="C185" s="130"/>
      <c r="D185" s="147" t="s">
        <v>539</v>
      </c>
      <c r="E185" s="95" t="s">
        <v>540</v>
      </c>
      <c r="F185" s="204" t="s">
        <v>356</v>
      </c>
    </row>
    <row r="186" spans="1:7" ht="150.75" customHeight="1" x14ac:dyDescent="0.35">
      <c r="A186" s="276" t="s">
        <v>186</v>
      </c>
      <c r="B186" s="130">
        <v>0</v>
      </c>
      <c r="C186" s="136">
        <f>IF(B186=0, -10, "0")</f>
        <v>-10</v>
      </c>
      <c r="D186" s="165" t="s">
        <v>570</v>
      </c>
      <c r="E186" s="95" t="s">
        <v>541</v>
      </c>
      <c r="F186" s="204" t="s">
        <v>356</v>
      </c>
    </row>
    <row r="187" spans="1:7" x14ac:dyDescent="0.3">
      <c r="A187" s="70" t="s">
        <v>251</v>
      </c>
      <c r="B187" s="130">
        <v>2</v>
      </c>
      <c r="C187" s="130"/>
      <c r="D187" s="116"/>
      <c r="E187" s="94"/>
      <c r="F187" s="204"/>
    </row>
    <row r="188" spans="1:7" ht="34.5" customHeight="1" x14ac:dyDescent="0.3">
      <c r="A188" s="70" t="s">
        <v>170</v>
      </c>
      <c r="B188" s="130">
        <v>0</v>
      </c>
      <c r="C188" s="130"/>
      <c r="D188" s="116" t="s">
        <v>542</v>
      </c>
      <c r="E188" s="95" t="s">
        <v>543</v>
      </c>
      <c r="F188" s="204" t="s">
        <v>356</v>
      </c>
      <c r="G188" s="127"/>
    </row>
    <row r="189" spans="1:7" ht="21" customHeight="1" x14ac:dyDescent="0.35">
      <c r="A189" s="191" t="s">
        <v>399</v>
      </c>
      <c r="B189" s="130">
        <v>1</v>
      </c>
      <c r="C189" s="130"/>
      <c r="D189" s="116" t="s">
        <v>544</v>
      </c>
      <c r="E189" s="67"/>
      <c r="F189" s="204" t="s">
        <v>356</v>
      </c>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45" t="s">
        <v>379</v>
      </c>
      <c r="B195" s="345"/>
      <c r="C195" s="345"/>
      <c r="D195" s="345"/>
      <c r="E195" s="345"/>
      <c r="F195" s="34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458</v>
      </c>
      <c r="B197" s="130">
        <v>2</v>
      </c>
      <c r="C197" s="131"/>
      <c r="D197" s="116"/>
      <c r="E197" s="106"/>
      <c r="F197" s="204"/>
      <c r="G197" s="127"/>
    </row>
    <row r="198" spans="1:7" s="112" customFormat="1" ht="33" customHeight="1" x14ac:dyDescent="0.3">
      <c r="A198" s="10" t="s">
        <v>459</v>
      </c>
      <c r="B198" s="130">
        <v>1</v>
      </c>
      <c r="C198" s="131"/>
      <c r="D198" s="116" t="s">
        <v>532</v>
      </c>
      <c r="E198" s="106"/>
      <c r="F198" s="204" t="s">
        <v>356</v>
      </c>
      <c r="G198" s="127"/>
    </row>
    <row r="199" spans="1:7" s="112" customFormat="1" ht="32.25" customHeight="1" x14ac:dyDescent="0.3">
      <c r="A199" s="10" t="s">
        <v>392</v>
      </c>
      <c r="B199" s="130">
        <v>1</v>
      </c>
      <c r="C199" s="150"/>
      <c r="D199" s="116" t="s">
        <v>545</v>
      </c>
      <c r="E199" s="106"/>
      <c r="F199" s="204" t="s">
        <v>356</v>
      </c>
      <c r="G199" s="127"/>
    </row>
    <row r="200" spans="1:7" ht="45" x14ac:dyDescent="0.3">
      <c r="A200" s="8" t="s">
        <v>249</v>
      </c>
      <c r="B200" s="280">
        <f>IF(D200=1, 2, IF(AND(D200&lt;1,D200&gt;0), 1, IF(D200=0,"0","NA")))</f>
        <v>1</v>
      </c>
      <c r="C200" s="130"/>
      <c r="D200" s="281">
        <f>IFERROR(E200/F200,"N.A")</f>
        <v>0.66666666666666663</v>
      </c>
      <c r="E200" s="282">
        <f>COUNTIF('A2 Exploitation'!F165:F199,"ok")</f>
        <v>2</v>
      </c>
      <c r="F200" s="283">
        <f>COUNTA('A2 Exploitation'!F165:F199)</f>
        <v>3</v>
      </c>
      <c r="G200" s="127"/>
    </row>
    <row r="201" spans="1:7" x14ac:dyDescent="0.3">
      <c r="A201" s="59" t="s">
        <v>36</v>
      </c>
      <c r="B201" s="59"/>
      <c r="C201" s="59"/>
      <c r="D201" s="59">
        <f>SUM(B176:C194,B196:C200)</f>
        <v>27</v>
      </c>
    </row>
    <row r="202" spans="1:7" x14ac:dyDescent="0.3">
      <c r="A202" s="5" t="s">
        <v>35</v>
      </c>
      <c r="B202" s="132"/>
      <c r="C202" s="133"/>
      <c r="D202" s="134">
        <f>D201/(COUNT(B176:C194,B196:C200)*2)</f>
        <v>0.54</v>
      </c>
    </row>
    <row r="203" spans="1:7" x14ac:dyDescent="0.3">
      <c r="A203" s="145"/>
      <c r="B203" s="124"/>
      <c r="C203" s="135"/>
      <c r="D203" s="124"/>
    </row>
    <row r="204" spans="1:7" ht="18" x14ac:dyDescent="0.35">
      <c r="A204" s="42" t="s">
        <v>126</v>
      </c>
      <c r="B204" s="152"/>
      <c r="C204" s="153"/>
      <c r="D204" s="143">
        <f>SUM(D172,D201)</f>
        <v>41</v>
      </c>
    </row>
    <row r="205" spans="1:7" ht="18" x14ac:dyDescent="0.35">
      <c r="A205" s="42" t="s">
        <v>201</v>
      </c>
      <c r="B205" s="152"/>
      <c r="C205" s="153"/>
      <c r="D205" s="144">
        <f>D204/(COUNT(B165:C171,B176:C194,B196:C200)*2)</f>
        <v>0.640625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43313</v>
      </c>
      <c r="B208" s="124"/>
      <c r="C208" s="135"/>
      <c r="D208" s="124"/>
    </row>
    <row r="209" spans="1:7" x14ac:dyDescent="0.3">
      <c r="A209" s="336" t="s">
        <v>30</v>
      </c>
      <c r="B209" s="337" t="s">
        <v>31</v>
      </c>
      <c r="C209" s="337"/>
      <c r="D209" s="337" t="s">
        <v>46</v>
      </c>
      <c r="E209" s="338" t="s">
        <v>310</v>
      </c>
      <c r="F209" s="338" t="s">
        <v>360</v>
      </c>
      <c r="G209" s="127"/>
    </row>
    <row r="210" spans="1:7" x14ac:dyDescent="0.3">
      <c r="A210" s="336"/>
      <c r="B210" s="41" t="s">
        <v>34</v>
      </c>
      <c r="C210" s="41" t="s">
        <v>33</v>
      </c>
      <c r="D210" s="337"/>
      <c r="E210" s="338"/>
      <c r="F210" s="33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45" t="s">
        <v>379</v>
      </c>
      <c r="B256" s="345"/>
      <c r="C256" s="345"/>
      <c r="D256" s="345"/>
      <c r="E256" s="345"/>
      <c r="F256" s="345"/>
    </row>
    <row r="257" spans="1:7" ht="31.5" customHeight="1" x14ac:dyDescent="0.3">
      <c r="A257" s="58" t="s">
        <v>361</v>
      </c>
      <c r="B257" s="130">
        <v>2</v>
      </c>
      <c r="C257" s="227"/>
      <c r="D257" s="227"/>
      <c r="E257" s="227"/>
      <c r="F257" s="204"/>
      <c r="G257" s="127"/>
    </row>
    <row r="258" spans="1:7" x14ac:dyDescent="0.3">
      <c r="A258" s="55" t="s">
        <v>458</v>
      </c>
      <c r="B258" s="130">
        <v>2</v>
      </c>
      <c r="C258" s="131"/>
      <c r="D258" s="147"/>
      <c r="E258" s="106"/>
      <c r="F258" s="204"/>
      <c r="G258" s="127"/>
    </row>
    <row r="259" spans="1:7" ht="30" x14ac:dyDescent="0.3">
      <c r="A259" s="219" t="s">
        <v>459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1</v>
      </c>
      <c r="F261" s="283">
        <f>COUNTA('A2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82</v>
      </c>
    </row>
    <row r="266" spans="1:7" ht="18" x14ac:dyDescent="0.35">
      <c r="A266" s="57" t="s">
        <v>202</v>
      </c>
      <c r="B266" s="160"/>
      <c r="C266" s="161"/>
      <c r="D266" s="162">
        <f>D265/(COUNT(B226:C243,B248:C255,B212:C221,B257:C261)*2)</f>
        <v>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43313</v>
      </c>
      <c r="B269" s="124"/>
      <c r="C269" s="135"/>
      <c r="D269" s="124"/>
      <c r="F269" s="206"/>
      <c r="G269" s="214"/>
    </row>
    <row r="270" spans="1:7" s="16" customFormat="1" x14ac:dyDescent="0.3">
      <c r="A270" s="336" t="s">
        <v>30</v>
      </c>
      <c r="B270" s="337" t="s">
        <v>31</v>
      </c>
      <c r="C270" s="337"/>
      <c r="D270" s="337" t="s">
        <v>46</v>
      </c>
      <c r="E270" s="338" t="s">
        <v>310</v>
      </c>
      <c r="F270" s="338" t="s">
        <v>360</v>
      </c>
      <c r="G270" s="214"/>
    </row>
    <row r="271" spans="1:7" s="16" customFormat="1" x14ac:dyDescent="0.3">
      <c r="A271" s="336"/>
      <c r="B271" s="41" t="s">
        <v>34</v>
      </c>
      <c r="C271" s="41" t="s">
        <v>33</v>
      </c>
      <c r="D271" s="337"/>
      <c r="E271" s="338"/>
      <c r="F271" s="33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6" customHeight="1" x14ac:dyDescent="0.3">
      <c r="A289" s="211" t="s">
        <v>372</v>
      </c>
      <c r="B289" s="130">
        <v>1</v>
      </c>
      <c r="C289" s="131"/>
      <c r="D289" s="319" t="s">
        <v>546</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547</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46" t="s">
        <v>396</v>
      </c>
      <c r="B308" s="347"/>
      <c r="C308" s="347"/>
      <c r="D308" s="347"/>
      <c r="E308" s="347"/>
      <c r="F308" s="348"/>
      <c r="G308" s="214"/>
    </row>
    <row r="309" spans="1:7" s="16" customFormat="1" ht="30" customHeight="1" x14ac:dyDescent="0.3">
      <c r="A309" s="58" t="s">
        <v>361</v>
      </c>
      <c r="B309" s="130">
        <v>2</v>
      </c>
      <c r="C309" s="213"/>
      <c r="D309" s="165"/>
      <c r="E309" s="106"/>
      <c r="F309" s="204"/>
      <c r="G309" s="214"/>
    </row>
    <row r="310" spans="1:7" s="16" customFormat="1" x14ac:dyDescent="0.3">
      <c r="A310" s="55" t="s">
        <v>458</v>
      </c>
      <c r="B310" s="130">
        <v>2</v>
      </c>
      <c r="C310" s="213"/>
      <c r="D310" s="165"/>
      <c r="E310" s="106"/>
      <c r="F310" s="204"/>
      <c r="G310" s="214"/>
    </row>
    <row r="311" spans="1:7" s="16" customFormat="1" ht="30" x14ac:dyDescent="0.3">
      <c r="A311" s="219" t="s">
        <v>459</v>
      </c>
      <c r="B311" s="130">
        <v>2</v>
      </c>
      <c r="C311" s="213"/>
      <c r="D311" s="165"/>
      <c r="E311" s="106"/>
      <c r="F311" s="204"/>
      <c r="G311" s="214"/>
    </row>
    <row r="312" spans="1:7" s="16" customFormat="1" ht="82.5" x14ac:dyDescent="0.3">
      <c r="A312" s="219" t="s">
        <v>392</v>
      </c>
      <c r="B312" s="130">
        <v>0</v>
      </c>
      <c r="C312" s="213"/>
      <c r="D312" s="165" t="s">
        <v>548</v>
      </c>
      <c r="E312" s="116" t="s">
        <v>549</v>
      </c>
      <c r="F312" s="204" t="s">
        <v>356</v>
      </c>
      <c r="G312" s="214"/>
    </row>
    <row r="313" spans="1:7" s="16" customFormat="1" ht="45" x14ac:dyDescent="0.3">
      <c r="A313" s="56" t="s">
        <v>249</v>
      </c>
      <c r="B313" s="280">
        <f>IF(D313=1, 2, IF(AND(D313&lt;1,D313&gt;0), 1, IF(D313=0,"0","NA")))</f>
        <v>2</v>
      </c>
      <c r="C313" s="140"/>
      <c r="D313" s="281">
        <f>IFERROR(E313/F313,"N.A")</f>
        <v>1</v>
      </c>
      <c r="E313" s="282">
        <f>COUNTIF('A2 Exploitation'!F273:F312,"ok")</f>
        <v>3</v>
      </c>
      <c r="F313" s="283">
        <f>COUNTA('A2 Exploitation'!F273:F312)</f>
        <v>3</v>
      </c>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0.91666666666666663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0.94444444444444442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43313</v>
      </c>
      <c r="B321" s="124"/>
      <c r="C321" s="135"/>
      <c r="D321" s="127"/>
    </row>
    <row r="322" spans="1:7" x14ac:dyDescent="0.3">
      <c r="A322" s="336" t="s">
        <v>30</v>
      </c>
      <c r="B322" s="337" t="s">
        <v>31</v>
      </c>
      <c r="C322" s="337"/>
      <c r="D322" s="337" t="s">
        <v>46</v>
      </c>
      <c r="E322" s="338" t="s">
        <v>310</v>
      </c>
      <c r="F322" s="338" t="s">
        <v>360</v>
      </c>
      <c r="G322" s="127"/>
    </row>
    <row r="323" spans="1:7" x14ac:dyDescent="0.3">
      <c r="A323" s="336"/>
      <c r="B323" s="41" t="s">
        <v>34</v>
      </c>
      <c r="C323" s="41" t="s">
        <v>33</v>
      </c>
      <c r="D323" s="337"/>
      <c r="E323" s="338"/>
      <c r="F323" s="33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550</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46" t="s">
        <v>379</v>
      </c>
      <c r="B349" s="347"/>
      <c r="C349" s="347"/>
      <c r="D349" s="347"/>
      <c r="E349" s="347"/>
      <c r="F349" s="347"/>
    </row>
    <row r="350" spans="1:7" s="112" customFormat="1" ht="27.75" customHeight="1" x14ac:dyDescent="0.3">
      <c r="A350" s="55" t="s">
        <v>361</v>
      </c>
      <c r="B350" s="130">
        <v>2</v>
      </c>
      <c r="C350" s="227"/>
      <c r="D350" s="227"/>
      <c r="E350" s="227"/>
      <c r="F350" s="204"/>
      <c r="G350" s="127"/>
    </row>
    <row r="351" spans="1:7" s="112" customFormat="1" ht="30" x14ac:dyDescent="0.3">
      <c r="A351" s="219" t="s">
        <v>459</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1</v>
      </c>
      <c r="C353" s="130"/>
      <c r="D353" s="281">
        <f>IFERROR(E353/F353,"N.A")</f>
        <v>0.66666666666666663</v>
      </c>
      <c r="E353" s="282">
        <f>COUNTIF('A2 Exploitation'!F325:F352,"ok")</f>
        <v>2</v>
      </c>
      <c r="F353" s="283">
        <f>COUNTA('A2 Exploitation'!F325:F352)</f>
        <v>3</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43313</v>
      </c>
      <c r="B361" s="124"/>
      <c r="C361" s="135"/>
      <c r="D361" s="124"/>
    </row>
    <row r="362" spans="1:7" x14ac:dyDescent="0.3">
      <c r="A362" s="336" t="s">
        <v>30</v>
      </c>
      <c r="B362" s="337" t="s">
        <v>31</v>
      </c>
      <c r="C362" s="337"/>
      <c r="D362" s="337" t="s">
        <v>46</v>
      </c>
      <c r="E362" s="338" t="s">
        <v>310</v>
      </c>
      <c r="F362" s="338" t="s">
        <v>360</v>
      </c>
      <c r="G362" s="127"/>
    </row>
    <row r="363" spans="1:7" x14ac:dyDescent="0.3">
      <c r="A363" s="336"/>
      <c r="B363" s="41" t="s">
        <v>34</v>
      </c>
      <c r="C363" s="41" t="s">
        <v>33</v>
      </c>
      <c r="D363" s="337"/>
      <c r="E363" s="338"/>
      <c r="F363" s="33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1</v>
      </c>
      <c r="C366" s="130"/>
      <c r="D366" s="12" t="s">
        <v>551</v>
      </c>
      <c r="E366" s="94"/>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552</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553</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45" t="s">
        <v>379</v>
      </c>
      <c r="B383" s="345"/>
      <c r="C383" s="345"/>
      <c r="D383" s="345"/>
      <c r="E383" s="345"/>
      <c r="F383" s="345"/>
      <c r="G383" s="127"/>
    </row>
    <row r="384" spans="1:7" ht="27" customHeight="1" x14ac:dyDescent="0.3">
      <c r="A384" s="70" t="s">
        <v>361</v>
      </c>
      <c r="B384" s="130">
        <v>2</v>
      </c>
      <c r="C384" s="130"/>
      <c r="D384" s="149"/>
      <c r="E384" s="94"/>
      <c r="F384" s="204"/>
      <c r="G384" s="127"/>
    </row>
    <row r="385" spans="1:7" ht="27" customHeight="1" x14ac:dyDescent="0.3">
      <c r="A385" s="10" t="s">
        <v>459</v>
      </c>
      <c r="B385" s="130">
        <v>0</v>
      </c>
      <c r="C385" s="130"/>
      <c r="D385" s="113"/>
      <c r="E385" s="94"/>
      <c r="F385" s="204"/>
      <c r="G385" s="127"/>
    </row>
    <row r="386" spans="1:7" ht="45" x14ac:dyDescent="0.3">
      <c r="A386" s="8" t="s">
        <v>249</v>
      </c>
      <c r="B386" s="280" t="str">
        <f>IF(D386=1, 2, IF(AND(D386&lt;1,D386&gt;0), 1,IF(D386=0,"0","NA")))</f>
        <v>0</v>
      </c>
      <c r="C386" s="130"/>
      <c r="D386" s="281">
        <f>IFERROR(E386/F386,"N.A")</f>
        <v>0</v>
      </c>
      <c r="E386" s="282">
        <f>COUNTIF('A2 Exploitation'!F365:F385,"ok")</f>
        <v>0</v>
      </c>
      <c r="F386" s="283">
        <f>COUNTA('A2 Exploitation'!F365:F385)</f>
        <v>1</v>
      </c>
      <c r="G386" s="127"/>
    </row>
    <row r="387" spans="1:7" ht="39.75" customHeight="1" x14ac:dyDescent="0.3">
      <c r="A387" s="59" t="s">
        <v>36</v>
      </c>
      <c r="B387" s="59"/>
      <c r="C387" s="59"/>
      <c r="D387" s="59">
        <f>SUM(B377:C382,B384:C386)</f>
        <v>12</v>
      </c>
      <c r="G387" s="127"/>
    </row>
    <row r="388" spans="1:7" x14ac:dyDescent="0.3">
      <c r="A388" s="5" t="s">
        <v>35</v>
      </c>
      <c r="B388" s="132"/>
      <c r="C388" s="133"/>
      <c r="D388" s="134">
        <f>D387/(COUNT(B377:C382,B384:C386)*2)</f>
        <v>0.75</v>
      </c>
      <c r="G388" s="127"/>
    </row>
    <row r="389" spans="1:7" x14ac:dyDescent="0.3">
      <c r="A389" s="2"/>
      <c r="B389" s="135"/>
      <c r="C389" s="135"/>
      <c r="D389" s="135"/>
      <c r="G389" s="127"/>
    </row>
    <row r="390" spans="1:7" ht="18" x14ac:dyDescent="0.35">
      <c r="A390" s="42" t="s">
        <v>40</v>
      </c>
      <c r="B390" s="152"/>
      <c r="C390" s="153"/>
      <c r="D390" s="143">
        <f>SUM(D387,D373)</f>
        <v>27</v>
      </c>
      <c r="G390" s="127"/>
    </row>
    <row r="391" spans="1:7" ht="18" x14ac:dyDescent="0.35">
      <c r="A391" s="42" t="s">
        <v>205</v>
      </c>
      <c r="B391" s="152"/>
      <c r="C391" s="153"/>
      <c r="D391" s="168">
        <f>D390/(COUNT(B377:C382,B365:C372,B384:C386)*2)</f>
        <v>0.84375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43313</v>
      </c>
      <c r="B394" s="124"/>
      <c r="C394" s="135"/>
      <c r="D394" s="127"/>
      <c r="G394" s="127"/>
    </row>
    <row r="395" spans="1:7" x14ac:dyDescent="0.3">
      <c r="A395" s="336" t="s">
        <v>30</v>
      </c>
      <c r="B395" s="337" t="s">
        <v>31</v>
      </c>
      <c r="C395" s="337"/>
      <c r="D395" s="337" t="s">
        <v>46</v>
      </c>
      <c r="E395" s="338" t="s">
        <v>310</v>
      </c>
      <c r="F395" s="338" t="s">
        <v>360</v>
      </c>
      <c r="G395" s="127"/>
    </row>
    <row r="396" spans="1:7" x14ac:dyDescent="0.3">
      <c r="A396" s="336"/>
      <c r="B396" s="41" t="s">
        <v>34</v>
      </c>
      <c r="C396" s="41" t="s">
        <v>33</v>
      </c>
      <c r="D396" s="337"/>
      <c r="E396" s="338"/>
      <c r="F396" s="33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45" t="s">
        <v>379</v>
      </c>
      <c r="B435" s="345"/>
      <c r="C435" s="345"/>
      <c r="D435" s="345"/>
      <c r="E435" s="345"/>
      <c r="F435" s="345"/>
      <c r="G435" s="12"/>
    </row>
    <row r="436" spans="1:7" ht="26.25" customHeight="1" x14ac:dyDescent="0.3">
      <c r="A436" s="70" t="s">
        <v>361</v>
      </c>
      <c r="B436" s="130">
        <v>2</v>
      </c>
      <c r="C436" s="130"/>
      <c r="D436" s="129"/>
      <c r="E436" s="94"/>
      <c r="F436" s="204"/>
      <c r="G436" s="233"/>
    </row>
    <row r="437" spans="1:7" ht="30" x14ac:dyDescent="0.3">
      <c r="A437" s="10" t="s">
        <v>459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43313</v>
      </c>
      <c r="B447" s="124"/>
      <c r="C447" s="135"/>
      <c r="D447" s="124"/>
    </row>
    <row r="448" spans="1:7" x14ac:dyDescent="0.3">
      <c r="A448" s="336" t="s">
        <v>30</v>
      </c>
      <c r="B448" s="337" t="s">
        <v>31</v>
      </c>
      <c r="C448" s="337"/>
      <c r="D448" s="337" t="s">
        <v>46</v>
      </c>
      <c r="E448" s="338" t="s">
        <v>310</v>
      </c>
      <c r="F448" s="338" t="s">
        <v>360</v>
      </c>
      <c r="G448" s="127"/>
    </row>
    <row r="449" spans="1:6" x14ac:dyDescent="0.3">
      <c r="A449" s="336"/>
      <c r="B449" s="41" t="s">
        <v>34</v>
      </c>
      <c r="C449" s="41" t="s">
        <v>33</v>
      </c>
      <c r="D449" s="337"/>
      <c r="E449" s="338"/>
      <c r="F449" s="33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554</v>
      </c>
      <c r="E462" s="94"/>
      <c r="F462" s="204" t="s">
        <v>357</v>
      </c>
    </row>
    <row r="463" spans="1:6" x14ac:dyDescent="0.3">
      <c r="A463" s="70" t="s">
        <v>351</v>
      </c>
      <c r="B463" s="130">
        <v>2</v>
      </c>
      <c r="C463" s="130"/>
      <c r="D463" s="95"/>
      <c r="E463" s="94"/>
      <c r="F463" s="204"/>
    </row>
    <row r="464" spans="1:6" ht="33" x14ac:dyDescent="0.3">
      <c r="A464" s="70" t="s">
        <v>133</v>
      </c>
      <c r="B464" s="130">
        <v>1</v>
      </c>
      <c r="C464" s="130"/>
      <c r="D464" s="95" t="s">
        <v>583</v>
      </c>
      <c r="E464" s="94"/>
      <c r="F464" s="204" t="s">
        <v>356</v>
      </c>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0</v>
      </c>
      <c r="C468" s="131"/>
      <c r="D468" s="217" t="s">
        <v>555</v>
      </c>
      <c r="E468" s="106"/>
      <c r="F468" s="204" t="s">
        <v>357</v>
      </c>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49" t="s">
        <v>379</v>
      </c>
      <c r="B471" s="350"/>
      <c r="C471" s="350"/>
      <c r="D471" s="350"/>
      <c r="E471" s="350"/>
      <c r="F471" s="350"/>
    </row>
    <row r="472" spans="1:7" s="112" customFormat="1" ht="27.75" customHeight="1" x14ac:dyDescent="0.3">
      <c r="A472" s="55" t="s">
        <v>361</v>
      </c>
      <c r="B472" s="130">
        <v>2</v>
      </c>
      <c r="C472" s="213"/>
      <c r="D472" s="116"/>
      <c r="E472" s="106"/>
      <c r="F472" s="204"/>
      <c r="G472" s="127"/>
    </row>
    <row r="473" spans="1:7" s="112" customFormat="1" x14ac:dyDescent="0.3">
      <c r="A473" s="55" t="s">
        <v>458</v>
      </c>
      <c r="B473" s="130">
        <v>2</v>
      </c>
      <c r="C473" s="213"/>
      <c r="D473" s="116"/>
      <c r="E473" s="106"/>
      <c r="F473" s="204"/>
      <c r="G473" s="127"/>
    </row>
    <row r="474" spans="1:7" s="112" customFormat="1" ht="30" x14ac:dyDescent="0.3">
      <c r="A474" s="219" t="s">
        <v>459</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17" t="str">
        <f>IF(D476=1, 2, IF(AND(D476&lt;1,D476&gt;0), 1, IF(D476=0,"0","NA")))</f>
        <v>NA</v>
      </c>
      <c r="C476" s="140"/>
      <c r="D476" s="281" t="str">
        <f>IFERROR(E475/F475,"N.A")</f>
        <v>N.A</v>
      </c>
      <c r="E476" s="282">
        <f>COUNTIF('A2 Exploitation'!F451:F475,"ok")</f>
        <v>1</v>
      </c>
      <c r="F476" s="283">
        <f>COUNTA('A2 Exploitation'!F451:F475)</f>
        <v>1</v>
      </c>
    </row>
    <row r="477" spans="1:7" x14ac:dyDescent="0.3">
      <c r="A477" s="5" t="s">
        <v>36</v>
      </c>
      <c r="B477" s="5"/>
      <c r="C477" s="5"/>
      <c r="D477" s="234">
        <f>SUM(B461:C470,B472:C476)</f>
        <v>24</v>
      </c>
    </row>
    <row r="478" spans="1:7" x14ac:dyDescent="0.3">
      <c r="A478" s="5" t="s">
        <v>35</v>
      </c>
      <c r="B478" s="132"/>
      <c r="C478" s="133"/>
      <c r="D478" s="134">
        <f>D477/(COUNT(B461:C470,B472:C476)*2)</f>
        <v>0.8571428571428571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v>
      </c>
    </row>
    <row r="482" spans="1:7" x14ac:dyDescent="0.3">
      <c r="A482" s="1"/>
      <c r="B482" s="124"/>
      <c r="C482" s="135"/>
      <c r="D482" s="124"/>
    </row>
    <row r="483" spans="1:7" ht="21.75" customHeight="1" x14ac:dyDescent="0.35">
      <c r="A483" s="351" t="s">
        <v>367</v>
      </c>
      <c r="B483" s="351"/>
      <c r="C483" s="351"/>
      <c r="D483" s="351"/>
      <c r="E483" s="185"/>
      <c r="F483" s="201"/>
    </row>
    <row r="484" spans="1:7" x14ac:dyDescent="0.3">
      <c r="A484" s="74">
        <f>B11</f>
        <v>43313</v>
      </c>
      <c r="B484" s="124"/>
      <c r="C484" s="135"/>
      <c r="D484" s="124"/>
    </row>
    <row r="485" spans="1:7" x14ac:dyDescent="0.3">
      <c r="A485" s="336" t="s">
        <v>30</v>
      </c>
      <c r="B485" s="337" t="s">
        <v>31</v>
      </c>
      <c r="C485" s="337"/>
      <c r="D485" s="337" t="s">
        <v>46</v>
      </c>
      <c r="E485" s="338" t="s">
        <v>310</v>
      </c>
      <c r="F485" s="338" t="s">
        <v>360</v>
      </c>
      <c r="G485" s="127"/>
    </row>
    <row r="486" spans="1:7" x14ac:dyDescent="0.3">
      <c r="A486" s="336"/>
      <c r="B486" s="41" t="s">
        <v>34</v>
      </c>
      <c r="C486" s="41" t="s">
        <v>33</v>
      </c>
      <c r="D486" s="337"/>
      <c r="E486" s="338"/>
      <c r="F486" s="33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0</v>
      </c>
      <c r="C492" s="131"/>
      <c r="D492" s="116" t="s">
        <v>571</v>
      </c>
      <c r="E492" s="116" t="s">
        <v>556</v>
      </c>
      <c r="F492" s="204" t="s">
        <v>357</v>
      </c>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1</v>
      </c>
      <c r="C498" s="213"/>
      <c r="D498" s="281">
        <f>IFERROR(E498/F498,"N.A")</f>
        <v>0.5</v>
      </c>
      <c r="E498" s="282">
        <f>COUNTIF('A2 Exploitation'!F488:F497,"ok")</f>
        <v>1</v>
      </c>
      <c r="F498" s="283">
        <f>COUNTA('A2 Exploitation'!F488:F497)</f>
        <v>2</v>
      </c>
    </row>
    <row r="499" spans="1:7" x14ac:dyDescent="0.3">
      <c r="A499" s="5" t="s">
        <v>36</v>
      </c>
      <c r="B499" s="5"/>
      <c r="C499" s="5"/>
      <c r="D499" s="234">
        <f>SUM(B496:C498)</f>
        <v>5</v>
      </c>
    </row>
    <row r="500" spans="1:7" x14ac:dyDescent="0.3">
      <c r="A500" s="5" t="s">
        <v>35</v>
      </c>
      <c r="B500" s="132"/>
      <c r="C500" s="133"/>
      <c r="D500" s="134">
        <f>D499/(COUNT(B496:C498)*2)</f>
        <v>0.83333333333333337</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0.8125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43313</v>
      </c>
      <c r="B506" s="124"/>
      <c r="C506" s="135"/>
      <c r="D506" s="124"/>
    </row>
    <row r="507" spans="1:7" x14ac:dyDescent="0.3">
      <c r="A507" s="336" t="s">
        <v>30</v>
      </c>
      <c r="B507" s="337" t="s">
        <v>31</v>
      </c>
      <c r="C507" s="337"/>
      <c r="D507" s="337" t="s">
        <v>46</v>
      </c>
      <c r="E507" s="338" t="s">
        <v>310</v>
      </c>
      <c r="F507" s="338" t="s">
        <v>360</v>
      </c>
      <c r="G507" s="127"/>
    </row>
    <row r="508" spans="1:7" x14ac:dyDescent="0.3">
      <c r="A508" s="336"/>
      <c r="B508" s="41" t="s">
        <v>34</v>
      </c>
      <c r="C508" s="41" t="s">
        <v>33</v>
      </c>
      <c r="D508" s="337"/>
      <c r="E508" s="338"/>
      <c r="F508" s="33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43313</v>
      </c>
      <c r="B517" s="124"/>
      <c r="C517" s="135"/>
      <c r="D517" s="124"/>
    </row>
    <row r="518" spans="1:7" x14ac:dyDescent="0.3">
      <c r="A518" s="336" t="s">
        <v>30</v>
      </c>
      <c r="B518" s="337" t="s">
        <v>31</v>
      </c>
      <c r="C518" s="337"/>
      <c r="D518" s="337" t="s">
        <v>46</v>
      </c>
      <c r="E518" s="338" t="s">
        <v>310</v>
      </c>
      <c r="F518" s="338" t="s">
        <v>360</v>
      </c>
      <c r="G518" s="127"/>
    </row>
    <row r="519" spans="1:7" x14ac:dyDescent="0.3">
      <c r="A519" s="336"/>
      <c r="B519" s="41" t="s">
        <v>34</v>
      </c>
      <c r="C519" s="41" t="s">
        <v>33</v>
      </c>
      <c r="D519" s="337"/>
      <c r="E519" s="338"/>
      <c r="F519" s="33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1</v>
      </c>
      <c r="C522" s="130"/>
      <c r="D522" s="95" t="s">
        <v>557</v>
      </c>
      <c r="E522" s="94"/>
      <c r="F522" s="204" t="s">
        <v>357</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43313</v>
      </c>
      <c r="B537" s="124"/>
      <c r="C537" s="135"/>
      <c r="D537" s="124"/>
      <c r="G537" s="127"/>
    </row>
    <row r="538" spans="1:7" x14ac:dyDescent="0.3">
      <c r="A538" s="336" t="s">
        <v>30</v>
      </c>
      <c r="B538" s="337" t="s">
        <v>31</v>
      </c>
      <c r="C538" s="337"/>
      <c r="D538" s="337" t="s">
        <v>46</v>
      </c>
      <c r="E538" s="338" t="s">
        <v>310</v>
      </c>
      <c r="F538" s="338" t="s">
        <v>360</v>
      </c>
      <c r="G538" s="127"/>
    </row>
    <row r="539" spans="1:7" x14ac:dyDescent="0.3">
      <c r="A539" s="336"/>
      <c r="B539" s="41" t="s">
        <v>34</v>
      </c>
      <c r="C539" s="41" t="s">
        <v>33</v>
      </c>
      <c r="D539" s="337"/>
      <c r="E539" s="338"/>
      <c r="F539" s="33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v>
      </c>
    </row>
    <row r="548" spans="1:4" ht="22.5" x14ac:dyDescent="0.45">
      <c r="A548" s="35" t="s">
        <v>45</v>
      </c>
      <c r="B548" s="181"/>
      <c r="C548" s="182"/>
      <c r="D548" s="183">
        <f>SUM(D544,D533,D513,D502,D443,D390,D357,D45,D317,D265,D157,D480,D204,D102)</f>
        <v>535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0.86569579288025889</v>
      </c>
    </row>
  </sheetData>
  <sheetProtection algorithmName="SHA-512" hashValue="WrG71oCdMVQq7marY3HKjplwewnQ3+qm8gSP3zpQnWT1pmio7j4erM3EN7c7GTH54ucwyY6P5+5XkeO2D6HA5w==" saltValue="12zCrFO5zBeMn0A5miGc+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1" orientation="portrait" r:id="rId1"/>
  <rowBreaks count="3" manualBreakCount="3">
    <brk id="103" max="6" man="1"/>
    <brk id="206" max="6" man="1"/>
    <brk id="318"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88" zoomScale="98" zoomScaleNormal="90" zoomScaleSheetLayoutView="98" workbookViewId="0">
      <selection activeCell="E197" sqref="E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9"/>
      <c r="E1" s="329"/>
      <c r="F1" s="329"/>
      <c r="G1" s="329"/>
    </row>
    <row r="2" spans="1:7" s="12" customFormat="1" ht="24.75" x14ac:dyDescent="0.5">
      <c r="A2" s="11"/>
      <c r="B2" s="24">
        <v>1</v>
      </c>
      <c r="D2" s="93"/>
      <c r="E2" s="93"/>
      <c r="F2" s="93"/>
      <c r="G2" s="125"/>
    </row>
    <row r="3" spans="1:7" s="12" customFormat="1" ht="24.75" x14ac:dyDescent="0.5">
      <c r="A3" s="11"/>
      <c r="B3" s="24">
        <v>2</v>
      </c>
      <c r="D3" s="93"/>
      <c r="E3" s="93"/>
      <c r="F3" s="93"/>
      <c r="G3" s="125"/>
    </row>
    <row r="4" spans="1:7" s="12" customFormat="1" ht="16.5" customHeight="1" x14ac:dyDescent="0.5">
      <c r="A4" s="11"/>
      <c r="B4" s="24" t="s">
        <v>32</v>
      </c>
      <c r="D4" s="13"/>
      <c r="E4" s="93"/>
      <c r="F4" s="93"/>
      <c r="G4" s="125"/>
    </row>
    <row r="5" spans="1:7" s="12" customFormat="1" ht="16.5" customHeight="1" x14ac:dyDescent="0.5">
      <c r="A5" s="11"/>
      <c r="D5" s="93"/>
      <c r="E5" s="93"/>
      <c r="F5" s="93"/>
      <c r="G5" s="125"/>
    </row>
    <row r="6" spans="1:7" s="12" customFormat="1" ht="37.5" customHeight="1" x14ac:dyDescent="0.5">
      <c r="A6" s="353" t="s">
        <v>50</v>
      </c>
      <c r="B6" s="353"/>
      <c r="C6" s="353"/>
      <c r="D6" s="353"/>
      <c r="E6" s="353"/>
      <c r="F6" s="353"/>
      <c r="G6" s="125"/>
    </row>
    <row r="7" spans="1:7" s="12" customFormat="1" ht="21.75" customHeight="1" x14ac:dyDescent="0.5">
      <c r="A7" s="331" t="str">
        <f>'A3 Exploitation'!A8:F8</f>
        <v>Sfax El Jadida</v>
      </c>
      <c r="B7" s="331"/>
      <c r="C7" s="331"/>
      <c r="D7" s="331"/>
      <c r="E7" s="331"/>
      <c r="F7" s="331"/>
      <c r="G7" s="125"/>
    </row>
    <row r="8" spans="1:7" s="12" customFormat="1" ht="24.75" x14ac:dyDescent="0.5">
      <c r="A8" s="14" t="s">
        <v>42</v>
      </c>
      <c r="B8" s="354" t="str">
        <f>'A3 Exploitation'!B9:F9</f>
        <v>M Souheil DRAOUI-M. Yassine Elloumi</v>
      </c>
      <c r="C8" s="354"/>
      <c r="D8" s="354"/>
      <c r="E8" s="354"/>
      <c r="F8" s="354"/>
      <c r="G8" s="125"/>
    </row>
    <row r="9" spans="1:7" s="12" customFormat="1" ht="24.75" x14ac:dyDescent="0.5">
      <c r="A9" s="15" t="s">
        <v>44</v>
      </c>
      <c r="B9" s="355" t="str">
        <f>'A3 Exploitation'!B10:F10</f>
        <v>Directeur magasin</v>
      </c>
      <c r="C9" s="355"/>
      <c r="D9" s="355"/>
      <c r="E9" s="355"/>
      <c r="F9" s="355"/>
      <c r="G9" s="125"/>
    </row>
    <row r="10" spans="1:7" s="12" customFormat="1" ht="24.75" x14ac:dyDescent="0.5">
      <c r="A10" s="14" t="s">
        <v>43</v>
      </c>
      <c r="B10" s="352">
        <f>'A3 Exploitation'!B11:F11</f>
        <v>43313</v>
      </c>
      <c r="C10" s="352"/>
      <c r="D10" s="352"/>
      <c r="E10" s="352"/>
      <c r="F10" s="352"/>
      <c r="G10" s="125"/>
    </row>
    <row r="11" spans="1:7" s="12" customFormat="1" ht="24.75" x14ac:dyDescent="0.5">
      <c r="A11" s="14" t="s">
        <v>294</v>
      </c>
      <c r="B11" s="356">
        <f>D199</f>
        <v>0.93043478260869561</v>
      </c>
      <c r="C11" s="356"/>
      <c r="D11" s="356"/>
      <c r="E11" s="356"/>
      <c r="F11" s="356"/>
      <c r="G11" s="125"/>
    </row>
    <row r="12" spans="1:7" s="12" customFormat="1" ht="22.5" x14ac:dyDescent="0.45">
      <c r="A12" s="11"/>
      <c r="D12" s="335"/>
      <c r="E12" s="335"/>
      <c r="F12" s="335"/>
      <c r="G12" s="335"/>
    </row>
    <row r="13" spans="1:7" s="12" customFormat="1" ht="11.25" customHeight="1" x14ac:dyDescent="0.3">
      <c r="A13" s="336" t="s">
        <v>30</v>
      </c>
      <c r="B13" s="337" t="s">
        <v>31</v>
      </c>
      <c r="C13" s="337"/>
      <c r="D13" s="337" t="s">
        <v>46</v>
      </c>
      <c r="E13" s="337" t="s">
        <v>190</v>
      </c>
      <c r="F13" s="337" t="s">
        <v>191</v>
      </c>
      <c r="G13" s="112"/>
    </row>
    <row r="14" spans="1:7" s="12" customFormat="1" ht="12.75" customHeight="1" x14ac:dyDescent="0.3">
      <c r="A14" s="336"/>
      <c r="B14" s="34" t="s">
        <v>34</v>
      </c>
      <c r="C14" s="34" t="s">
        <v>33</v>
      </c>
      <c r="D14" s="337"/>
      <c r="E14" s="337"/>
      <c r="F14" s="337"/>
      <c r="G14" s="127"/>
    </row>
    <row r="15" spans="1:7" x14ac:dyDescent="0.3">
      <c r="A15" s="17"/>
      <c r="B15" s="17"/>
      <c r="C15" s="17"/>
      <c r="D15" s="17"/>
    </row>
    <row r="16" spans="1:7" ht="19.5" x14ac:dyDescent="0.4">
      <c r="A16" s="360" t="s">
        <v>0</v>
      </c>
      <c r="B16" s="361"/>
      <c r="C16" s="361"/>
      <c r="D16" s="361"/>
      <c r="E16" s="361"/>
      <c r="F16" s="361"/>
      <c r="G16" s="126" t="s">
        <v>356</v>
      </c>
    </row>
    <row r="17" spans="1:7" ht="33" x14ac:dyDescent="0.3">
      <c r="A17" s="17" t="s">
        <v>269</v>
      </c>
      <c r="B17" s="94">
        <v>1</v>
      </c>
      <c r="C17" s="94"/>
      <c r="D17" s="95" t="s">
        <v>585</v>
      </c>
      <c r="E17" s="94"/>
      <c r="F17" s="94" t="s">
        <v>357</v>
      </c>
      <c r="G17" s="126" t="s">
        <v>357</v>
      </c>
    </row>
    <row r="18" spans="1:7" x14ac:dyDescent="0.3">
      <c r="A18" s="20" t="s">
        <v>80</v>
      </c>
      <c r="B18" s="94">
        <v>2</v>
      </c>
      <c r="C18" s="94"/>
      <c r="D18" s="95"/>
      <c r="E18" s="94"/>
      <c r="F18" s="94"/>
    </row>
    <row r="19" spans="1:7" ht="33" x14ac:dyDescent="0.3">
      <c r="A19" s="17" t="s">
        <v>81</v>
      </c>
      <c r="B19" s="94">
        <v>1</v>
      </c>
      <c r="C19" s="94"/>
      <c r="D19" s="95" t="s">
        <v>558</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2" t="s">
        <v>36</v>
      </c>
      <c r="B22" s="363"/>
      <c r="C22" s="364"/>
      <c r="D22" s="92">
        <f>SUM(B17:C21)</f>
        <v>8</v>
      </c>
    </row>
    <row r="23" spans="1:7" x14ac:dyDescent="0.3">
      <c r="A23" s="357" t="s">
        <v>295</v>
      </c>
      <c r="B23" s="358"/>
      <c r="C23" s="359"/>
      <c r="D23" s="33">
        <f>D22/(COUNT(B17:C21)*2)</f>
        <v>0.8</v>
      </c>
    </row>
    <row r="24" spans="1:7" s="22" customFormat="1" x14ac:dyDescent="0.3">
      <c r="A24" s="26"/>
      <c r="B24" s="27"/>
      <c r="C24" s="27"/>
      <c r="D24" s="28"/>
      <c r="G24" s="126"/>
    </row>
    <row r="25" spans="1:7" ht="19.5" x14ac:dyDescent="0.4">
      <c r="A25" s="365" t="s">
        <v>4</v>
      </c>
      <c r="B25" s="366"/>
      <c r="C25" s="366"/>
      <c r="D25" s="366"/>
      <c r="E25" s="366"/>
      <c r="F25" s="36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7" t="s">
        <v>36</v>
      </c>
      <c r="B33" s="358"/>
      <c r="C33" s="359"/>
      <c r="D33" s="91">
        <f>SUM(B26:C32)</f>
        <v>14</v>
      </c>
    </row>
    <row r="34" spans="1:7" x14ac:dyDescent="0.3">
      <c r="A34" s="357" t="s">
        <v>295</v>
      </c>
      <c r="B34" s="358"/>
      <c r="C34" s="359"/>
      <c r="D34" s="33">
        <f>D33/(COUNT(B26:C32)*2)</f>
        <v>1</v>
      </c>
    </row>
    <row r="35" spans="1:7" s="22" customFormat="1" x14ac:dyDescent="0.3">
      <c r="A35" s="26"/>
      <c r="B35" s="27"/>
      <c r="C35" s="27"/>
      <c r="D35" s="28"/>
      <c r="G35" s="126"/>
    </row>
    <row r="36" spans="1:7" s="22" customFormat="1" ht="19.5" x14ac:dyDescent="0.4">
      <c r="A36" s="365" t="s">
        <v>219</v>
      </c>
      <c r="B36" s="366"/>
      <c r="C36" s="366"/>
      <c r="D36" s="366"/>
      <c r="E36" s="366"/>
      <c r="F36" s="36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7" t="s">
        <v>36</v>
      </c>
      <c r="B42" s="358"/>
      <c r="C42" s="359"/>
      <c r="D42" s="91">
        <f>SUM(B37:C41)</f>
        <v>10</v>
      </c>
      <c r="E42" s="13"/>
      <c r="F42" s="13"/>
      <c r="G42" s="126"/>
    </row>
    <row r="43" spans="1:7" s="22" customFormat="1" x14ac:dyDescent="0.3">
      <c r="A43" s="357" t="s">
        <v>295</v>
      </c>
      <c r="B43" s="358"/>
      <c r="C43" s="359"/>
      <c r="D43" s="33">
        <f>D42/(COUNT(B37:C41)*2)</f>
        <v>1</v>
      </c>
      <c r="E43" s="13"/>
      <c r="F43" s="13"/>
      <c r="G43" s="126"/>
    </row>
    <row r="44" spans="1:7" s="22" customFormat="1" x14ac:dyDescent="0.3">
      <c r="A44" s="47"/>
      <c r="B44" s="48"/>
      <c r="C44" s="48"/>
      <c r="D44" s="49"/>
      <c r="G44" s="126"/>
    </row>
    <row r="45" spans="1:7" ht="19.5" x14ac:dyDescent="0.4">
      <c r="A45" s="367" t="s">
        <v>21</v>
      </c>
      <c r="B45" s="368"/>
      <c r="C45" s="368"/>
      <c r="D45" s="368"/>
      <c r="E45" s="368"/>
      <c r="F45" s="36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1</v>
      </c>
      <c r="C50" s="94"/>
      <c r="D50" s="95" t="s">
        <v>559</v>
      </c>
      <c r="E50" s="94"/>
      <c r="F50" s="94" t="s">
        <v>357</v>
      </c>
    </row>
    <row r="51" spans="1:7" ht="18" x14ac:dyDescent="0.35">
      <c r="A51" s="40" t="s">
        <v>296</v>
      </c>
      <c r="B51" s="94" t="s">
        <v>32</v>
      </c>
      <c r="C51" s="120" t="str">
        <f>IF(B51=0, -5, "0")</f>
        <v>0</v>
      </c>
      <c r="D51" s="98"/>
      <c r="E51" s="94"/>
      <c r="F51" s="94"/>
    </row>
    <row r="52" spans="1:7" x14ac:dyDescent="0.3">
      <c r="A52" s="357" t="s">
        <v>36</v>
      </c>
      <c r="B52" s="358"/>
      <c r="C52" s="359"/>
      <c r="D52" s="91">
        <f>SUM(B46:C51)</f>
        <v>9</v>
      </c>
    </row>
    <row r="53" spans="1:7" x14ac:dyDescent="0.3">
      <c r="A53" s="357" t="s">
        <v>295</v>
      </c>
      <c r="B53" s="358"/>
      <c r="C53" s="359"/>
      <c r="D53" s="33">
        <f>D52/(COUNT(B46:C51)*2)</f>
        <v>0.9</v>
      </c>
    </row>
    <row r="54" spans="1:7" s="22" customFormat="1" x14ac:dyDescent="0.3">
      <c r="A54" s="26"/>
      <c r="B54" s="27"/>
      <c r="C54" s="27"/>
      <c r="D54" s="28"/>
      <c r="G54" s="126"/>
    </row>
    <row r="55" spans="1:7" ht="19.5" x14ac:dyDescent="0.4">
      <c r="A55" s="365" t="s">
        <v>8</v>
      </c>
      <c r="B55" s="366"/>
      <c r="C55" s="366"/>
      <c r="D55" s="366"/>
      <c r="E55" s="366"/>
      <c r="F55" s="36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95" t="s">
        <v>584</v>
      </c>
      <c r="E59" s="94"/>
      <c r="F59" s="94" t="s">
        <v>356</v>
      </c>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57" t="s">
        <v>36</v>
      </c>
      <c r="B63" s="358"/>
      <c r="C63" s="359"/>
      <c r="D63" s="91">
        <f>SUM(B56:C62)</f>
        <v>13</v>
      </c>
    </row>
    <row r="64" spans="1:7" x14ac:dyDescent="0.3">
      <c r="A64" s="357" t="s">
        <v>295</v>
      </c>
      <c r="B64" s="358"/>
      <c r="C64" s="359"/>
      <c r="D64" s="33">
        <f>D63/(COUNT(B56:C62)*2)</f>
        <v>0.9285714285714286</v>
      </c>
    </row>
    <row r="65" spans="1:7" s="22" customFormat="1" x14ac:dyDescent="0.3">
      <c r="A65" s="26"/>
      <c r="B65" s="27"/>
      <c r="C65" s="27"/>
      <c r="D65" s="28"/>
      <c r="G65" s="126"/>
    </row>
    <row r="66" spans="1:7" ht="19.5" x14ac:dyDescent="0.4">
      <c r="A66" s="365" t="s">
        <v>130</v>
      </c>
      <c r="B66" s="366"/>
      <c r="C66" s="366"/>
      <c r="D66" s="366"/>
      <c r="E66" s="366"/>
      <c r="F66" s="36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7" t="s">
        <v>36</v>
      </c>
      <c r="B84" s="358"/>
      <c r="C84" s="359"/>
      <c r="D84" s="91">
        <f>SUM(B67:C83)</f>
        <v>28</v>
      </c>
    </row>
    <row r="85" spans="1:7" x14ac:dyDescent="0.3">
      <c r="A85" s="357" t="s">
        <v>295</v>
      </c>
      <c r="B85" s="358"/>
      <c r="C85" s="359"/>
      <c r="D85" s="33">
        <f>D84/(COUNT(B67:C83)*2)</f>
        <v>1</v>
      </c>
    </row>
    <row r="86" spans="1:7" s="22" customFormat="1" x14ac:dyDescent="0.3">
      <c r="A86" s="26"/>
      <c r="B86" s="27"/>
      <c r="C86" s="27"/>
      <c r="D86" s="28"/>
      <c r="G86" s="126"/>
    </row>
    <row r="87" spans="1:7" ht="19.5" x14ac:dyDescent="0.4">
      <c r="A87" s="365" t="s">
        <v>211</v>
      </c>
      <c r="B87" s="366"/>
      <c r="C87" s="366"/>
      <c r="D87" s="366"/>
      <c r="E87" s="366"/>
      <c r="F87" s="36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562</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1</v>
      </c>
      <c r="C99" s="120" t="str">
        <f>IF(B99=0, -5, "0")</f>
        <v>0</v>
      </c>
      <c r="D99" s="95" t="s">
        <v>560</v>
      </c>
      <c r="E99" s="94"/>
      <c r="F99" s="94"/>
    </row>
    <row r="100" spans="1:7" ht="33.75" x14ac:dyDescent="0.35">
      <c r="A100" s="45" t="s">
        <v>297</v>
      </c>
      <c r="B100" s="110">
        <v>1</v>
      </c>
      <c r="C100" s="120" t="str">
        <f>IF(B100=0, -5, "0")</f>
        <v>0</v>
      </c>
      <c r="D100" s="95" t="s">
        <v>561</v>
      </c>
      <c r="E100" s="94"/>
      <c r="F100" s="94"/>
    </row>
    <row r="101" spans="1:7" x14ac:dyDescent="0.3">
      <c r="A101" s="51" t="s">
        <v>232</v>
      </c>
      <c r="B101" s="110">
        <v>2</v>
      </c>
      <c r="C101" s="94"/>
      <c r="D101" s="95"/>
      <c r="E101" s="94"/>
      <c r="F101" s="94"/>
    </row>
    <row r="102" spans="1:7" x14ac:dyDescent="0.3">
      <c r="A102" s="357" t="s">
        <v>36</v>
      </c>
      <c r="B102" s="358"/>
      <c r="C102" s="359"/>
      <c r="D102" s="91">
        <f>SUM(B88:C101)</f>
        <v>25</v>
      </c>
    </row>
    <row r="103" spans="1:7" x14ac:dyDescent="0.3">
      <c r="A103" s="357" t="s">
        <v>295</v>
      </c>
      <c r="B103" s="358"/>
      <c r="C103" s="359"/>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5" t="s">
        <v>212</v>
      </c>
      <c r="B106" s="366"/>
      <c r="C106" s="366"/>
      <c r="D106" s="366"/>
      <c r="E106" s="366"/>
      <c r="F106" s="36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7" t="s">
        <v>36</v>
      </c>
      <c r="B118" s="358"/>
      <c r="C118" s="359"/>
      <c r="D118" s="91">
        <f>SUM(B107:C117)</f>
        <v>22</v>
      </c>
      <c r="E118" s="13"/>
      <c r="F118" s="13"/>
      <c r="G118" s="126"/>
    </row>
    <row r="119" spans="1:7" s="22" customFormat="1" x14ac:dyDescent="0.3">
      <c r="A119" s="357" t="s">
        <v>295</v>
      </c>
      <c r="B119" s="358"/>
      <c r="C119" s="359"/>
      <c r="D119" s="33">
        <f>D118/(COUNT(B107:C117)*2)</f>
        <v>1</v>
      </c>
      <c r="E119" s="13"/>
      <c r="F119" s="13"/>
      <c r="G119" s="126"/>
    </row>
    <row r="120" spans="1:7" s="22" customFormat="1" x14ac:dyDescent="0.3">
      <c r="A120" s="26"/>
      <c r="B120" s="27"/>
      <c r="C120" s="27"/>
      <c r="D120" s="28"/>
      <c r="G120" s="126"/>
    </row>
    <row r="121" spans="1:7" ht="19.5" x14ac:dyDescent="0.4">
      <c r="A121" s="365" t="s">
        <v>185</v>
      </c>
      <c r="B121" s="366"/>
      <c r="C121" s="366"/>
      <c r="D121" s="366"/>
      <c r="E121" s="366"/>
      <c r="F121" s="36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4.5" x14ac:dyDescent="0.4">
      <c r="A126" s="17" t="s">
        <v>292</v>
      </c>
      <c r="B126" s="111">
        <v>1</v>
      </c>
      <c r="C126" s="101"/>
      <c r="D126" s="95" t="s">
        <v>568</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57" t="s">
        <v>36</v>
      </c>
      <c r="B133" s="358"/>
      <c r="C133" s="359"/>
      <c r="D133" s="91">
        <f>SUM(B122:C132)</f>
        <v>21</v>
      </c>
    </row>
    <row r="134" spans="1:7" x14ac:dyDescent="0.3">
      <c r="A134" s="357" t="s">
        <v>295</v>
      </c>
      <c r="B134" s="358"/>
      <c r="C134" s="359"/>
      <c r="D134" s="32">
        <f>D133/(COUNT(B122:C132)*2)</f>
        <v>0.95454545454545459</v>
      </c>
    </row>
    <row r="135" spans="1:7" s="22" customFormat="1" x14ac:dyDescent="0.3">
      <c r="A135" s="26"/>
      <c r="B135" s="27"/>
      <c r="C135" s="27"/>
      <c r="D135" s="31"/>
      <c r="G135" s="126"/>
    </row>
    <row r="136" spans="1:7" ht="19.5" x14ac:dyDescent="0.4">
      <c r="A136" s="365" t="s">
        <v>71</v>
      </c>
      <c r="B136" s="366"/>
      <c r="C136" s="366"/>
      <c r="D136" s="366"/>
      <c r="E136" s="366"/>
      <c r="F136" s="36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57" t="s">
        <v>36</v>
      </c>
      <c r="B149" s="358"/>
      <c r="C149" s="359"/>
      <c r="D149" s="91">
        <f>SUM(B137:C148)</f>
        <v>24</v>
      </c>
    </row>
    <row r="150" spans="1:7" x14ac:dyDescent="0.3">
      <c r="A150" s="357" t="s">
        <v>295</v>
      </c>
      <c r="B150" s="358"/>
      <c r="C150" s="359"/>
      <c r="D150" s="33">
        <f>D149/(COUNT(B137:C148)*2)</f>
        <v>1</v>
      </c>
    </row>
    <row r="151" spans="1:7" s="22" customFormat="1" x14ac:dyDescent="0.3">
      <c r="A151" s="26"/>
      <c r="B151" s="27"/>
      <c r="C151" s="27"/>
      <c r="D151" s="28"/>
      <c r="G151" s="126"/>
    </row>
    <row r="152" spans="1:7" ht="19.5" x14ac:dyDescent="0.4">
      <c r="A152" s="365" t="s">
        <v>217</v>
      </c>
      <c r="B152" s="366"/>
      <c r="C152" s="366"/>
      <c r="D152" s="366"/>
      <c r="E152" s="366"/>
      <c r="F152" s="366"/>
    </row>
    <row r="153" spans="1:7" x14ac:dyDescent="0.3">
      <c r="A153" s="50" t="s">
        <v>279</v>
      </c>
      <c r="B153" s="94">
        <v>2</v>
      </c>
      <c r="C153" s="94"/>
      <c r="D153" s="95"/>
      <c r="E153" s="94"/>
      <c r="F153" s="94"/>
    </row>
    <row r="154" spans="1:7" x14ac:dyDescent="0.3">
      <c r="A154" s="17" t="s">
        <v>149</v>
      </c>
      <c r="B154" s="94">
        <v>2</v>
      </c>
      <c r="C154" s="94"/>
      <c r="D154" s="95"/>
      <c r="E154" s="94"/>
      <c r="F154" s="94"/>
    </row>
    <row r="155" spans="1:7" ht="35.25" customHeight="1" x14ac:dyDescent="0.35">
      <c r="A155" s="40" t="s">
        <v>306</v>
      </c>
      <c r="B155" s="94">
        <v>1</v>
      </c>
      <c r="C155" s="120" t="str">
        <f>IF(B155=0, -5, "0")</f>
        <v>0</v>
      </c>
      <c r="D155" s="113" t="s">
        <v>564</v>
      </c>
      <c r="E155" s="94"/>
      <c r="F155" s="94" t="s">
        <v>357</v>
      </c>
    </row>
    <row r="156" spans="1:7" ht="33.75" customHeight="1" x14ac:dyDescent="0.35">
      <c r="A156" s="40" t="s">
        <v>307</v>
      </c>
      <c r="B156" s="94">
        <v>1</v>
      </c>
      <c r="C156" s="120" t="str">
        <f>IF(B156=0, -5, "0")</f>
        <v>0</v>
      </c>
      <c r="D156" s="113" t="s">
        <v>565</v>
      </c>
      <c r="E156" s="94"/>
      <c r="F156" s="94" t="s">
        <v>357</v>
      </c>
    </row>
    <row r="157" spans="1:7" ht="33.75" x14ac:dyDescent="0.35">
      <c r="A157" s="40" t="s">
        <v>308</v>
      </c>
      <c r="B157" s="94">
        <v>1</v>
      </c>
      <c r="C157" s="120" t="str">
        <f>IF(B157=0, -5, "0")</f>
        <v>0</v>
      </c>
      <c r="D157" s="95" t="s">
        <v>569</v>
      </c>
      <c r="E157" s="94"/>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57" t="s">
        <v>36</v>
      </c>
      <c r="B161" s="363"/>
      <c r="C161" s="364"/>
      <c r="D161" s="92">
        <f>SUM(B153:C160)</f>
        <v>13</v>
      </c>
    </row>
    <row r="162" spans="1:7" x14ac:dyDescent="0.3">
      <c r="A162" s="357" t="s">
        <v>295</v>
      </c>
      <c r="B162" s="358"/>
      <c r="C162" s="359"/>
      <c r="D162" s="33">
        <f>D161/(COUNT(B153:C160)*2)</f>
        <v>0.8125</v>
      </c>
    </row>
    <row r="163" spans="1:7" s="22" customFormat="1" x14ac:dyDescent="0.3">
      <c r="A163" s="26"/>
      <c r="B163" s="27"/>
      <c r="C163" s="29"/>
      <c r="D163" s="30"/>
      <c r="G163" s="126"/>
    </row>
    <row r="164" spans="1:7" ht="19.5" x14ac:dyDescent="0.4">
      <c r="A164" s="365" t="s">
        <v>77</v>
      </c>
      <c r="B164" s="366"/>
      <c r="C164" s="366"/>
      <c r="D164" s="366"/>
      <c r="E164" s="366"/>
      <c r="F164" s="366"/>
    </row>
    <row r="165" spans="1:7" ht="18" x14ac:dyDescent="0.35">
      <c r="A165" s="40" t="s">
        <v>286</v>
      </c>
      <c r="B165" s="94">
        <v>2</v>
      </c>
      <c r="C165" s="120" t="str">
        <f>IF(B165=0, -5, "0")</f>
        <v>0</v>
      </c>
      <c r="D165" s="94"/>
      <c r="E165" s="94"/>
      <c r="F165" s="94"/>
    </row>
    <row r="166" spans="1:7" ht="49.5" x14ac:dyDescent="0.3">
      <c r="A166" s="17" t="s">
        <v>287</v>
      </c>
      <c r="B166" s="94">
        <v>1</v>
      </c>
      <c r="C166" s="94"/>
      <c r="D166" s="95" t="s">
        <v>575</v>
      </c>
      <c r="E166" s="94"/>
      <c r="F166" s="94" t="s">
        <v>356</v>
      </c>
    </row>
    <row r="167" spans="1:7" ht="66" x14ac:dyDescent="0.3">
      <c r="A167" s="44" t="s">
        <v>215</v>
      </c>
      <c r="B167" s="94">
        <v>1</v>
      </c>
      <c r="C167" s="94"/>
      <c r="D167" s="95" t="s">
        <v>576</v>
      </c>
      <c r="E167" s="94"/>
      <c r="F167" s="94" t="s">
        <v>357</v>
      </c>
    </row>
    <row r="168" spans="1:7" x14ac:dyDescent="0.3">
      <c r="A168" s="17" t="s">
        <v>86</v>
      </c>
      <c r="B168" s="94">
        <v>2</v>
      </c>
      <c r="C168" s="94"/>
      <c r="D168" s="94"/>
      <c r="E168" s="95"/>
      <c r="F168" s="94"/>
    </row>
    <row r="169" spans="1:7" x14ac:dyDescent="0.3">
      <c r="A169" s="357" t="s">
        <v>36</v>
      </c>
      <c r="B169" s="358"/>
      <c r="C169" s="359"/>
      <c r="D169" s="91">
        <f>SUM(B165:C168)</f>
        <v>6</v>
      </c>
    </row>
    <row r="170" spans="1:7" x14ac:dyDescent="0.3">
      <c r="A170" s="357" t="s">
        <v>295</v>
      </c>
      <c r="B170" s="358"/>
      <c r="C170" s="359"/>
      <c r="D170" s="33">
        <f>D169/(COUNT(B165:C168)*2)</f>
        <v>0.75</v>
      </c>
    </row>
    <row r="171" spans="1:7" s="22" customFormat="1" x14ac:dyDescent="0.3">
      <c r="A171" s="26"/>
      <c r="B171" s="27"/>
      <c r="C171" s="27"/>
      <c r="D171" s="28"/>
      <c r="G171" s="126"/>
    </row>
    <row r="172" spans="1:7" ht="19.5" x14ac:dyDescent="0.4">
      <c r="A172" s="369" t="s">
        <v>17</v>
      </c>
      <c r="B172" s="370"/>
      <c r="C172" s="370"/>
      <c r="D172" s="370"/>
      <c r="E172" s="370"/>
      <c r="F172" s="37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7" t="s">
        <v>36</v>
      </c>
      <c r="B177" s="358"/>
      <c r="C177" s="359"/>
      <c r="D177" s="91">
        <f>SUM(B173:C176)</f>
        <v>8</v>
      </c>
    </row>
    <row r="178" spans="1:7" x14ac:dyDescent="0.3">
      <c r="A178" s="357" t="s">
        <v>295</v>
      </c>
      <c r="B178" s="358"/>
      <c r="C178" s="359"/>
      <c r="D178" s="33">
        <f>D177/(COUNT(B173:C176)*2)</f>
        <v>1</v>
      </c>
    </row>
    <row r="179" spans="1:7" s="22" customFormat="1" x14ac:dyDescent="0.3">
      <c r="A179" s="26"/>
      <c r="B179" s="27"/>
      <c r="C179" s="27"/>
      <c r="D179" s="28"/>
      <c r="G179" s="126"/>
    </row>
    <row r="180" spans="1:7" ht="19.5" x14ac:dyDescent="0.4">
      <c r="A180" s="365" t="s">
        <v>78</v>
      </c>
      <c r="B180" s="366"/>
      <c r="C180" s="366"/>
      <c r="D180" s="366"/>
      <c r="E180" s="366"/>
      <c r="F180" s="366"/>
    </row>
    <row r="181" spans="1:7" x14ac:dyDescent="0.3">
      <c r="A181" s="44" t="s">
        <v>315</v>
      </c>
      <c r="B181" s="94">
        <v>2</v>
      </c>
      <c r="C181" s="94"/>
      <c r="D181" s="95"/>
      <c r="E181" s="95"/>
      <c r="F181" s="94"/>
    </row>
    <row r="182" spans="1:7" ht="49.5" x14ac:dyDescent="0.3">
      <c r="A182" s="52" t="s">
        <v>220</v>
      </c>
      <c r="B182" s="94">
        <v>1</v>
      </c>
      <c r="C182" s="94"/>
      <c r="D182" s="95" t="s">
        <v>563</v>
      </c>
      <c r="E182" s="69"/>
      <c r="F182" s="94" t="s">
        <v>357</v>
      </c>
    </row>
    <row r="183" spans="1:7" ht="33" x14ac:dyDescent="0.3">
      <c r="A183" s="17" t="s">
        <v>88</v>
      </c>
      <c r="B183" s="94">
        <v>1</v>
      </c>
      <c r="C183" s="94"/>
      <c r="D183" s="95" t="s">
        <v>566</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7" t="s">
        <v>36</v>
      </c>
      <c r="B186" s="358"/>
      <c r="C186" s="359"/>
      <c r="D186" s="91">
        <f>SUM(B181:C185)</f>
        <v>8</v>
      </c>
    </row>
    <row r="187" spans="1:7" x14ac:dyDescent="0.3">
      <c r="A187" s="357" t="s">
        <v>295</v>
      </c>
      <c r="B187" s="358"/>
      <c r="C187" s="359"/>
      <c r="D187" s="33">
        <f>D186/(COUNT(B181:C185)*2)</f>
        <v>0.8</v>
      </c>
    </row>
    <row r="188" spans="1:7" s="22" customFormat="1" x14ac:dyDescent="0.3">
      <c r="A188" s="26"/>
      <c r="B188" s="27"/>
      <c r="C188" s="27"/>
      <c r="D188" s="28"/>
      <c r="G188" s="126"/>
    </row>
    <row r="189" spans="1:7" ht="19.5" x14ac:dyDescent="0.4">
      <c r="A189" s="365" t="s">
        <v>216</v>
      </c>
      <c r="B189" s="366"/>
      <c r="C189" s="366"/>
      <c r="D189" s="366"/>
      <c r="E189" s="366"/>
      <c r="F189" s="36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66" x14ac:dyDescent="0.3">
      <c r="A192" s="20" t="s">
        <v>311</v>
      </c>
      <c r="B192" s="94">
        <v>1</v>
      </c>
      <c r="C192" s="94"/>
      <c r="D192" s="95" t="s">
        <v>567</v>
      </c>
      <c r="E192" s="94"/>
      <c r="F192" s="94" t="s">
        <v>357</v>
      </c>
    </row>
    <row r="193" spans="1:6" x14ac:dyDescent="0.3">
      <c r="A193" s="53" t="s">
        <v>189</v>
      </c>
      <c r="B193" s="94">
        <v>2</v>
      </c>
      <c r="C193" s="94"/>
      <c r="D193" s="94"/>
      <c r="E193" s="94"/>
      <c r="F193" s="94"/>
    </row>
    <row r="194" spans="1:6" x14ac:dyDescent="0.3">
      <c r="A194" s="357" t="s">
        <v>36</v>
      </c>
      <c r="B194" s="358"/>
      <c r="C194" s="359"/>
      <c r="D194" s="54">
        <f>SUM(B190:C193)</f>
        <v>5</v>
      </c>
    </row>
    <row r="195" spans="1:6" x14ac:dyDescent="0.3">
      <c r="A195" s="357" t="s">
        <v>295</v>
      </c>
      <c r="B195" s="358"/>
      <c r="C195" s="359"/>
      <c r="D195" s="33">
        <f>D194/(COUNT(B190:C193)*2)</f>
        <v>0.83333333333333337</v>
      </c>
    </row>
    <row r="197" spans="1:6" ht="18" x14ac:dyDescent="0.35">
      <c r="A197" s="64" t="s">
        <v>471</v>
      </c>
      <c r="B197" s="63"/>
      <c r="C197" s="63"/>
      <c r="D197" s="316">
        <f>E197/F197</f>
        <v>0.5625</v>
      </c>
      <c r="E197" s="315">
        <f>COUNTIF('A2 Technique'!F17:F193,"ok")</f>
        <v>9</v>
      </c>
      <c r="F197" s="315">
        <f>COUNTA('A2 Technique'!F17:F193)</f>
        <v>16</v>
      </c>
    </row>
    <row r="198" spans="1:6" ht="22.5" x14ac:dyDescent="0.3">
      <c r="A198" s="35" t="s">
        <v>45</v>
      </c>
      <c r="B198" s="36"/>
      <c r="C198" s="37"/>
      <c r="D198" s="38">
        <f>SUM(D194,D186,D177,D169,D161,D63,D52,D33,D22,D118,D149,D133,D102,D84,D42)</f>
        <v>214</v>
      </c>
    </row>
    <row r="199" spans="1:6" ht="22.5" x14ac:dyDescent="0.3">
      <c r="A199" s="35" t="s">
        <v>323</v>
      </c>
      <c r="B199" s="36"/>
      <c r="C199" s="37"/>
      <c r="D199" s="39">
        <f>D198/(COUNT(B190:C193,B181:C185,B173:C176,B165:C168,B153:C160,B56:C62,B46:C51,B26:C32,B17:C21,B107:C117,B137:C148,B122:C132,B88:C101,B67:C83,B37:C41)*2)</f>
        <v>0.93043478260869561</v>
      </c>
    </row>
  </sheetData>
  <sheetProtection algorithmName="SHA-512" hashValue="mkgsOdDPnT5CgkAfTf2uwocyb9ZLNT4B1y7m3BP1wjZ3uVdXT4/D8ikllBX65t1wGkF4eP5RwlrF6VfvUf/YcA==" saltValue="JY4pgQMMgBf8X6q+XYzL+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472" zoomScale="80" zoomScaleNormal="80" zoomScaleSheetLayoutView="70" workbookViewId="0">
      <selection activeCell="D481" sqref="D48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9"/>
      <c r="E1" s="329"/>
      <c r="F1" s="329"/>
      <c r="G1" s="329"/>
    </row>
    <row r="2" spans="1:7" ht="24.75" x14ac:dyDescent="0.5">
      <c r="C2" s="24">
        <v>1</v>
      </c>
      <c r="D2" s="259"/>
      <c r="E2" s="246"/>
      <c r="F2" s="199"/>
      <c r="G2" s="125"/>
    </row>
    <row r="3" spans="1:7" ht="24.75" x14ac:dyDescent="0.5">
      <c r="C3" s="24">
        <v>2</v>
      </c>
      <c r="D3" s="259"/>
      <c r="E3" s="246"/>
      <c r="F3" s="199"/>
      <c r="G3" s="125"/>
    </row>
    <row r="4" spans="1:7" ht="24.75" x14ac:dyDescent="0.5">
      <c r="C4" s="24" t="s">
        <v>32</v>
      </c>
      <c r="D4" s="259"/>
      <c r="E4" s="246"/>
      <c r="F4" s="199"/>
      <c r="G4" s="125"/>
    </row>
    <row r="5" spans="1:7" ht="24.75" x14ac:dyDescent="0.5">
      <c r="D5" s="259"/>
      <c r="E5" s="246"/>
      <c r="F5" s="199"/>
      <c r="G5" s="125"/>
    </row>
    <row r="6" spans="1:7" ht="24.75" x14ac:dyDescent="0.5">
      <c r="D6" s="259"/>
      <c r="E6" s="246"/>
      <c r="F6" s="199"/>
      <c r="G6" s="125"/>
    </row>
    <row r="7" spans="1:7" ht="24.75" x14ac:dyDescent="0.5">
      <c r="A7" s="330" t="s">
        <v>179</v>
      </c>
      <c r="B7" s="330"/>
      <c r="C7" s="330"/>
      <c r="D7" s="330"/>
      <c r="E7" s="330"/>
      <c r="F7" s="330"/>
      <c r="G7" s="125"/>
    </row>
    <row r="8" spans="1:7" ht="29.25" x14ac:dyDescent="0.5">
      <c r="A8" s="331" t="str">
        <f>'Page de garde'!D18</f>
        <v>Sfax El Jadida</v>
      </c>
      <c r="B8" s="331"/>
      <c r="C8" s="331"/>
      <c r="D8" s="331"/>
      <c r="E8" s="331"/>
      <c r="F8" s="331"/>
      <c r="G8" s="125"/>
    </row>
    <row r="9" spans="1:7" ht="24.75" x14ac:dyDescent="0.5">
      <c r="A9" s="14" t="s">
        <v>42</v>
      </c>
      <c r="B9" s="332" t="s">
        <v>477</v>
      </c>
      <c r="C9" s="332"/>
      <c r="D9" s="332"/>
      <c r="E9" s="332"/>
      <c r="F9" s="332"/>
      <c r="G9" s="125"/>
    </row>
    <row r="10" spans="1:7" ht="24.75" x14ac:dyDescent="0.5">
      <c r="A10" s="15" t="s">
        <v>44</v>
      </c>
      <c r="B10" s="333" t="s">
        <v>586</v>
      </c>
      <c r="C10" s="333"/>
      <c r="D10" s="333"/>
      <c r="E10" s="333"/>
      <c r="F10" s="333"/>
      <c r="G10" s="125"/>
    </row>
    <row r="11" spans="1:7" ht="24.75" x14ac:dyDescent="0.5">
      <c r="A11" s="14" t="s">
        <v>43</v>
      </c>
      <c r="B11" s="328">
        <v>43416</v>
      </c>
      <c r="C11" s="328"/>
      <c r="D11" s="328"/>
      <c r="E11" s="328"/>
      <c r="F11" s="328"/>
      <c r="G11" s="125"/>
    </row>
    <row r="12" spans="1:7" ht="24.75" x14ac:dyDescent="0.5">
      <c r="A12" s="14" t="s">
        <v>239</v>
      </c>
      <c r="B12" s="334">
        <f>D549</f>
        <v>0.88548387096774195</v>
      </c>
      <c r="C12" s="334"/>
      <c r="D12" s="334"/>
      <c r="E12" s="334"/>
      <c r="F12" s="334"/>
      <c r="G12" s="125"/>
    </row>
    <row r="13" spans="1:7" ht="22.5" x14ac:dyDescent="0.45">
      <c r="D13" s="335"/>
      <c r="E13" s="335"/>
      <c r="F13" s="335"/>
      <c r="G13" s="33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43416</v>
      </c>
      <c r="B16" s="188"/>
      <c r="C16" s="188"/>
      <c r="D16" s="188"/>
      <c r="E16" s="188"/>
      <c r="F16" s="202"/>
    </row>
    <row r="17" spans="1:8" ht="16.5" customHeight="1" x14ac:dyDescent="0.3">
      <c r="A17" s="336" t="s">
        <v>30</v>
      </c>
      <c r="B17" s="337" t="s">
        <v>31</v>
      </c>
      <c r="C17" s="337"/>
      <c r="D17" s="337" t="s">
        <v>46</v>
      </c>
      <c r="E17" s="338" t="s">
        <v>310</v>
      </c>
      <c r="F17" s="338" t="s">
        <v>358</v>
      </c>
    </row>
    <row r="18" spans="1:8" ht="16.5" customHeight="1" x14ac:dyDescent="0.3">
      <c r="A18" s="336"/>
      <c r="B18" s="41" t="s">
        <v>34</v>
      </c>
      <c r="C18" s="41" t="s">
        <v>33</v>
      </c>
      <c r="D18" s="337"/>
      <c r="E18" s="338"/>
      <c r="F18" s="33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ht="33" x14ac:dyDescent="0.3">
      <c r="A22" s="70" t="s">
        <v>188</v>
      </c>
      <c r="B22" s="130">
        <v>1</v>
      </c>
      <c r="C22" s="130"/>
      <c r="D22" s="95" t="s">
        <v>587</v>
      </c>
      <c r="E22" s="94"/>
      <c r="F22" s="204"/>
      <c r="H22" s="12" t="s">
        <v>357</v>
      </c>
    </row>
    <row r="23" spans="1:8" ht="33" x14ac:dyDescent="0.3">
      <c r="A23" s="70" t="s">
        <v>89</v>
      </c>
      <c r="B23" s="130">
        <v>1</v>
      </c>
      <c r="C23" s="130"/>
      <c r="D23" s="95" t="s">
        <v>588</v>
      </c>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0.75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66.75" x14ac:dyDescent="0.35">
      <c r="A30" s="215" t="s">
        <v>169</v>
      </c>
      <c r="B30" s="130">
        <v>0</v>
      </c>
      <c r="C30" s="136">
        <f>IF(B30=0, -5, "0")</f>
        <v>-5</v>
      </c>
      <c r="D30" s="95" t="s">
        <v>589</v>
      </c>
      <c r="E30" s="95" t="s">
        <v>637</v>
      </c>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39" t="s">
        <v>379</v>
      </c>
      <c r="B38" s="340"/>
      <c r="C38" s="340"/>
      <c r="D38" s="340"/>
      <c r="E38" s="340"/>
      <c r="F38" s="341"/>
    </row>
    <row r="39" spans="1:7" ht="30.75" customHeight="1" x14ac:dyDescent="0.3">
      <c r="A39" s="4" t="s">
        <v>361</v>
      </c>
      <c r="B39" s="130">
        <v>2</v>
      </c>
      <c r="C39" s="130"/>
      <c r="D39" s="95"/>
      <c r="E39" s="94"/>
      <c r="F39" s="204"/>
    </row>
    <row r="40" spans="1:7" ht="30.75" customHeight="1" x14ac:dyDescent="0.3">
      <c r="A40" s="70" t="s">
        <v>381</v>
      </c>
      <c r="B40" s="130">
        <v>1</v>
      </c>
      <c r="C40" s="130"/>
      <c r="D40" s="95"/>
      <c r="E40" s="94"/>
      <c r="F40" s="204"/>
    </row>
    <row r="41" spans="1:7" ht="45" x14ac:dyDescent="0.3">
      <c r="A41" s="4" t="s">
        <v>249</v>
      </c>
      <c r="B41" s="280">
        <f>IF(D41=1, 2, IF(AND(D41&lt;1,D41&gt;0), 1, IF(D41=0,"0","NA")))</f>
        <v>1</v>
      </c>
      <c r="C41" s="130"/>
      <c r="D41" s="281">
        <f>IFERROR(E41/F41,"N.A")</f>
        <v>0.5</v>
      </c>
      <c r="E41" s="282">
        <f>COUNTIF('A3 Exploitation'!F21:F40,"ok")</f>
        <v>2</v>
      </c>
      <c r="F41" s="283">
        <f>COUNTA('A3 Exploitation'!F21:F40)</f>
        <v>4</v>
      </c>
    </row>
    <row r="42" spans="1:7" x14ac:dyDescent="0.3">
      <c r="A42" s="59" t="s">
        <v>36</v>
      </c>
      <c r="B42" s="59"/>
      <c r="C42" s="59"/>
      <c r="D42" s="59">
        <f>SUM(B29:C37,B39:C41)</f>
        <v>15</v>
      </c>
    </row>
    <row r="43" spans="1:7" x14ac:dyDescent="0.3">
      <c r="A43" s="5" t="s">
        <v>35</v>
      </c>
      <c r="B43" s="132"/>
      <c r="C43" s="133"/>
      <c r="D43" s="134">
        <f>D42/(COUNT(B29:C37,B39:C41)*2)</f>
        <v>0.57692307692307687</v>
      </c>
    </row>
    <row r="44" spans="1:7" x14ac:dyDescent="0.3">
      <c r="A44" s="2"/>
      <c r="B44" s="135"/>
      <c r="C44" s="135"/>
      <c r="D44" s="135"/>
    </row>
    <row r="45" spans="1:7" ht="18" x14ac:dyDescent="0.35">
      <c r="A45" s="42" t="s">
        <v>38</v>
      </c>
      <c r="B45" s="141"/>
      <c r="C45" s="142"/>
      <c r="D45" s="143">
        <f>SUM(D42,D25)</f>
        <v>21</v>
      </c>
    </row>
    <row r="46" spans="1:7" ht="18" x14ac:dyDescent="0.35">
      <c r="A46" s="42" t="s">
        <v>198</v>
      </c>
      <c r="B46" s="141"/>
      <c r="C46" s="142"/>
      <c r="D46" s="144">
        <f>D45/(COUNT(B29:C37,B21:C24,B39:C41)*2)</f>
        <v>0.61764705882352944</v>
      </c>
    </row>
    <row r="47" spans="1:7" x14ac:dyDescent="0.3">
      <c r="A47" s="145"/>
      <c r="B47" s="124"/>
      <c r="C47" s="135"/>
      <c r="D47" s="124"/>
    </row>
    <row r="48" spans="1:7" ht="18" x14ac:dyDescent="0.35">
      <c r="A48" s="185" t="s">
        <v>124</v>
      </c>
      <c r="B48" s="185"/>
      <c r="C48" s="185"/>
      <c r="D48" s="185"/>
      <c r="E48" s="185"/>
      <c r="F48" s="201"/>
    </row>
    <row r="49" spans="1:7" x14ac:dyDescent="0.3">
      <c r="A49" s="146">
        <f>B11</f>
        <v>43416</v>
      </c>
      <c r="B49" s="124"/>
      <c r="C49" s="135"/>
      <c r="D49" s="124"/>
    </row>
    <row r="50" spans="1:7" ht="16.5" customHeight="1" x14ac:dyDescent="0.3">
      <c r="A50" s="336" t="s">
        <v>30</v>
      </c>
      <c r="B50" s="337" t="s">
        <v>31</v>
      </c>
      <c r="C50" s="337"/>
      <c r="D50" s="337" t="s">
        <v>46</v>
      </c>
      <c r="E50" s="338" t="s">
        <v>310</v>
      </c>
      <c r="F50" s="338" t="s">
        <v>360</v>
      </c>
      <c r="G50" s="127"/>
    </row>
    <row r="51" spans="1:7" ht="16.5" customHeight="1" x14ac:dyDescent="0.3">
      <c r="A51" s="336"/>
      <c r="B51" s="41" t="s">
        <v>34</v>
      </c>
      <c r="C51" s="41" t="s">
        <v>33</v>
      </c>
      <c r="D51" s="337"/>
      <c r="E51" s="338"/>
      <c r="F51" s="338"/>
    </row>
    <row r="52" spans="1:7" x14ac:dyDescent="0.3">
      <c r="A52" s="196" t="s">
        <v>58</v>
      </c>
      <c r="B52" s="197"/>
      <c r="C52" s="197"/>
      <c r="D52" s="197"/>
      <c r="E52" s="197"/>
      <c r="F52" s="197"/>
    </row>
    <row r="53" spans="1:7" ht="49.5" x14ac:dyDescent="0.3">
      <c r="A53" s="10" t="s">
        <v>99</v>
      </c>
      <c r="B53" s="130">
        <v>0</v>
      </c>
      <c r="C53" s="130"/>
      <c r="D53" s="138" t="s">
        <v>611</v>
      </c>
      <c r="E53" s="138" t="s">
        <v>590</v>
      </c>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ht="33" x14ac:dyDescent="0.3">
      <c r="A57" s="10" t="s">
        <v>27</v>
      </c>
      <c r="B57" s="130">
        <v>0</v>
      </c>
      <c r="C57" s="130"/>
      <c r="D57" s="138" t="s">
        <v>634</v>
      </c>
      <c r="E57" s="138" t="s">
        <v>591</v>
      </c>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0.75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ht="82.5" x14ac:dyDescent="0.3">
      <c r="A74" s="209" t="s">
        <v>393</v>
      </c>
      <c r="B74" s="130">
        <v>0</v>
      </c>
      <c r="C74" s="150">
        <f>IF(B74=0, -5, "0")</f>
        <v>-5</v>
      </c>
      <c r="D74" s="318" t="s">
        <v>572</v>
      </c>
      <c r="E74" s="116" t="s">
        <v>573</v>
      </c>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0.77500000000000002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39" t="s">
        <v>379</v>
      </c>
      <c r="B94" s="340"/>
      <c r="C94" s="340"/>
      <c r="D94" s="340"/>
      <c r="E94" s="340"/>
      <c r="F94" s="34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0.8</v>
      </c>
      <c r="E99" s="282">
        <f>COUNTIF('A3 Exploitation'!F53:F98,"ok")</f>
        <v>4</v>
      </c>
      <c r="F99" s="283">
        <f>COUNTA('A3 Exploitation'!F53:F98)</f>
        <v>5</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64</v>
      </c>
    </row>
    <row r="103" spans="1:7" ht="18" x14ac:dyDescent="0.35">
      <c r="A103" s="42" t="s">
        <v>199</v>
      </c>
      <c r="B103" s="152"/>
      <c r="C103" s="153"/>
      <c r="D103" s="144">
        <f>D102/(COUNT(B88:C93,B53:C60,B65:C83,B95:C99)*2)</f>
        <v>0.82051282051282048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43416</v>
      </c>
      <c r="B106" s="124"/>
      <c r="C106" s="135"/>
      <c r="D106" s="124"/>
    </row>
    <row r="107" spans="1:7" ht="16.5" customHeight="1" x14ac:dyDescent="0.3">
      <c r="A107" s="336" t="s">
        <v>30</v>
      </c>
      <c r="B107" s="337" t="s">
        <v>31</v>
      </c>
      <c r="C107" s="337"/>
      <c r="D107" s="337" t="s">
        <v>46</v>
      </c>
      <c r="E107" s="338" t="s">
        <v>310</v>
      </c>
      <c r="F107" s="338" t="s">
        <v>360</v>
      </c>
    </row>
    <row r="108" spans="1:7" ht="16.5" customHeight="1" x14ac:dyDescent="0.3">
      <c r="A108" s="336"/>
      <c r="B108" s="41" t="s">
        <v>34</v>
      </c>
      <c r="C108" s="41" t="s">
        <v>33</v>
      </c>
      <c r="D108" s="337"/>
      <c r="E108" s="338"/>
      <c r="F108" s="338"/>
      <c r="G108" s="214"/>
    </row>
    <row r="109" spans="1:7" x14ac:dyDescent="0.3">
      <c r="A109" s="196" t="s">
        <v>58</v>
      </c>
      <c r="B109" s="197"/>
      <c r="C109" s="197"/>
      <c r="D109" s="197"/>
      <c r="E109" s="197"/>
      <c r="F109" s="197"/>
    </row>
    <row r="110" spans="1:7" ht="66" x14ac:dyDescent="0.3">
      <c r="A110" s="7" t="s">
        <v>53</v>
      </c>
      <c r="B110" s="130">
        <v>0</v>
      </c>
      <c r="C110" s="130"/>
      <c r="D110" s="95" t="s">
        <v>635</v>
      </c>
      <c r="E110" s="95" t="s">
        <v>593</v>
      </c>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66" x14ac:dyDescent="0.3">
      <c r="A114" s="10" t="s">
        <v>158</v>
      </c>
      <c r="B114" s="130">
        <v>0</v>
      </c>
      <c r="C114" s="130"/>
      <c r="D114" s="123" t="s">
        <v>594</v>
      </c>
      <c r="E114" s="123" t="s">
        <v>638</v>
      </c>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10</v>
      </c>
    </row>
    <row r="118" spans="1:6" x14ac:dyDescent="0.3">
      <c r="A118" s="5" t="s">
        <v>35</v>
      </c>
      <c r="B118" s="132"/>
      <c r="C118" s="133"/>
      <c r="D118" s="134">
        <f>D117/(COUNT(B110:C116)*2)</f>
        <v>0.7142857142857143</v>
      </c>
    </row>
    <row r="119" spans="1:6" x14ac:dyDescent="0.3">
      <c r="A119" s="145"/>
      <c r="B119" s="124"/>
      <c r="C119" s="135"/>
      <c r="D119" s="124"/>
      <c r="E119" s="198"/>
    </row>
    <row r="120" spans="1:6" ht="18" x14ac:dyDescent="0.3">
      <c r="A120" s="194" t="s">
        <v>120</v>
      </c>
      <c r="B120" s="279"/>
      <c r="C120" s="195"/>
      <c r="D120" s="195"/>
      <c r="E120" s="195"/>
      <c r="F120" s="197"/>
    </row>
    <row r="121" spans="1:6" ht="66" x14ac:dyDescent="0.3">
      <c r="A121" s="4" t="s">
        <v>252</v>
      </c>
      <c r="B121" s="130">
        <v>0</v>
      </c>
      <c r="C121" s="130"/>
      <c r="D121" s="113" t="s">
        <v>615</v>
      </c>
      <c r="E121" s="113" t="s">
        <v>592</v>
      </c>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56.25" customHeight="1" x14ac:dyDescent="0.3">
      <c r="A129" s="238" t="s">
        <v>387</v>
      </c>
      <c r="B129" s="130">
        <v>0</v>
      </c>
      <c r="C129" s="213">
        <f>IF(B129=0, -5, "0")</f>
        <v>-5</v>
      </c>
      <c r="D129" s="116" t="s">
        <v>536</v>
      </c>
      <c r="E129" s="116" t="s">
        <v>610</v>
      </c>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27</v>
      </c>
    </row>
    <row r="140" spans="1:7" x14ac:dyDescent="0.3">
      <c r="A140" s="5" t="s">
        <v>35</v>
      </c>
      <c r="B140" s="132"/>
      <c r="C140" s="133"/>
      <c r="D140" s="134">
        <f>D139/(COUNT(B121:C138)*2)</f>
        <v>0.71052631578947367</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42" t="s">
        <v>379</v>
      </c>
      <c r="B148" s="343"/>
      <c r="C148" s="343"/>
      <c r="D148" s="34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0.66666666666666663</v>
      </c>
      <c r="E153" s="282">
        <f>COUNTIF('A3 Exploitation'!F110:F152,"ok")</f>
        <v>4</v>
      </c>
      <c r="F153" s="283">
        <f>COUNTA('A3 Exploitation'!F110:F152)</f>
        <v>6</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0.77777777777777779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43416</v>
      </c>
      <c r="B161" s="124"/>
      <c r="C161" s="135"/>
      <c r="D161" s="127"/>
    </row>
    <row r="162" spans="1:7" ht="16.5" customHeight="1" x14ac:dyDescent="0.3">
      <c r="A162" s="336" t="s">
        <v>30</v>
      </c>
      <c r="B162" s="337" t="s">
        <v>31</v>
      </c>
      <c r="C162" s="337"/>
      <c r="D162" s="337" t="s">
        <v>46</v>
      </c>
      <c r="E162" s="338" t="s">
        <v>310</v>
      </c>
      <c r="F162" s="338" t="s">
        <v>360</v>
      </c>
      <c r="G162" s="127"/>
    </row>
    <row r="163" spans="1:7" ht="16.5" customHeight="1" x14ac:dyDescent="0.3">
      <c r="A163" s="336"/>
      <c r="B163" s="41" t="s">
        <v>34</v>
      </c>
      <c r="C163" s="41" t="s">
        <v>33</v>
      </c>
      <c r="D163" s="337"/>
      <c r="E163" s="338"/>
      <c r="F163" s="33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45" t="s">
        <v>379</v>
      </c>
      <c r="B195" s="345"/>
      <c r="C195" s="345"/>
      <c r="D195" s="345"/>
      <c r="E195" s="345"/>
      <c r="F195" s="34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7</v>
      </c>
      <c r="F200" s="283">
        <f>COUNTA('A3 Exploitation'!F165:F199)</f>
        <v>7</v>
      </c>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43416</v>
      </c>
      <c r="B208" s="124"/>
      <c r="C208" s="135"/>
      <c r="D208" s="124"/>
    </row>
    <row r="209" spans="1:7" ht="16.5" customHeight="1" x14ac:dyDescent="0.3">
      <c r="A209" s="336" t="s">
        <v>30</v>
      </c>
      <c r="B209" s="337" t="s">
        <v>31</v>
      </c>
      <c r="C209" s="337"/>
      <c r="D209" s="337" t="s">
        <v>46</v>
      </c>
      <c r="E209" s="338" t="s">
        <v>310</v>
      </c>
      <c r="F209" s="338" t="s">
        <v>360</v>
      </c>
      <c r="G209" s="127"/>
    </row>
    <row r="210" spans="1:7" ht="16.5" customHeight="1" x14ac:dyDescent="0.3">
      <c r="A210" s="336"/>
      <c r="B210" s="41" t="s">
        <v>34</v>
      </c>
      <c r="C210" s="41" t="s">
        <v>33</v>
      </c>
      <c r="D210" s="337"/>
      <c r="E210" s="338"/>
      <c r="F210" s="33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40.5" customHeight="1" x14ac:dyDescent="0.3">
      <c r="A228" s="4" t="s">
        <v>173</v>
      </c>
      <c r="B228" s="130">
        <v>1</v>
      </c>
      <c r="C228" s="136"/>
      <c r="D228" s="113" t="s">
        <v>595</v>
      </c>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45" t="s">
        <v>379</v>
      </c>
      <c r="B256" s="345"/>
      <c r="C256" s="345"/>
      <c r="D256" s="345"/>
      <c r="E256" s="345"/>
      <c r="F256" s="345"/>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ht="33" x14ac:dyDescent="0.3">
      <c r="A260" s="219" t="s">
        <v>392</v>
      </c>
      <c r="B260" s="130">
        <v>1</v>
      </c>
      <c r="C260" s="131"/>
      <c r="D260" s="147" t="s">
        <v>596</v>
      </c>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0.97499999999999998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43416</v>
      </c>
      <c r="B269" s="124"/>
      <c r="C269" s="135"/>
      <c r="D269" s="124"/>
      <c r="F269" s="206"/>
      <c r="G269" s="214"/>
    </row>
    <row r="270" spans="1:7" s="16" customFormat="1" ht="16.5" customHeight="1" x14ac:dyDescent="0.3">
      <c r="A270" s="336" t="s">
        <v>30</v>
      </c>
      <c r="B270" s="337" t="s">
        <v>31</v>
      </c>
      <c r="C270" s="337"/>
      <c r="D270" s="337" t="s">
        <v>46</v>
      </c>
      <c r="E270" s="338" t="s">
        <v>310</v>
      </c>
      <c r="F270" s="338" t="s">
        <v>360</v>
      </c>
      <c r="G270" s="214"/>
    </row>
    <row r="271" spans="1:7" s="16" customFormat="1" ht="16.5" customHeight="1" x14ac:dyDescent="0.3">
      <c r="A271" s="336"/>
      <c r="B271" s="41" t="s">
        <v>34</v>
      </c>
      <c r="C271" s="41" t="s">
        <v>33</v>
      </c>
      <c r="D271" s="337"/>
      <c r="E271" s="338"/>
      <c r="F271" s="33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49.5" x14ac:dyDescent="0.3">
      <c r="A279" s="10" t="s">
        <v>174</v>
      </c>
      <c r="B279" s="130">
        <v>0</v>
      </c>
      <c r="C279" s="130"/>
      <c r="D279" s="116" t="s">
        <v>639</v>
      </c>
      <c r="E279" s="116" t="s">
        <v>597</v>
      </c>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598</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49.5" x14ac:dyDescent="0.3">
      <c r="A302" s="209" t="s">
        <v>157</v>
      </c>
      <c r="B302" s="130">
        <v>1</v>
      </c>
      <c r="C302" s="150" t="str">
        <f>IF(B302=0, -5, "0")</f>
        <v>0</v>
      </c>
      <c r="D302" s="165" t="s">
        <v>640</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46" t="s">
        <v>396</v>
      </c>
      <c r="B308" s="347"/>
      <c r="C308" s="347"/>
      <c r="D308" s="347"/>
      <c r="E308" s="347"/>
      <c r="F308" s="34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0.66666666666666663</v>
      </c>
      <c r="E313" s="282">
        <f>COUNTIF('A3 Exploitation'!F273:F312,"ok")</f>
        <v>2</v>
      </c>
      <c r="F313" s="283">
        <f>COUNTA('A3 Exploitation'!F273:F312)</f>
        <v>3</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0.9375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0.93055555555555558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43416</v>
      </c>
      <c r="B321" s="124"/>
      <c r="C321" s="135"/>
      <c r="D321" s="127"/>
    </row>
    <row r="322" spans="1:7" ht="16.5" customHeight="1" x14ac:dyDescent="0.3">
      <c r="A322" s="336" t="s">
        <v>30</v>
      </c>
      <c r="B322" s="337" t="s">
        <v>31</v>
      </c>
      <c r="C322" s="337"/>
      <c r="D322" s="337" t="s">
        <v>46</v>
      </c>
      <c r="E322" s="338" t="s">
        <v>310</v>
      </c>
      <c r="F322" s="338" t="s">
        <v>360</v>
      </c>
      <c r="G322" s="127"/>
    </row>
    <row r="323" spans="1:7" ht="16.5" customHeight="1" x14ac:dyDescent="0.3">
      <c r="A323" s="336"/>
      <c r="B323" s="41" t="s">
        <v>34</v>
      </c>
      <c r="C323" s="41" t="s">
        <v>33</v>
      </c>
      <c r="D323" s="337"/>
      <c r="E323" s="338"/>
      <c r="F323" s="33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49.5" x14ac:dyDescent="0.3">
      <c r="A346" s="70" t="s">
        <v>178</v>
      </c>
      <c r="B346" s="130">
        <v>0</v>
      </c>
      <c r="C346" s="130"/>
      <c r="D346" s="95" t="s">
        <v>646</v>
      </c>
      <c r="E346" s="95" t="s">
        <v>647</v>
      </c>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46" t="s">
        <v>379</v>
      </c>
      <c r="B349" s="347"/>
      <c r="C349" s="347"/>
      <c r="D349" s="347"/>
      <c r="E349" s="347"/>
      <c r="F349" s="347"/>
    </row>
    <row r="350" spans="1:7" s="112" customFormat="1" ht="27.75" customHeight="1" x14ac:dyDescent="0.3">
      <c r="A350" s="55" t="s">
        <v>361</v>
      </c>
      <c r="B350" s="130">
        <v>1</v>
      </c>
      <c r="C350" s="227"/>
      <c r="D350" s="227" t="s">
        <v>648</v>
      </c>
      <c r="E350" s="227"/>
      <c r="F350" s="204"/>
      <c r="G350" s="127"/>
    </row>
    <row r="351" spans="1:7" s="112" customFormat="1" ht="30" x14ac:dyDescent="0.3">
      <c r="A351" s="219" t="s">
        <v>391</v>
      </c>
      <c r="B351" s="130">
        <v>2</v>
      </c>
      <c r="C351" s="150"/>
      <c r="D351" s="223"/>
      <c r="E351" s="106"/>
      <c r="F351" s="204"/>
      <c r="G351" s="127"/>
    </row>
    <row r="352" spans="1:7" s="112" customFormat="1" ht="49.5" x14ac:dyDescent="0.3">
      <c r="A352" s="219" t="s">
        <v>392</v>
      </c>
      <c r="B352" s="130">
        <v>0</v>
      </c>
      <c r="C352" s="131"/>
      <c r="D352" s="116" t="s">
        <v>599</v>
      </c>
      <c r="E352" s="116" t="s">
        <v>612</v>
      </c>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27</v>
      </c>
    </row>
    <row r="355" spans="1:7" x14ac:dyDescent="0.3">
      <c r="A355" s="5" t="s">
        <v>35</v>
      </c>
      <c r="B355" s="132"/>
      <c r="C355" s="133"/>
      <c r="D355" s="134">
        <f>D354/(COUNT(B337:C348,B350:C353)*2)</f>
        <v>0.84375</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0.89583333333333337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43416</v>
      </c>
      <c r="B361" s="124"/>
      <c r="C361" s="135"/>
      <c r="D361" s="124"/>
    </row>
    <row r="362" spans="1:7" ht="16.5" customHeight="1" x14ac:dyDescent="0.3">
      <c r="A362" s="336" t="s">
        <v>30</v>
      </c>
      <c r="B362" s="337" t="s">
        <v>31</v>
      </c>
      <c r="C362" s="337"/>
      <c r="D362" s="337" t="s">
        <v>46</v>
      </c>
      <c r="E362" s="338" t="s">
        <v>310</v>
      </c>
      <c r="F362" s="338" t="s">
        <v>360</v>
      </c>
      <c r="G362" s="127"/>
    </row>
    <row r="363" spans="1:7" ht="16.5" customHeight="1" x14ac:dyDescent="0.3">
      <c r="A363" s="336"/>
      <c r="B363" s="41" t="s">
        <v>34</v>
      </c>
      <c r="C363" s="41" t="s">
        <v>33</v>
      </c>
      <c r="D363" s="337"/>
      <c r="E363" s="338"/>
      <c r="F363" s="33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ht="49.5" x14ac:dyDescent="0.3">
      <c r="A367" s="70" t="s">
        <v>91</v>
      </c>
      <c r="B367" s="130">
        <v>0</v>
      </c>
      <c r="C367" s="130"/>
      <c r="D367" s="113" t="s">
        <v>600</v>
      </c>
      <c r="E367" s="95" t="s">
        <v>613</v>
      </c>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45" t="s">
        <v>379</v>
      </c>
      <c r="B383" s="345"/>
      <c r="C383" s="345"/>
      <c r="D383" s="345"/>
      <c r="E383" s="345"/>
      <c r="F383" s="345"/>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3</v>
      </c>
      <c r="F386" s="283">
        <f>COUNTA('A3 Exploitation'!F365:F385)</f>
        <v>3</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43416</v>
      </c>
      <c r="B394" s="124"/>
      <c r="C394" s="135"/>
      <c r="D394" s="127"/>
      <c r="G394" s="127"/>
    </row>
    <row r="395" spans="1:7" ht="16.5" customHeight="1" x14ac:dyDescent="0.3">
      <c r="A395" s="336" t="s">
        <v>30</v>
      </c>
      <c r="B395" s="337" t="s">
        <v>31</v>
      </c>
      <c r="C395" s="337"/>
      <c r="D395" s="337" t="s">
        <v>46</v>
      </c>
      <c r="E395" s="338" t="s">
        <v>310</v>
      </c>
      <c r="F395" s="338" t="s">
        <v>360</v>
      </c>
      <c r="G395" s="127"/>
    </row>
    <row r="396" spans="1:7" ht="16.5" customHeight="1" x14ac:dyDescent="0.3">
      <c r="A396" s="336"/>
      <c r="B396" s="41" t="s">
        <v>34</v>
      </c>
      <c r="C396" s="41" t="s">
        <v>33</v>
      </c>
      <c r="D396" s="337"/>
      <c r="E396" s="338"/>
      <c r="F396" s="33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ht="33" x14ac:dyDescent="0.3">
      <c r="A423" s="4" t="s">
        <v>227</v>
      </c>
      <c r="B423" s="130">
        <v>0</v>
      </c>
      <c r="C423" s="130"/>
      <c r="D423" s="95" t="s">
        <v>601</v>
      </c>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8</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0.8</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45" t="s">
        <v>379</v>
      </c>
      <c r="B435" s="345"/>
      <c r="C435" s="345"/>
      <c r="D435" s="345"/>
      <c r="E435" s="345"/>
      <c r="F435" s="345"/>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0.9642857142857143</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43416</v>
      </c>
      <c r="B447" s="124"/>
      <c r="C447" s="135"/>
      <c r="D447" s="124"/>
    </row>
    <row r="448" spans="1:7" ht="16.5" customHeight="1" x14ac:dyDescent="0.3">
      <c r="A448" s="336" t="s">
        <v>30</v>
      </c>
      <c r="B448" s="337" t="s">
        <v>31</v>
      </c>
      <c r="C448" s="337"/>
      <c r="D448" s="337" t="s">
        <v>46</v>
      </c>
      <c r="E448" s="338" t="s">
        <v>310</v>
      </c>
      <c r="F448" s="338" t="s">
        <v>360</v>
      </c>
      <c r="G448" s="127"/>
    </row>
    <row r="449" spans="1:6" ht="16.5" customHeight="1" x14ac:dyDescent="0.3">
      <c r="A449" s="336"/>
      <c r="B449" s="41" t="s">
        <v>34</v>
      </c>
      <c r="C449" s="41" t="s">
        <v>33</v>
      </c>
      <c r="D449" s="337"/>
      <c r="E449" s="338"/>
      <c r="F449" s="33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ht="33" x14ac:dyDescent="0.3">
      <c r="A461" s="209" t="s">
        <v>114</v>
      </c>
      <c r="B461" s="130">
        <v>1</v>
      </c>
      <c r="C461" s="150" t="str">
        <f>IF(B461=0, -5, "0")</f>
        <v>0</v>
      </c>
      <c r="D461" s="95" t="s">
        <v>602</v>
      </c>
      <c r="E461" s="94"/>
      <c r="F461" s="204"/>
    </row>
    <row r="462" spans="1:6" ht="33" x14ac:dyDescent="0.3">
      <c r="A462" s="70" t="s">
        <v>243</v>
      </c>
      <c r="B462" s="130">
        <v>1</v>
      </c>
      <c r="C462" s="130"/>
      <c r="D462" s="95" t="s">
        <v>603</v>
      </c>
      <c r="E462" s="94"/>
      <c r="F462" s="204"/>
    </row>
    <row r="463" spans="1:6" x14ac:dyDescent="0.3">
      <c r="A463" s="70" t="s">
        <v>351</v>
      </c>
      <c r="B463" s="130">
        <v>2</v>
      </c>
      <c r="C463" s="130"/>
      <c r="D463" s="95"/>
      <c r="E463" s="94"/>
      <c r="F463" s="204"/>
    </row>
    <row r="464" spans="1:6" ht="99" x14ac:dyDescent="0.3">
      <c r="A464" s="70" t="s">
        <v>133</v>
      </c>
      <c r="B464" s="130">
        <v>0</v>
      </c>
      <c r="C464" s="130"/>
      <c r="D464" s="95" t="s">
        <v>604</v>
      </c>
      <c r="E464" s="95" t="s">
        <v>614</v>
      </c>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0</v>
      </c>
      <c r="C468" s="131"/>
      <c r="D468" s="217" t="s">
        <v>618</v>
      </c>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49" t="s">
        <v>379</v>
      </c>
      <c r="B471" s="350"/>
      <c r="C471" s="350"/>
      <c r="D471" s="350"/>
      <c r="E471" s="350"/>
      <c r="F471" s="350"/>
    </row>
    <row r="472" spans="1:7" s="112" customFormat="1" ht="27.75" customHeight="1" x14ac:dyDescent="0.3">
      <c r="A472" s="55" t="s">
        <v>361</v>
      </c>
      <c r="B472" s="130">
        <v>1</v>
      </c>
      <c r="C472" s="213"/>
      <c r="D472" s="116" t="s">
        <v>605</v>
      </c>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17" t="str">
        <f>IF(D476=1, 2, IF(AND(D476&lt;1,D476&gt;0), 1, IF(D476=0,"0","NA")))</f>
        <v>NA</v>
      </c>
      <c r="C476" s="140"/>
      <c r="D476" s="281" t="str">
        <f>IFERROR(E475/F475,"N.A")</f>
        <v>N.A</v>
      </c>
      <c r="E476" s="282">
        <f>COUNTIF('A3 Exploitation'!F451:F475,"ok")</f>
        <v>1</v>
      </c>
      <c r="F476" s="283">
        <f>COUNTA('A3 Exploitation'!F451:F475)</f>
        <v>3</v>
      </c>
    </row>
    <row r="477" spans="1:7" x14ac:dyDescent="0.3">
      <c r="A477" s="5" t="s">
        <v>36</v>
      </c>
      <c r="B477" s="5"/>
      <c r="C477" s="5"/>
      <c r="D477" s="234">
        <f>SUM(B461:C470,B472:C476)</f>
        <v>21</v>
      </c>
    </row>
    <row r="478" spans="1:7" x14ac:dyDescent="0.3">
      <c r="A478" s="5" t="s">
        <v>35</v>
      </c>
      <c r="B478" s="132"/>
      <c r="C478" s="133"/>
      <c r="D478" s="134">
        <f>D477/(COUNT(B461:C470,B472:C476)*2)</f>
        <v>0.75</v>
      </c>
    </row>
    <row r="479" spans="1:7" x14ac:dyDescent="0.3">
      <c r="A479" s="2"/>
      <c r="B479" s="135"/>
      <c r="C479" s="135"/>
      <c r="D479" s="135"/>
    </row>
    <row r="480" spans="1:7" ht="18" x14ac:dyDescent="0.35">
      <c r="A480" s="42" t="s">
        <v>115</v>
      </c>
      <c r="B480" s="152"/>
      <c r="C480" s="153"/>
      <c r="D480" s="143">
        <f>SUM(D477,D457)</f>
        <v>33</v>
      </c>
    </row>
    <row r="481" spans="1:7" ht="18" x14ac:dyDescent="0.35">
      <c r="A481" s="42" t="s">
        <v>207</v>
      </c>
      <c r="B481" s="152"/>
      <c r="C481" s="153"/>
      <c r="D481" s="144">
        <f>D480/(COUNT(B461:C470,B451:C456,B472:C476)*2)</f>
        <v>0.82499999999999996</v>
      </c>
    </row>
    <row r="482" spans="1:7" x14ac:dyDescent="0.3">
      <c r="A482" s="1"/>
      <c r="B482" s="124"/>
      <c r="C482" s="135"/>
      <c r="D482" s="124"/>
    </row>
    <row r="483" spans="1:7" ht="21.75" customHeight="1" x14ac:dyDescent="0.35">
      <c r="A483" s="351" t="s">
        <v>367</v>
      </c>
      <c r="B483" s="351"/>
      <c r="C483" s="351"/>
      <c r="D483" s="351"/>
      <c r="E483" s="185"/>
      <c r="F483" s="201"/>
    </row>
    <row r="484" spans="1:7" x14ac:dyDescent="0.3">
      <c r="A484" s="74">
        <f>B11</f>
        <v>43416</v>
      </c>
      <c r="B484" s="124"/>
      <c r="C484" s="135"/>
      <c r="D484" s="124"/>
    </row>
    <row r="485" spans="1:7" ht="16.5" customHeight="1" x14ac:dyDescent="0.3">
      <c r="A485" s="336" t="s">
        <v>30</v>
      </c>
      <c r="B485" s="337" t="s">
        <v>31</v>
      </c>
      <c r="C485" s="337"/>
      <c r="D485" s="337" t="s">
        <v>46</v>
      </c>
      <c r="E485" s="338" t="s">
        <v>310</v>
      </c>
      <c r="F485" s="338" t="s">
        <v>360</v>
      </c>
      <c r="G485" s="127"/>
    </row>
    <row r="486" spans="1:7" ht="16.5" customHeight="1" x14ac:dyDescent="0.3">
      <c r="A486" s="336"/>
      <c r="B486" s="41" t="s">
        <v>34</v>
      </c>
      <c r="C486" s="41" t="s">
        <v>33</v>
      </c>
      <c r="D486" s="337"/>
      <c r="E486" s="338"/>
      <c r="F486" s="338"/>
    </row>
    <row r="487" spans="1:7" ht="18" x14ac:dyDescent="0.3">
      <c r="A487" s="194" t="s">
        <v>368</v>
      </c>
      <c r="B487" s="195"/>
      <c r="C487" s="195"/>
      <c r="D487" s="195"/>
      <c r="E487" s="195"/>
      <c r="F487" s="197"/>
    </row>
    <row r="488" spans="1:7" ht="49.5" x14ac:dyDescent="0.3">
      <c r="A488" s="4" t="s">
        <v>263</v>
      </c>
      <c r="B488" s="130">
        <v>0</v>
      </c>
      <c r="C488" s="130"/>
      <c r="D488" s="95" t="s">
        <v>606</v>
      </c>
      <c r="E488" s="95" t="s">
        <v>607</v>
      </c>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0</v>
      </c>
      <c r="C492" s="131"/>
      <c r="D492" s="116" t="s">
        <v>608</v>
      </c>
      <c r="E492" s="95" t="s">
        <v>609</v>
      </c>
      <c r="F492" s="204"/>
      <c r="G492" s="127"/>
    </row>
    <row r="493" spans="1:7" x14ac:dyDescent="0.3">
      <c r="A493" s="5" t="s">
        <v>36</v>
      </c>
      <c r="B493" s="5"/>
      <c r="C493" s="5"/>
      <c r="D493" s="54">
        <f>SUM(B488:C492)</f>
        <v>6</v>
      </c>
    </row>
    <row r="494" spans="1:7" x14ac:dyDescent="0.3">
      <c r="A494" s="5" t="s">
        <v>35</v>
      </c>
      <c r="B494" s="132"/>
      <c r="C494" s="133"/>
      <c r="D494" s="134">
        <f>D493/(COUNT(B488:C492)*2)</f>
        <v>0.6</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0</v>
      </c>
      <c r="C498" s="213"/>
      <c r="D498" s="281">
        <f>IFERROR(E498/F498,"N.A")</f>
        <v>0</v>
      </c>
      <c r="E498" s="282">
        <f>COUNTIF('A3 Exploitation'!F488:F497,"ok")</f>
        <v>0</v>
      </c>
      <c r="F498" s="283">
        <f>COUNTA('A3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10</v>
      </c>
    </row>
    <row r="503" spans="1:7" ht="18" x14ac:dyDescent="0.35">
      <c r="A503" s="42" t="s">
        <v>208</v>
      </c>
      <c r="B503" s="152"/>
      <c r="C503" s="153"/>
      <c r="D503" s="144">
        <f>D502/(COUNT(B496:C498,B488:C492)*2)</f>
        <v>0.7142857142857143</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43416</v>
      </c>
      <c r="B506" s="124"/>
      <c r="C506" s="135"/>
      <c r="D506" s="124"/>
    </row>
    <row r="507" spans="1:7" ht="16.5" customHeight="1" x14ac:dyDescent="0.3">
      <c r="A507" s="336" t="s">
        <v>30</v>
      </c>
      <c r="B507" s="337" t="s">
        <v>31</v>
      </c>
      <c r="C507" s="337"/>
      <c r="D507" s="337" t="s">
        <v>46</v>
      </c>
      <c r="E507" s="338" t="s">
        <v>310</v>
      </c>
      <c r="F507" s="338" t="s">
        <v>360</v>
      </c>
      <c r="G507" s="127"/>
    </row>
    <row r="508" spans="1:7" ht="16.5" customHeight="1" x14ac:dyDescent="0.3">
      <c r="A508" s="336"/>
      <c r="B508" s="41" t="s">
        <v>34</v>
      </c>
      <c r="C508" s="41" t="s">
        <v>33</v>
      </c>
      <c r="D508" s="337"/>
      <c r="E508" s="338"/>
      <c r="F508" s="33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43416</v>
      </c>
      <c r="B517" s="124"/>
      <c r="C517" s="135"/>
      <c r="D517" s="124"/>
    </row>
    <row r="518" spans="1:7" ht="16.5" customHeight="1" x14ac:dyDescent="0.3">
      <c r="A518" s="336" t="s">
        <v>30</v>
      </c>
      <c r="B518" s="337" t="s">
        <v>31</v>
      </c>
      <c r="C518" s="337"/>
      <c r="D518" s="337" t="s">
        <v>46</v>
      </c>
      <c r="E518" s="338" t="s">
        <v>310</v>
      </c>
      <c r="F518" s="338" t="s">
        <v>360</v>
      </c>
      <c r="G518" s="127"/>
    </row>
    <row r="519" spans="1:7" ht="16.5" customHeight="1" x14ac:dyDescent="0.3">
      <c r="A519" s="336"/>
      <c r="B519" s="41" t="s">
        <v>34</v>
      </c>
      <c r="C519" s="41" t="s">
        <v>33</v>
      </c>
      <c r="D519" s="337"/>
      <c r="E519" s="338"/>
      <c r="F519" s="33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1</v>
      </c>
      <c r="C522" s="130"/>
      <c r="D522" s="95" t="s">
        <v>616</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0</v>
      </c>
      <c r="C532" s="140"/>
      <c r="D532" s="281">
        <f>IFERROR(E532/F532,"N.A")</f>
        <v>0</v>
      </c>
      <c r="E532" s="282">
        <f>COUNTIF('A3 Exploitation'!F520:F531,"ok")</f>
        <v>0</v>
      </c>
      <c r="F532" s="283">
        <f>COUNTA('A3 Exploitation'!F520:F531)</f>
        <v>1</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43416</v>
      </c>
      <c r="B537" s="124"/>
      <c r="C537" s="135"/>
      <c r="D537" s="124"/>
      <c r="G537" s="127"/>
    </row>
    <row r="538" spans="1:7" ht="16.5" customHeight="1" x14ac:dyDescent="0.3">
      <c r="A538" s="336" t="s">
        <v>30</v>
      </c>
      <c r="B538" s="337" t="s">
        <v>31</v>
      </c>
      <c r="C538" s="337"/>
      <c r="D538" s="337" t="s">
        <v>46</v>
      </c>
      <c r="E538" s="338" t="s">
        <v>310</v>
      </c>
      <c r="F538" s="338" t="s">
        <v>360</v>
      </c>
      <c r="G538" s="127"/>
    </row>
    <row r="539" spans="1:7" ht="16.5" customHeight="1" x14ac:dyDescent="0.3">
      <c r="A539" s="336"/>
      <c r="B539" s="41" t="s">
        <v>34</v>
      </c>
      <c r="C539" s="41" t="s">
        <v>33</v>
      </c>
      <c r="D539" s="337"/>
      <c r="E539" s="338"/>
      <c r="F539" s="33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0.62592592592592589</v>
      </c>
    </row>
    <row r="548" spans="1:4" ht="22.5" x14ac:dyDescent="0.45">
      <c r="A548" s="35" t="s">
        <v>45</v>
      </c>
      <c r="B548" s="181"/>
      <c r="C548" s="182"/>
      <c r="D548" s="183">
        <f>SUM(D544,D533,D513,D502,D443,D390,D357,D45,D317,D265,D157,D480,D204,D102)</f>
        <v>549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0.88548387096774195</v>
      </c>
    </row>
  </sheetData>
  <sheetProtection algorithmName="SHA-512" hashValue="SA5L885ktmz8wkZj8A3d7YHk7Azz9emaLyTI1swbCyk3vyTQxW6fawYQN9bt2jmAkPtrT5x2T4Fku7wuFADztw==" saltValue="MmXe1dRTCg6F6CTPaP3mH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zoomScale="90" zoomScaleNormal="90" workbookViewId="0">
      <selection activeCell="E175" sqref="E17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9"/>
      <c r="E1" s="329"/>
      <c r="F1" s="329"/>
      <c r="G1" s="329"/>
    </row>
    <row r="2" spans="1:7" s="12" customFormat="1" ht="24.75" x14ac:dyDescent="0.5">
      <c r="A2" s="11"/>
      <c r="B2" s="24">
        <v>1</v>
      </c>
      <c r="D2" s="246"/>
      <c r="E2" s="246"/>
      <c r="F2" s="246"/>
      <c r="G2" s="125"/>
    </row>
    <row r="3" spans="1:7" s="12" customFormat="1" ht="24.75" x14ac:dyDescent="0.5">
      <c r="A3" s="11"/>
      <c r="B3" s="24">
        <v>2</v>
      </c>
      <c r="D3" s="246"/>
      <c r="E3" s="246"/>
      <c r="F3" s="246"/>
      <c r="G3" s="125"/>
    </row>
    <row r="4" spans="1:7" s="12" customFormat="1" ht="16.5" customHeight="1" x14ac:dyDescent="0.5">
      <c r="A4" s="11"/>
      <c r="B4" s="24" t="s">
        <v>32</v>
      </c>
      <c r="D4" s="13"/>
      <c r="E4" s="246"/>
      <c r="F4" s="246"/>
      <c r="G4" s="125"/>
    </row>
    <row r="5" spans="1:7" s="12" customFormat="1" ht="16.5" customHeight="1" x14ac:dyDescent="0.5">
      <c r="A5" s="11"/>
      <c r="D5" s="246"/>
      <c r="E5" s="246"/>
      <c r="F5" s="246"/>
      <c r="G5" s="125"/>
    </row>
    <row r="6" spans="1:7" s="12" customFormat="1" ht="37.5" customHeight="1" x14ac:dyDescent="0.5">
      <c r="A6" s="353" t="s">
        <v>50</v>
      </c>
      <c r="B6" s="353"/>
      <c r="C6" s="353"/>
      <c r="D6" s="353"/>
      <c r="E6" s="353"/>
      <c r="F6" s="353"/>
      <c r="G6" s="125"/>
    </row>
    <row r="7" spans="1:7" s="12" customFormat="1" ht="21.75" customHeight="1" x14ac:dyDescent="0.5">
      <c r="A7" s="331" t="e">
        <f>#REF!</f>
        <v>#REF!</v>
      </c>
      <c r="B7" s="331"/>
      <c r="C7" s="331"/>
      <c r="D7" s="331"/>
      <c r="E7" s="331"/>
      <c r="F7" s="331"/>
      <c r="G7" s="125"/>
    </row>
    <row r="8" spans="1:7" s="12" customFormat="1" ht="24.75" x14ac:dyDescent="0.5">
      <c r="A8" s="14" t="s">
        <v>42</v>
      </c>
      <c r="B8" s="354" t="str">
        <f>'A4 Exploitation'!B9:F9</f>
        <v>Dr Hatem KARAA</v>
      </c>
      <c r="C8" s="354"/>
      <c r="D8" s="354"/>
      <c r="E8" s="354"/>
      <c r="F8" s="354"/>
      <c r="G8" s="125"/>
    </row>
    <row r="9" spans="1:7" s="12" customFormat="1" ht="24.75" x14ac:dyDescent="0.5">
      <c r="A9" s="15" t="s">
        <v>44</v>
      </c>
      <c r="B9" s="355" t="str">
        <f>'A4 Exploitation'!B10:F10</f>
        <v>Mr Salem Trichilli</v>
      </c>
      <c r="C9" s="355"/>
      <c r="D9" s="355"/>
      <c r="E9" s="355"/>
      <c r="F9" s="355"/>
      <c r="G9" s="125"/>
    </row>
    <row r="10" spans="1:7" s="12" customFormat="1" ht="24.75" x14ac:dyDescent="0.5">
      <c r="A10" s="14" t="s">
        <v>43</v>
      </c>
      <c r="B10" s="352">
        <f>'A4 Exploitation'!B11:F11</f>
        <v>43416</v>
      </c>
      <c r="C10" s="352"/>
      <c r="D10" s="352"/>
      <c r="E10" s="352"/>
      <c r="F10" s="352"/>
      <c r="G10" s="125"/>
    </row>
    <row r="11" spans="1:7" s="12" customFormat="1" ht="24.75" x14ac:dyDescent="0.5">
      <c r="A11" s="14" t="s">
        <v>294</v>
      </c>
      <c r="B11" s="356">
        <f>D199</f>
        <v>0.9</v>
      </c>
      <c r="C11" s="356"/>
      <c r="D11" s="356"/>
      <c r="E11" s="356"/>
      <c r="F11" s="356"/>
      <c r="G11" s="125"/>
    </row>
    <row r="12" spans="1:7" s="12" customFormat="1" ht="22.5" x14ac:dyDescent="0.45">
      <c r="A12" s="11"/>
      <c r="D12" s="335"/>
      <c r="E12" s="335"/>
      <c r="F12" s="335"/>
      <c r="G12" s="335"/>
    </row>
    <row r="13" spans="1:7" s="12" customFormat="1" ht="11.25" customHeight="1" x14ac:dyDescent="0.3">
      <c r="A13" s="336" t="s">
        <v>30</v>
      </c>
      <c r="B13" s="337" t="s">
        <v>31</v>
      </c>
      <c r="C13" s="337"/>
      <c r="D13" s="337" t="s">
        <v>46</v>
      </c>
      <c r="E13" s="337" t="s">
        <v>190</v>
      </c>
      <c r="F13" s="337" t="s">
        <v>191</v>
      </c>
      <c r="G13" s="112"/>
    </row>
    <row r="14" spans="1:7" s="12" customFormat="1" ht="12.75" customHeight="1" x14ac:dyDescent="0.3">
      <c r="A14" s="336"/>
      <c r="B14" s="34" t="s">
        <v>34</v>
      </c>
      <c r="C14" s="34" t="s">
        <v>33</v>
      </c>
      <c r="D14" s="337"/>
      <c r="E14" s="337"/>
      <c r="F14" s="337"/>
      <c r="G14" s="127"/>
    </row>
    <row r="15" spans="1:7" x14ac:dyDescent="0.3">
      <c r="A15" s="17"/>
      <c r="B15" s="17"/>
      <c r="C15" s="17"/>
      <c r="D15" s="17"/>
    </row>
    <row r="16" spans="1:7" ht="19.5" x14ac:dyDescent="0.4">
      <c r="A16" s="360" t="s">
        <v>0</v>
      </c>
      <c r="B16" s="361"/>
      <c r="C16" s="361"/>
      <c r="D16" s="361"/>
      <c r="E16" s="361"/>
      <c r="F16" s="361"/>
      <c r="G16" s="126" t="s">
        <v>356</v>
      </c>
    </row>
    <row r="17" spans="1:7" ht="33" x14ac:dyDescent="0.3">
      <c r="A17" s="17" t="s">
        <v>269</v>
      </c>
      <c r="B17" s="94">
        <v>1</v>
      </c>
      <c r="C17" s="94"/>
      <c r="D17" s="95" t="s">
        <v>585</v>
      </c>
      <c r="E17" s="94"/>
      <c r="F17" s="94"/>
      <c r="G17" s="126" t="s">
        <v>357</v>
      </c>
    </row>
    <row r="18" spans="1:7" x14ac:dyDescent="0.3">
      <c r="A18" s="20" t="s">
        <v>80</v>
      </c>
      <c r="B18" s="94">
        <v>2</v>
      </c>
      <c r="C18" s="94"/>
      <c r="D18" s="95"/>
      <c r="E18" s="94"/>
      <c r="F18" s="94"/>
    </row>
    <row r="19" spans="1:7" ht="33" x14ac:dyDescent="0.3">
      <c r="A19" s="17" t="s">
        <v>81</v>
      </c>
      <c r="B19" s="94">
        <v>1</v>
      </c>
      <c r="C19" s="94"/>
      <c r="D19" s="95" t="s">
        <v>617</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62" t="s">
        <v>36</v>
      </c>
      <c r="B22" s="363"/>
      <c r="C22" s="364"/>
      <c r="D22" s="245">
        <f>SUM(B17:C21)</f>
        <v>8</v>
      </c>
    </row>
    <row r="23" spans="1:7" x14ac:dyDescent="0.3">
      <c r="A23" s="357" t="s">
        <v>295</v>
      </c>
      <c r="B23" s="358"/>
      <c r="C23" s="359"/>
      <c r="D23" s="33">
        <f>D22/(COUNT(B17:C21)*2)</f>
        <v>0.8</v>
      </c>
    </row>
    <row r="24" spans="1:7" s="22" customFormat="1" x14ac:dyDescent="0.3">
      <c r="A24" s="26"/>
      <c r="B24" s="27"/>
      <c r="C24" s="27"/>
      <c r="D24" s="28"/>
      <c r="G24" s="126"/>
    </row>
    <row r="25" spans="1:7" ht="19.5" x14ac:dyDescent="0.4">
      <c r="A25" s="365" t="s">
        <v>4</v>
      </c>
      <c r="B25" s="366"/>
      <c r="C25" s="366"/>
      <c r="D25" s="366"/>
      <c r="E25" s="366"/>
      <c r="F25" s="36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57" t="s">
        <v>36</v>
      </c>
      <c r="B33" s="358"/>
      <c r="C33" s="359"/>
      <c r="D33" s="244">
        <f>SUM(B26:C32)</f>
        <v>14</v>
      </c>
    </row>
    <row r="34" spans="1:7" x14ac:dyDescent="0.3">
      <c r="A34" s="357" t="s">
        <v>295</v>
      </c>
      <c r="B34" s="358"/>
      <c r="C34" s="359"/>
      <c r="D34" s="33">
        <f>D33/(COUNT(B26:C32)*2)</f>
        <v>1</v>
      </c>
    </row>
    <row r="35" spans="1:7" s="22" customFormat="1" x14ac:dyDescent="0.3">
      <c r="A35" s="26"/>
      <c r="B35" s="27"/>
      <c r="C35" s="27"/>
      <c r="D35" s="28"/>
      <c r="G35" s="126"/>
    </row>
    <row r="36" spans="1:7" s="22" customFormat="1" ht="19.5" x14ac:dyDescent="0.4">
      <c r="A36" s="365" t="s">
        <v>219</v>
      </c>
      <c r="B36" s="366"/>
      <c r="C36" s="366"/>
      <c r="D36" s="366"/>
      <c r="E36" s="366"/>
      <c r="F36" s="36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57" t="s">
        <v>36</v>
      </c>
      <c r="B42" s="358"/>
      <c r="C42" s="359"/>
      <c r="D42" s="244">
        <f>SUM(B37:C41)</f>
        <v>10</v>
      </c>
      <c r="E42" s="13"/>
      <c r="F42" s="13"/>
      <c r="G42" s="126"/>
    </row>
    <row r="43" spans="1:7" s="22" customFormat="1" x14ac:dyDescent="0.3">
      <c r="A43" s="357" t="s">
        <v>295</v>
      </c>
      <c r="B43" s="358"/>
      <c r="C43" s="359"/>
      <c r="D43" s="33">
        <f>D42/(COUNT(B37:C41)*2)</f>
        <v>1</v>
      </c>
      <c r="E43" s="13"/>
      <c r="F43" s="13"/>
      <c r="G43" s="126"/>
    </row>
    <row r="44" spans="1:7" s="22" customFormat="1" x14ac:dyDescent="0.3">
      <c r="A44" s="47"/>
      <c r="B44" s="48"/>
      <c r="C44" s="48"/>
      <c r="D44" s="49"/>
      <c r="G44" s="126"/>
    </row>
    <row r="45" spans="1:7" ht="19.5" x14ac:dyDescent="0.4">
      <c r="A45" s="367" t="s">
        <v>21</v>
      </c>
      <c r="B45" s="368"/>
      <c r="C45" s="368"/>
      <c r="D45" s="368"/>
      <c r="E45" s="368"/>
      <c r="F45" s="36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1</v>
      </c>
      <c r="C50" s="94"/>
      <c r="D50" s="95" t="s">
        <v>619</v>
      </c>
      <c r="E50" s="94"/>
      <c r="F50" s="94"/>
    </row>
    <row r="51" spans="1:7" ht="18" x14ac:dyDescent="0.35">
      <c r="A51" s="40" t="s">
        <v>296</v>
      </c>
      <c r="B51" s="94">
        <v>2</v>
      </c>
      <c r="C51" s="120" t="str">
        <f>IF(B51=0, -5, "0")</f>
        <v>0</v>
      </c>
      <c r="D51" s="98"/>
      <c r="E51" s="94"/>
      <c r="F51" s="94"/>
    </row>
    <row r="52" spans="1:7" x14ac:dyDescent="0.3">
      <c r="A52" s="357" t="s">
        <v>36</v>
      </c>
      <c r="B52" s="358"/>
      <c r="C52" s="359"/>
      <c r="D52" s="244">
        <f>SUM(B46:C51)</f>
        <v>11</v>
      </c>
    </row>
    <row r="53" spans="1:7" x14ac:dyDescent="0.3">
      <c r="A53" s="357" t="s">
        <v>295</v>
      </c>
      <c r="B53" s="358"/>
      <c r="C53" s="359"/>
      <c r="D53" s="33">
        <f>D52/(COUNT(B46:C51)*2)</f>
        <v>0.91666666666666663</v>
      </c>
    </row>
    <row r="54" spans="1:7" s="22" customFormat="1" x14ac:dyDescent="0.3">
      <c r="A54" s="26"/>
      <c r="B54" s="27"/>
      <c r="C54" s="27"/>
      <c r="D54" s="28"/>
      <c r="G54" s="126"/>
    </row>
    <row r="55" spans="1:7" ht="19.5" x14ac:dyDescent="0.4">
      <c r="A55" s="365" t="s">
        <v>8</v>
      </c>
      <c r="B55" s="366"/>
      <c r="C55" s="366"/>
      <c r="D55" s="366"/>
      <c r="E55" s="366"/>
      <c r="F55" s="36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ht="49.5" x14ac:dyDescent="0.3">
      <c r="A62" s="17" t="s">
        <v>293</v>
      </c>
      <c r="B62" s="94">
        <v>0</v>
      </c>
      <c r="C62" s="94"/>
      <c r="D62" s="95" t="s">
        <v>620</v>
      </c>
      <c r="E62" s="95" t="s">
        <v>621</v>
      </c>
      <c r="F62" s="94"/>
    </row>
    <row r="63" spans="1:7" x14ac:dyDescent="0.3">
      <c r="A63" s="357" t="s">
        <v>36</v>
      </c>
      <c r="B63" s="358"/>
      <c r="C63" s="359"/>
      <c r="D63" s="244">
        <f>SUM(B56:C62)</f>
        <v>12</v>
      </c>
    </row>
    <row r="64" spans="1:7" x14ac:dyDescent="0.3">
      <c r="A64" s="357" t="s">
        <v>295</v>
      </c>
      <c r="B64" s="358"/>
      <c r="C64" s="359"/>
      <c r="D64" s="33">
        <f>D63/(COUNT(B56:C62)*2)</f>
        <v>0.8571428571428571</v>
      </c>
    </row>
    <row r="65" spans="1:7" s="22" customFormat="1" x14ac:dyDescent="0.3">
      <c r="A65" s="26"/>
      <c r="B65" s="27"/>
      <c r="C65" s="27"/>
      <c r="D65" s="28"/>
      <c r="G65" s="126"/>
    </row>
    <row r="66" spans="1:7" ht="19.5" x14ac:dyDescent="0.4">
      <c r="A66" s="365" t="s">
        <v>130</v>
      </c>
      <c r="B66" s="366"/>
      <c r="C66" s="366"/>
      <c r="D66" s="366"/>
      <c r="E66" s="366"/>
      <c r="F66" s="366"/>
    </row>
    <row r="67" spans="1:7" ht="34.5" x14ac:dyDescent="0.4">
      <c r="A67" s="17" t="s">
        <v>271</v>
      </c>
      <c r="B67" s="100">
        <v>0</v>
      </c>
      <c r="C67" s="101"/>
      <c r="D67" s="94" t="s">
        <v>622</v>
      </c>
      <c r="E67" s="95" t="s">
        <v>623</v>
      </c>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57" t="s">
        <v>36</v>
      </c>
      <c r="B84" s="358"/>
      <c r="C84" s="359"/>
      <c r="D84" s="244">
        <f>SUM(B67:C83)</f>
        <v>24</v>
      </c>
    </row>
    <row r="85" spans="1:7" x14ac:dyDescent="0.3">
      <c r="A85" s="357" t="s">
        <v>295</v>
      </c>
      <c r="B85" s="358"/>
      <c r="C85" s="359"/>
      <c r="D85" s="33">
        <f>D84/(COUNT(B67:C83)*2)</f>
        <v>0.92307692307692313</v>
      </c>
    </row>
    <row r="86" spans="1:7" s="22" customFormat="1" x14ac:dyDescent="0.3">
      <c r="A86" s="26"/>
      <c r="B86" s="27"/>
      <c r="C86" s="27"/>
      <c r="D86" s="28"/>
      <c r="G86" s="126"/>
    </row>
    <row r="87" spans="1:7" ht="19.5" x14ac:dyDescent="0.4">
      <c r="A87" s="365" t="s">
        <v>211</v>
      </c>
      <c r="B87" s="366"/>
      <c r="C87" s="366"/>
      <c r="D87" s="366"/>
      <c r="E87" s="366"/>
      <c r="F87" s="36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34.5" x14ac:dyDescent="0.4">
      <c r="A92" s="20" t="s">
        <v>248</v>
      </c>
      <c r="B92" s="110">
        <v>1</v>
      </c>
      <c r="C92" s="101"/>
      <c r="D92" s="116" t="s">
        <v>624</v>
      </c>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0</v>
      </c>
      <c r="C95" s="94"/>
      <c r="D95" s="95" t="s">
        <v>625</v>
      </c>
      <c r="E95" s="95" t="s">
        <v>636</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626</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57" t="s">
        <v>36</v>
      </c>
      <c r="B102" s="358"/>
      <c r="C102" s="359"/>
      <c r="D102" s="244">
        <f>SUM(B88:C101)</f>
        <v>25</v>
      </c>
    </row>
    <row r="103" spans="1:7" x14ac:dyDescent="0.3">
      <c r="A103" s="357" t="s">
        <v>295</v>
      </c>
      <c r="B103" s="358"/>
      <c r="C103" s="359"/>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65" t="s">
        <v>212</v>
      </c>
      <c r="B106" s="366"/>
      <c r="C106" s="366"/>
      <c r="D106" s="366"/>
      <c r="E106" s="366"/>
      <c r="F106" s="36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57" t="s">
        <v>36</v>
      </c>
      <c r="B118" s="358"/>
      <c r="C118" s="359"/>
      <c r="D118" s="244">
        <f>SUM(B107:C117)</f>
        <v>22</v>
      </c>
      <c r="E118" s="13"/>
      <c r="F118" s="13"/>
      <c r="G118" s="126"/>
    </row>
    <row r="119" spans="1:7" s="22" customFormat="1" x14ac:dyDescent="0.3">
      <c r="A119" s="357" t="s">
        <v>295</v>
      </c>
      <c r="B119" s="358"/>
      <c r="C119" s="359"/>
      <c r="D119" s="33">
        <f>D118/(COUNT(B107:C117)*2)</f>
        <v>1</v>
      </c>
      <c r="E119" s="13"/>
      <c r="F119" s="13"/>
      <c r="G119" s="126"/>
    </row>
    <row r="120" spans="1:7" s="22" customFormat="1" x14ac:dyDescent="0.3">
      <c r="A120" s="26"/>
      <c r="B120" s="27"/>
      <c r="C120" s="27"/>
      <c r="D120" s="28"/>
      <c r="G120" s="126"/>
    </row>
    <row r="121" spans="1:7" ht="19.5" x14ac:dyDescent="0.4">
      <c r="A121" s="365" t="s">
        <v>185</v>
      </c>
      <c r="B121" s="366"/>
      <c r="C121" s="366"/>
      <c r="D121" s="366"/>
      <c r="E121" s="366"/>
      <c r="F121" s="36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4.5" x14ac:dyDescent="0.4">
      <c r="A126" s="17" t="s">
        <v>292</v>
      </c>
      <c r="B126" s="111">
        <v>0</v>
      </c>
      <c r="C126" s="101"/>
      <c r="D126" s="95" t="s">
        <v>642</v>
      </c>
      <c r="E126" s="95" t="s">
        <v>641</v>
      </c>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ht="33" x14ac:dyDescent="0.3">
      <c r="A131" s="23" t="s">
        <v>276</v>
      </c>
      <c r="B131" s="111">
        <v>0</v>
      </c>
      <c r="C131" s="121"/>
      <c r="D131" s="95" t="s">
        <v>627</v>
      </c>
      <c r="E131" s="95" t="s">
        <v>643</v>
      </c>
      <c r="F131" s="94"/>
    </row>
    <row r="132" spans="1:7" ht="18" x14ac:dyDescent="0.35">
      <c r="A132" s="45" t="s">
        <v>317</v>
      </c>
      <c r="B132" s="111">
        <v>2</v>
      </c>
      <c r="C132" s="120" t="str">
        <f>IF(B132=0, -5, "0")</f>
        <v>0</v>
      </c>
      <c r="D132" s="107"/>
      <c r="E132" s="102"/>
      <c r="F132" s="94"/>
    </row>
    <row r="133" spans="1:7" x14ac:dyDescent="0.3">
      <c r="A133" s="357" t="s">
        <v>36</v>
      </c>
      <c r="B133" s="358"/>
      <c r="C133" s="359"/>
      <c r="D133" s="244">
        <f>SUM(B122:C132)</f>
        <v>18</v>
      </c>
    </row>
    <row r="134" spans="1:7" x14ac:dyDescent="0.3">
      <c r="A134" s="357" t="s">
        <v>295</v>
      </c>
      <c r="B134" s="358"/>
      <c r="C134" s="359"/>
      <c r="D134" s="32">
        <f>D133/(COUNT(B122:C132)*2)</f>
        <v>0.81818181818181823</v>
      </c>
    </row>
    <row r="135" spans="1:7" s="22" customFormat="1" x14ac:dyDescent="0.3">
      <c r="A135" s="26"/>
      <c r="B135" s="27"/>
      <c r="C135" s="27"/>
      <c r="D135" s="31"/>
      <c r="G135" s="126"/>
    </row>
    <row r="136" spans="1:7" ht="19.5" x14ac:dyDescent="0.4">
      <c r="A136" s="365" t="s">
        <v>71</v>
      </c>
      <c r="B136" s="366"/>
      <c r="C136" s="366"/>
      <c r="D136" s="366"/>
      <c r="E136" s="366"/>
      <c r="F136" s="36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57" t="s">
        <v>36</v>
      </c>
      <c r="B149" s="358"/>
      <c r="C149" s="359"/>
      <c r="D149" s="244">
        <f>SUM(B137:C148)</f>
        <v>24</v>
      </c>
    </row>
    <row r="150" spans="1:7" x14ac:dyDescent="0.3">
      <c r="A150" s="357" t="s">
        <v>295</v>
      </c>
      <c r="B150" s="358"/>
      <c r="C150" s="359"/>
      <c r="D150" s="33">
        <f>D149/(COUNT(B137:C148)*2)</f>
        <v>1</v>
      </c>
    </row>
    <row r="151" spans="1:7" s="22" customFormat="1" x14ac:dyDescent="0.3">
      <c r="A151" s="26"/>
      <c r="B151" s="27"/>
      <c r="C151" s="27"/>
      <c r="D151" s="28"/>
      <c r="G151" s="126"/>
    </row>
    <row r="152" spans="1:7" ht="19.5" x14ac:dyDescent="0.4">
      <c r="A152" s="365" t="s">
        <v>217</v>
      </c>
      <c r="B152" s="366"/>
      <c r="C152" s="366"/>
      <c r="D152" s="366"/>
      <c r="E152" s="366"/>
      <c r="F152" s="366"/>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1</v>
      </c>
      <c r="C155" s="120" t="str">
        <f>IF(B155=0, -5, "0")</f>
        <v>0</v>
      </c>
      <c r="D155" s="95" t="s">
        <v>628</v>
      </c>
      <c r="E155" s="94"/>
      <c r="F155" s="94"/>
    </row>
    <row r="156" spans="1:7" ht="50.25" x14ac:dyDescent="0.35">
      <c r="A156" s="40" t="s">
        <v>307</v>
      </c>
      <c r="B156" s="94">
        <v>1</v>
      </c>
      <c r="C156" s="120" t="str">
        <f>IF(B156=0, -5, "0")</f>
        <v>0</v>
      </c>
      <c r="D156" s="95" t="s">
        <v>629</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57" t="s">
        <v>36</v>
      </c>
      <c r="B161" s="363"/>
      <c r="C161" s="364"/>
      <c r="D161" s="245">
        <f>SUM(B153:C160)</f>
        <v>14</v>
      </c>
    </row>
    <row r="162" spans="1:7" x14ac:dyDescent="0.3">
      <c r="A162" s="357" t="s">
        <v>295</v>
      </c>
      <c r="B162" s="358"/>
      <c r="C162" s="359"/>
      <c r="D162" s="33">
        <f>D161/(COUNT(B153:C160)*2)</f>
        <v>0.875</v>
      </c>
    </row>
    <row r="163" spans="1:7" s="22" customFormat="1" x14ac:dyDescent="0.3">
      <c r="A163" s="26"/>
      <c r="B163" s="27"/>
      <c r="C163" s="29"/>
      <c r="D163" s="30"/>
      <c r="G163" s="126"/>
    </row>
    <row r="164" spans="1:7" ht="19.5" x14ac:dyDescent="0.4">
      <c r="A164" s="365" t="s">
        <v>77</v>
      </c>
      <c r="B164" s="366"/>
      <c r="C164" s="366"/>
      <c r="D164" s="366"/>
      <c r="E164" s="366"/>
      <c r="F164" s="36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630</v>
      </c>
      <c r="E167" s="94"/>
      <c r="F167" s="94"/>
    </row>
    <row r="168" spans="1:7" x14ac:dyDescent="0.3">
      <c r="A168" s="17" t="s">
        <v>86</v>
      </c>
      <c r="B168" s="94">
        <v>2</v>
      </c>
      <c r="C168" s="94"/>
      <c r="D168" s="94"/>
      <c r="E168" s="95"/>
      <c r="F168" s="94"/>
    </row>
    <row r="169" spans="1:7" x14ac:dyDescent="0.3">
      <c r="A169" s="357" t="s">
        <v>36</v>
      </c>
      <c r="B169" s="358"/>
      <c r="C169" s="359"/>
      <c r="D169" s="244">
        <f>SUM(B165:C168)</f>
        <v>7</v>
      </c>
    </row>
    <row r="170" spans="1:7" x14ac:dyDescent="0.3">
      <c r="A170" s="357" t="s">
        <v>295</v>
      </c>
      <c r="B170" s="358"/>
      <c r="C170" s="359"/>
      <c r="D170" s="33">
        <f>D169/(COUNT(B165:C168)*2)</f>
        <v>0.875</v>
      </c>
    </row>
    <row r="171" spans="1:7" s="22" customFormat="1" x14ac:dyDescent="0.3">
      <c r="A171" s="26"/>
      <c r="B171" s="27"/>
      <c r="C171" s="27"/>
      <c r="D171" s="28"/>
      <c r="G171" s="126"/>
    </row>
    <row r="172" spans="1:7" ht="19.5" x14ac:dyDescent="0.4">
      <c r="A172" s="369" t="s">
        <v>17</v>
      </c>
      <c r="B172" s="370"/>
      <c r="C172" s="370"/>
      <c r="D172" s="370"/>
      <c r="E172" s="370"/>
      <c r="F172" s="370"/>
    </row>
    <row r="173" spans="1:7" ht="33" x14ac:dyDescent="0.3">
      <c r="A173" s="20" t="s">
        <v>180</v>
      </c>
      <c r="B173" s="94">
        <v>0</v>
      </c>
      <c r="C173" s="94"/>
      <c r="D173" s="95" t="s">
        <v>644</v>
      </c>
      <c r="E173" s="95" t="s">
        <v>645</v>
      </c>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57" t="s">
        <v>36</v>
      </c>
      <c r="B177" s="358"/>
      <c r="C177" s="359"/>
      <c r="D177" s="244">
        <f>SUM(B173:C176)</f>
        <v>6</v>
      </c>
    </row>
    <row r="178" spans="1:7" x14ac:dyDescent="0.3">
      <c r="A178" s="357" t="s">
        <v>295</v>
      </c>
      <c r="B178" s="358"/>
      <c r="C178" s="359"/>
      <c r="D178" s="33">
        <f>D177/(COUNT(B173:C176)*2)</f>
        <v>0.75</v>
      </c>
    </row>
    <row r="179" spans="1:7" s="22" customFormat="1" x14ac:dyDescent="0.3">
      <c r="A179" s="26"/>
      <c r="B179" s="27"/>
      <c r="C179" s="27"/>
      <c r="D179" s="28"/>
      <c r="G179" s="126"/>
    </row>
    <row r="180" spans="1:7" ht="19.5" x14ac:dyDescent="0.4">
      <c r="A180" s="365" t="s">
        <v>78</v>
      </c>
      <c r="B180" s="366"/>
      <c r="C180" s="366"/>
      <c r="D180" s="366"/>
      <c r="E180" s="366"/>
      <c r="F180" s="366"/>
    </row>
    <row r="181" spans="1:7" x14ac:dyDescent="0.3">
      <c r="A181" s="44" t="s">
        <v>315</v>
      </c>
      <c r="B181" s="94">
        <v>2</v>
      </c>
      <c r="C181" s="94"/>
      <c r="D181" s="95"/>
      <c r="E181" s="95"/>
      <c r="F181" s="94"/>
    </row>
    <row r="182" spans="1:7" ht="49.5" x14ac:dyDescent="0.3">
      <c r="A182" s="52" t="s">
        <v>220</v>
      </c>
      <c r="B182" s="94">
        <v>0</v>
      </c>
      <c r="C182" s="94"/>
      <c r="D182" s="95" t="s">
        <v>631</v>
      </c>
      <c r="E182" s="95" t="s">
        <v>632</v>
      </c>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57" t="s">
        <v>36</v>
      </c>
      <c r="B186" s="358"/>
      <c r="C186" s="359"/>
      <c r="D186" s="244">
        <f>SUM(B181:C185)</f>
        <v>8</v>
      </c>
    </row>
    <row r="187" spans="1:7" x14ac:dyDescent="0.3">
      <c r="A187" s="357" t="s">
        <v>295</v>
      </c>
      <c r="B187" s="358"/>
      <c r="C187" s="359"/>
      <c r="D187" s="33">
        <f>D186/(COUNT(B181:C185)*2)</f>
        <v>0.8</v>
      </c>
    </row>
    <row r="188" spans="1:7" s="22" customFormat="1" x14ac:dyDescent="0.3">
      <c r="A188" s="26"/>
      <c r="B188" s="27"/>
      <c r="C188" s="27"/>
      <c r="D188" s="28"/>
      <c r="G188" s="126"/>
    </row>
    <row r="189" spans="1:7" ht="19.5" x14ac:dyDescent="0.4">
      <c r="A189" s="365" t="s">
        <v>216</v>
      </c>
      <c r="B189" s="366"/>
      <c r="C189" s="366"/>
      <c r="D189" s="366"/>
      <c r="E189" s="366"/>
      <c r="F189" s="36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0</v>
      </c>
      <c r="C192" s="94"/>
      <c r="D192" s="95" t="s">
        <v>633</v>
      </c>
      <c r="E192" s="94"/>
      <c r="F192" s="94"/>
    </row>
    <row r="193" spans="1:6" x14ac:dyDescent="0.3">
      <c r="A193" s="53" t="s">
        <v>189</v>
      </c>
      <c r="B193" s="94">
        <v>2</v>
      </c>
      <c r="C193" s="94"/>
      <c r="D193" s="94"/>
      <c r="E193" s="94"/>
      <c r="F193" s="94"/>
    </row>
    <row r="194" spans="1:6" x14ac:dyDescent="0.3">
      <c r="A194" s="357" t="s">
        <v>36</v>
      </c>
      <c r="B194" s="358"/>
      <c r="C194" s="359"/>
      <c r="D194" s="54">
        <f>SUM(B190:C193)</f>
        <v>4</v>
      </c>
    </row>
    <row r="195" spans="1:6" x14ac:dyDescent="0.3">
      <c r="A195" s="357" t="s">
        <v>295</v>
      </c>
      <c r="B195" s="358"/>
      <c r="C195" s="359"/>
      <c r="D195" s="33">
        <f>D194/(COUNT(B190:C193)*2)</f>
        <v>0.66666666666666663</v>
      </c>
    </row>
    <row r="197" spans="1:6" ht="18" x14ac:dyDescent="0.35">
      <c r="A197" s="64" t="s">
        <v>246</v>
      </c>
      <c r="B197" s="63"/>
      <c r="C197" s="63"/>
      <c r="D197" s="316">
        <f>E197/F197</f>
        <v>0.2857142857142857</v>
      </c>
      <c r="E197" s="315">
        <f>COUNTIF('A3 Technique'!F17:F193,"ok")</f>
        <v>4</v>
      </c>
      <c r="F197" s="315">
        <f>COUNTA('A3 Technique'!F17:F193)</f>
        <v>14</v>
      </c>
    </row>
    <row r="198" spans="1:6" ht="22.5" x14ac:dyDescent="0.3">
      <c r="A198" s="35" t="s">
        <v>322</v>
      </c>
      <c r="B198" s="36"/>
      <c r="C198" s="37"/>
      <c r="D198" s="38">
        <f>SUM(D194,D186,D177,D169,D161,D63,D52,D33,D22,D118,D149,D133,D102,D84,D42)</f>
        <v>207</v>
      </c>
    </row>
    <row r="199" spans="1:6" ht="22.5" x14ac:dyDescent="0.3">
      <c r="A199" s="35" t="s">
        <v>323</v>
      </c>
      <c r="B199" s="36"/>
      <c r="C199" s="37"/>
      <c r="D199" s="39">
        <f>D198/(COUNT(B190:C193,B181:C185,B173:C176,B165:C168,B153:C160,B56:C62,B46:C51,B26:C32,B17:C21,B107:C117,B137:C148,B122:C132,B88:C101,B67:C83,B37:C41)*2)</f>
        <v>0.9</v>
      </c>
    </row>
  </sheetData>
  <sheetProtection algorithmName="SHA-512" hashValue="suxSgi+483r5rr/7rIbcPPYk5P9BfEMqKIrqVCCch7qrPuY50bN0z9t85N+R+R6kXNqQKv6DeczaVGbvwCRtRw==" saltValue="7zgyrHHQ3+UxUvb0SdCziA=="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2018-02-22T14:54:44Z</cp:lastPrinted>
  <dcterms:created xsi:type="dcterms:W3CDTF">2015-10-03T07:44:26Z</dcterms:created>
  <dcterms:modified xsi:type="dcterms:W3CDTF">2018-11-27T13:20:35Z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