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DIA_QLC\DESKTOP_DIA_QLC\Rapports en cours\"/>
    </mc:Choice>
  </mc:AlternateContent>
  <bookViews>
    <workbookView xWindow="0" yWindow="0" windowWidth="20490" windowHeight="65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47" l="1"/>
  <c r="B9" i="47"/>
  <c r="B710" i="44" l="1"/>
  <c r="D59" i="45" l="1"/>
  <c r="D129" i="44"/>
  <c r="B8" i="47" l="1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D578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D597" i="48" s="1"/>
  <c r="D705" i="48"/>
  <c r="D579" i="48"/>
  <c r="D261" i="48"/>
  <c r="D262" i="48" s="1"/>
  <c r="D223" i="48"/>
  <c r="D224" i="48" s="1"/>
  <c r="D339" i="48"/>
  <c r="D340" i="48" s="1"/>
  <c r="D710" i="48"/>
  <c r="B710" i="48" s="1"/>
  <c r="D711" i="48" s="1"/>
  <c r="D712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714" i="48" l="1"/>
  <c r="D715" i="48" s="1"/>
  <c r="D690" i="48"/>
  <c r="D691" i="48" s="1"/>
  <c r="B102" i="29" s="1"/>
  <c r="D599" i="48"/>
  <c r="D600" i="48" s="1"/>
  <c r="B91" i="29" s="1"/>
  <c r="D244" i="48"/>
  <c r="D245" i="48" s="1"/>
  <c r="B56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D134" i="45" s="1"/>
  <c r="D135" i="45" s="1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B361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79" i="45"/>
  <c r="D80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B43" i="44"/>
  <c r="D44" i="44" s="1"/>
  <c r="B181" i="44"/>
  <c r="D182" i="44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B657" i="44"/>
  <c r="D658" i="44" s="1"/>
  <c r="D659" i="44" s="1"/>
  <c r="B240" i="44"/>
  <c r="D241" i="44" s="1"/>
  <c r="D242" i="44" s="1"/>
  <c r="B295" i="44"/>
  <c r="D296" i="44" s="1"/>
  <c r="D297" i="44" s="1"/>
  <c r="B419" i="44"/>
  <c r="D420" i="44" s="1"/>
  <c r="D466" i="44"/>
  <c r="B466" i="44" s="1"/>
  <c r="D467" i="44" s="1"/>
  <c r="D468" i="44" s="1"/>
  <c r="D595" i="44"/>
  <c r="B689" i="44"/>
  <c r="D690" i="44" s="1"/>
  <c r="D710" i="44"/>
  <c r="D711" i="44" s="1"/>
  <c r="D555" i="44"/>
  <c r="B555" i="44" s="1"/>
  <c r="D515" i="44"/>
  <c r="B515" i="44" s="1"/>
  <c r="D516" i="44" s="1"/>
  <c r="D362" i="44"/>
  <c r="D363" i="44" s="1"/>
  <c r="D127" i="44"/>
  <c r="B127" i="44" s="1"/>
  <c r="D128" i="44" s="1"/>
  <c r="B45" i="29" s="1"/>
  <c r="D714" i="44" l="1"/>
  <c r="D715" i="44" s="1"/>
  <c r="D712" i="44"/>
  <c r="D691" i="44"/>
  <c r="B101" i="29" s="1"/>
  <c r="D517" i="44"/>
  <c r="B80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B25" i="29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06" i="29"/>
  <c r="B11" i="47" l="1"/>
  <c r="B112" i="29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<sst xmlns="http://schemas.openxmlformats.org/spreadsheetml/2006/main" count="2308" uniqueCount="612">
  <si>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</si>
  <si>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</si>
  <si>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</si>
  <si>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</si>
  <si>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</si>
  <si>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</si>
  <si>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</si>
  <si>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</si>
  <si>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</si>
  <si>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</si>
  <si>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</si>
  <si>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</si>
  <si>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</si>
  <si>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</si>
  <si>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</si>
  <si>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</si>
  <si>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</si>
  <si>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</si>
  <si>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</si>
  <si>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</si>
  <si>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</si>
  <si>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</si>
  <si>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</si>
  <si>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</si>
  <si>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</si>
  <si>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</si>
  <si>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</si>
  <si>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</si>
  <si>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</si>
  <si>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</si>
  <si>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</si>
  <si>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</si>
  <si>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</si>
  <si>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</si>
  <si>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</si>
  <si>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</si>
  <si>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</si>
  <si>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</si>
  <si>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</si>
  <si>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</si>
  <si>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</si>
  <si>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</si>
  <si>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</si>
  <si>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</si>
  <si>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</si>
  <si>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</si>
  <si>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</si>
  <si>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</si>
  <si>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</si>
  <si>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</si>
  <si>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</si>
  <si>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</si>
  <si>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</si>
  <si>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</si>
  <si>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</si>
  <si>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</si>
  <si>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</si>
  <si>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</si>
  <si>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</si>
  <si>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</si>
  <si>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</si>
  <si>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</si>
  <si>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</si>
  <si>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</si>
  <si>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</si>
  <si>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</si>
  <si>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</si>
  <si>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</si>
  <si>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</si>
  <si>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</si>
  <si>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</si>
  <si>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</si>
  <si>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</si>
  <si>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</si>
  <si>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</si>
  <si>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</si>
  <si>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</si>
  <si>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</si>
  <si>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</si>
  <si>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</si>
  <si>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</si>
  <si>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</si>
  <si>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</si>
  <si>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</si>
  <si>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</si>
  <si>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</si>
  <si>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</si>
  <si>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</si>
  <si>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</si>
  <si>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</si>
  <si>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</si>
  <si>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</si>
  <si>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</si>
  <si>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</si>
  <si>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</si>
  <si>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</si>
  <si>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</si>
  <si>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</si>
  <si>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</si>
  <si>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</si>
  <si>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</si>
  <si>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</si>
  <si>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</si>
  <si>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</si>
  <si>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</si>
  <si>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</si>
  <si>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</si>
  <si>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</si>
  <si>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</si>
  <si>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</si>
  <si>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</si>
  <si>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</si>
  <si>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</si>
  <si>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</si>
  <si>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</si>
  <si>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</si>
  <si>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</si>
  <si>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</si>
  <si>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</si>
  <si>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</si>
  <si>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</si>
  <si>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</si>
  <si>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</si>
  <si>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</si>
  <si>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</si>
  <si>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</si>
  <si>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</si>
  <si>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</si>
  <si>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</si>
  <si>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</si>
  <si>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</si>
  <si>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</si>
  <si>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</si>
  <si>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</si>
  <si>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</si>
  <si>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</si>
  <si>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</si>
  <si>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</si>
  <si>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</si>
  <si>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</si>
  <si>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</si>
  <si>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</si>
  <si>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</si>
  <si>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</si>
  <si>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</si>
  <si>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</si>
  <si>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</si>
  <si>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</si>
  <si>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</si>
  <si>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</si>
  <si>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</si>
  <si>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</si>
  <si>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</si>
  <si>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</si>
  <si>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</si>
  <si>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</si>
  <si>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</si>
  <si>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</si>
  <si>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</si>
  <si>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</si>
  <si>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</si>
  <si>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</si>
  <si>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</si>
  <si>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</si>
  <si>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</si>
  <si>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</si>
  <si>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</si>
  <si>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</si>
  <si>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</si>
  <si>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</si>
  <si>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</si>
  <si>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</si>
  <si>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</si>
  <si>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</si>
  <si>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</si>
  <si>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</si>
  <si>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</si>
  <si>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</si>
  <si>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</si>
  <si>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</si>
  <si>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</si>
  <si>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</si>
  <si>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</si>
  <si>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</si>
  <si>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</si>
  <si>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</si>
  <si>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</si>
  <si>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</si>
  <si>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</si>
  <si>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</si>
  <si>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</si>
  <si>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</si>
  <si>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</si>
  <si>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</si>
  <si>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</si>
  <si>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</si>
  <si>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</si>
  <si>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</si>
  <si>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</si>
  <si>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</si>
  <si>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</si>
  <si>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</si>
  <si>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</si>
  <si>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</si>
  <si>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</si>
  <si>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</si>
  <si>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</si>
  <si>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</si>
  <si>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</si>
  <si>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</si>
  <si>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</si>
  <si>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</si>
  <si>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</si>
  <si>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</si>
  <si>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</si>
  <si>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</si>
  <si>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</si>
  <si>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</si>
  <si>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</si>
  <si>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</si>
  <si>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</si>
  <si>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</si>
  <si>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</si>
  <si>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</si>
  <si>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</si>
  <si>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</si>
  <si>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</si>
  <si>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</si>
  <si>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</si>
  <si>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</si>
  <si>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</si>
  <si>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</si>
  <si>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</si>
  <si>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</si>
  <si>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</si>
  <si>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</si>
  <si>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</si>
  <si>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</si>
  <si>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</si>
  <si>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</si>
  <si>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</si>
  <si>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</si>
  <si>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</si>
  <si>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</si>
  <si>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</si>
  <si>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</si>
  <si>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</si>
  <si>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</si>
  <si>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</si>
  <si>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</si>
  <si>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</si>
  <si>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</si>
  <si>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</si>
  <si>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</si>
  <si>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</si>
  <si>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</si>
  <si>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</si>
  <si>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</si>
  <si>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</si>
  <si>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</si>
  <si>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</si>
  <si>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</si>
  <si>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</si>
  <si>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</si>
  <si>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</si>
  <si>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</si>
  <si>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</si>
  <si>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</si>
  <si>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</si>
  <si>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</si>
  <si>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</si>
  <si>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</si>
  <si>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</si>
  <si>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</si>
  <si>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</si>
  <si>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</si>
  <si>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</si>
  <si>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</si>
  <si>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</si>
  <si>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</si>
  <si>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</si>
  <si>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</si>
  <si>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</si>
  <si>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</si>
  <si>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</si>
  <si>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</si>
  <si>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</si>
  <si>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</si>
  <si>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</si>
  <si>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</si>
  <si>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</si>
  <si>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</si>
  <si>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</si>
  <si>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</si>
  <si>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</si>
  <si>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</si>
  <si>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</si>
  <si>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</si>
  <si>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</si>
  <si>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</si>
  <si>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</si>
  <si>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</si>
  <si>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</si>
  <si>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</si>
  <si>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</si>
  <si>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</si>
  <si>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</si>
  <si>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</si>
  <si>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</si>
  <si>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</si>
  <si>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</si>
  <si>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</si>
  <si>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</si>
  <si>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</si>
  <si>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</si>
  <si>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</si>
  <si>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</si>
  <si>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</si>
  <si>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</si>
  <si>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</si>
  <si>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</si>
  <si>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</si>
  <si>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</si>
  <si>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</si>
  <si>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</si>
  <si>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</si>
  <si>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</si>
  <si>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</si>
  <si>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</si>
  <si>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</si>
  <si>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</si>
  <si>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</si>
  <si>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</si>
  <si>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</si>
  <si>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</si>
  <si>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</si>
  <si>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</si>
  <si>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</si>
  <si>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</si>
  <si>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</si>
  <si>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</si>
  <si>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</si>
  <si>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</si>
  <si>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</si>
  <si>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</si>
  <si>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</si>
  <si>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</si>
  <si>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</si>
  <si>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</si>
  <si>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</si>
  <si>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</si>
  <si>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</si>
  <si>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</si>
  <si>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</si>
  <si>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</si>
  <si>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</si>
  <si>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</si>
  <si>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</si>
  <si>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</si>
  <si>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</si>
  <si>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</si>
  <si>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</si>
  <si>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</si>
  <si>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</si>
  <si>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</si>
  <si>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</si>
  <si>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</si>
  <si>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</si>
  <si>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</si>
  <si>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</si>
  <si>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</si>
  <si>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</si>
  <si>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</si>
  <si>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</si>
  <si>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</si>
  <si>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</si>
  <si>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</si>
  <si>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</si>
  <si>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</si>
  <si>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</si>
  <si>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</si>
  <si>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</si>
  <si>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</si>
  <si>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</si>
  <si>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</si>
  <si>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</si>
  <si>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</si>
  <si>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</si>
  <si>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</si>
  <si>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</si>
  <si>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</si>
  <si>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</si>
  <si>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</si>
  <si>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</si>
  <si>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</si>
  <si>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</si>
  <si>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</si>
  <si>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</si>
  <si>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</si>
  <si>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</si>
  <si>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</si>
  <si>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</si>
  <si>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</si>
  <si>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</si>
  <si>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</si>
  <si>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</si>
  <si>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</si>
  <si>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</si>
  <si>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</si>
  <si>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</si>
  <si>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</si>
  <si>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</si>
  <si>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</si>
  <si>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</si>
  <si>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</si>
  <si>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</si>
  <si>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</si>
  <si>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</si>
  <si>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</si>
  <si>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</si>
  <si>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</si>
  <si>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</si>
  <si>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</si>
  <si>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</si>
  <si>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</si>
  <si>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</si>
  <si>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</si>
  <si>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</si>
  <si>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</si>
  <si>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</si>
  <si>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</si>
  <si>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</si>
  <si>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</si>
  <si>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</si>
  <si>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</si>
  <si>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</si>
  <si>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</si>
  <si>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</si>
  <si>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</si>
  <si>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</si>
  <si>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</si>
  <si>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</si>
  <si>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</si>
  <si>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</si>
  <si>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</si>
  <si>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</si>
  <si>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</si>
  <si>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</si>
  <si>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</si>
  <si>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</si>
  <si>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</si>
  <si>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</si>
  <si>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</si>
  <si>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</si>
  <si>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</si>
  <si>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</si>
  <si>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</si>
  <si>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</si>
  <si>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</si>
  <si>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</si>
  <si>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</si>
  <si>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</si>
  <si>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</si>
  <si>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</si>
  <si>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</si>
  <si>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</si>
  <si>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</si>
  <si>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Directeur du magasin et chefs rayons</t>
  </si>
  <si>
    <t>le certificat de salubrité du fournisseur MAHRSI du 21/08/19 est destinée à CM el mourouj et comporte des articles qui n'ont pas été livré au CM RUE LONDRE</t>
  </si>
  <si>
    <t>verifier les documents sanitaires à l'acceptation</t>
  </si>
  <si>
    <t>L'entretien des revêtements muraux e du sol de la zone de réception est nécessaire.</t>
  </si>
  <si>
    <t>Ecaillement au niveau du murs.
Développement de rouille aux alentours du point d’eau.</t>
  </si>
  <si>
    <t xml:space="preserve">Les revêtements du sol étaient écaillés à plusieurs niveaux. </t>
  </si>
  <si>
    <t>1/étiquetage non conforme pour certains produits :manque des coordonnées du fabricant et certains ingrédients sont illisibles sur l’etiquetage
2/DF illisible sur l’étiquetage de l’amuse gueule de la marque essada</t>
  </si>
  <si>
    <t>contacter le fournisseur</t>
  </si>
  <si>
    <t>manque d'enregistrement de la desinfection des fruits et œufs utilisés le 25 et 26/08/19</t>
  </si>
  <si>
    <t xml:space="preserve">assurer l'enregistrement en continu </t>
  </si>
  <si>
    <t>poids pain turk est non conforme poids vérifié 200gr &lt;poids sur étiquette 240gr
pain turk ne figure pas sur la fiche de contrôle poids</t>
  </si>
  <si>
    <t>contacter le fournisseur et rajouter le pain turk sur la fiche</t>
  </si>
  <si>
    <t>tapis de cuisson sont sales</t>
  </si>
  <si>
    <t>renforcer le nettoyage des tapis de cuisson</t>
  </si>
  <si>
    <t>la derniere verification date du 22/07/19</t>
  </si>
  <si>
    <t>assurer la verification mensuellement</t>
  </si>
  <si>
    <t xml:space="preserve">Le revêtement du sol de la CF positive, était endommagé.
</t>
  </si>
  <si>
    <t>Procéder aux réparations nécessaires du sol.</t>
  </si>
  <si>
    <t>La jointure du four était usée.</t>
  </si>
  <si>
    <t>Prévoir le remplacement de le jointure du fou.</t>
  </si>
  <si>
    <t xml:space="preserve">absence de la DLC sur l’étiquette balance du sandwich big goutta chamia
</t>
  </si>
  <si>
    <t>revoir l'étiquetage des articles</t>
  </si>
  <si>
    <t>les quantités casses ne sont pas enregistrées sur la fiche de cadencier de cuisson</t>
  </si>
  <si>
    <t>assurer l'enregistrement des quantités casses</t>
  </si>
  <si>
    <t>manque d'enregistrement des températures a cœur des produits au niveau du meuble sandwichs</t>
  </si>
  <si>
    <t>assurer l'enregistrement des températures a cœur des produits au niveau du meuble sandwichs</t>
  </si>
  <si>
    <t>durée d'exposition des crokids est &gt;4H :début d'exposition 10H10 et fin d'exposition 15h30</t>
  </si>
  <si>
    <t>revoir les durées d'exposition</t>
  </si>
  <si>
    <t>CF positive: Ecaillement du revêtement du sol.</t>
  </si>
  <si>
    <t>Prévoir les réparations du revêtement du sol.</t>
  </si>
  <si>
    <t>CF positive: l'éclairage de cette réserve n'était pas fonctionnel.</t>
  </si>
  <si>
    <t>Réparer l'éclairage à ce niveau.</t>
  </si>
  <si>
    <t>Revoir l'intensité du froid du laboratoire.</t>
  </si>
  <si>
    <t>Les meubles d'exposition ( à température ambiante), étaient partiellement protégés.</t>
  </si>
  <si>
    <t>Prévoir une protection supplémentaire de ces meubles d'exposition.</t>
  </si>
  <si>
    <t>Revoir l'intensité du froid de ce meuble.</t>
  </si>
  <si>
    <t>La température affichée était de l'ordre de 12,8°C</t>
  </si>
  <si>
    <t>Meuble froid:
Température affichée d l'ordre de 4,4°C et vérifiée de l'ordre de 8,2°C;</t>
  </si>
  <si>
    <t>La température à cœur mesurée (Salade méchouia) était de l’ordre de 7°C.</t>
  </si>
  <si>
    <t>Renforcer le nettoyage et le contrôle du matériel utilisé pour l'exposition des produits.</t>
  </si>
  <si>
    <t>l’identification des boules de fromages entamées est erronée (les données indiquées ne correspondent pas a celle du fournisseur)</t>
  </si>
  <si>
    <t xml:space="preserve">Développement de moisissures au niveau des paniers utilisés pour l’exposition des produits. 
</t>
  </si>
  <si>
    <t>assurer l'identification correcte des boules entamées</t>
  </si>
  <si>
    <t>Température affichée: 3°C et mesurée 4,8°C.</t>
  </si>
  <si>
    <t>thermomètre afficheur de la ch froide clignote avec un affichage erroné</t>
  </si>
  <si>
    <t>revoir le fonctionnement du thermomètre afficheur</t>
  </si>
  <si>
    <t>les épices entamés et non identifiés par la date d'entame</t>
  </si>
  <si>
    <t>identifier les épices par la date d'entame</t>
  </si>
  <si>
    <t>Non utilisation du cadencier de hâchage de la viande hâchée.
Ce document n'était pas disponible au magasin.</t>
  </si>
  <si>
    <t>Prévoir ce document afin d'assurer le suivi de la durée de vie des barquettes de viande hâchée.</t>
  </si>
  <si>
    <t xml:space="preserve">nom du produit illisible ou absent sur l’étiquette balance
</t>
  </si>
  <si>
    <t>revoir l'etiquetage</t>
  </si>
  <si>
    <t>steak de dinde jardinière DLC carrefour 30/08/19&gt; DLC fournisseur 28/08/19</t>
  </si>
  <si>
    <t>assurer la verification de DLC</t>
  </si>
  <si>
    <t xml:space="preserve">attente de 3 caisses de volailles dans le laboratoire  </t>
  </si>
  <si>
    <t xml:space="preserve">eviter les longues attentes,des produits de volailles </t>
  </si>
  <si>
    <t>1/ absence de tracabilité pour la quantité de merguez 10,48 Kg fabriquée entre le 15/08 et 26/08/19
2/steak de dinde jardinière emballé le 26/08/19 est non tracé</t>
  </si>
  <si>
    <t>assurer la traçabilité en continu</t>
  </si>
  <si>
    <t>barbe non rasée</t>
  </si>
  <si>
    <t>sensibiliser le personnel pour le rasage de la barbe</t>
  </si>
  <si>
    <t>Revoir l'intensité du froid du meuble LS.</t>
  </si>
  <si>
    <t>Température mesurée au niveau du labo: 11,9°C.</t>
  </si>
  <si>
    <t>revoir la température du labo</t>
  </si>
  <si>
    <t>Températures affichées: 3°C et vérifiées:  4°C.</t>
  </si>
  <si>
    <t>Température à cœur (viande hâchée): 7,8°C.</t>
  </si>
  <si>
    <t xml:space="preserve">Présence de condensation d’eau au niveau d’un compartiment du meuble.
</t>
  </si>
  <si>
    <t>revoir le fonctionnement du meuble</t>
  </si>
  <si>
    <t>les caisses de sardine réceptionnées le 25/08/19 et portent la date de réception le 26/08/19</t>
  </si>
  <si>
    <t>assurer l'identification correcte des caisses de poissons</t>
  </si>
  <si>
    <t>absence de DLC sur l'etiquette de la bogue emballée</t>
  </si>
  <si>
    <t>revoir l'étiquetage de la bogue emballée</t>
  </si>
  <si>
    <t>les sardines ont été emballées j+2 non conforme: date de reception 25/08/19 et date d'emballage 27/08/19</t>
  </si>
  <si>
    <t>l'emballage des poissons doit etre fait j+1</t>
  </si>
  <si>
    <t>les murs et la table de travail sont sales</t>
  </si>
  <si>
    <t>renforcer le nettoyage des murs et de la table de travail</t>
  </si>
  <si>
    <t>température affichée 5°C et celle vérifiée 5,6°C</t>
  </si>
  <si>
    <t xml:space="preserve">Decoupe de pasteque sans desinfection préalable </t>
  </si>
  <si>
    <t>assurer la desinfection des pasteques avant desinfection</t>
  </si>
  <si>
    <t>eviter la decoupe de pasteque dans la poissonnerie</t>
  </si>
  <si>
    <t>decoupe des pasteques dans la poissonnerie sur la planche de manipulation des poissons (risque de contamination croisée)</t>
  </si>
  <si>
    <t>assurer le rangement et le nettoyage des palettes de couscous et pates</t>
  </si>
  <si>
    <t>les palettes de couscous et pates sont sales et mal rangées</t>
  </si>
  <si>
    <t>Des réparations sont requises à ce niveau.</t>
  </si>
  <si>
    <t>Réserve PGC: Revêtement du sol crevassé, ainsi que celui du plafond.</t>
  </si>
  <si>
    <t xml:space="preserve">CF PLS: Certaines jointures étaient endommagées.
Présence de traces de rouille au niveau du carrelage du sol, ainsi que sur les étagères de stockage.
</t>
  </si>
  <si>
    <t>Prévoir la réparation des ces éléments, ainsi qu'un traitement anti-rouille.</t>
  </si>
  <si>
    <t>thermomètre afficheur non fonctionnel au meuble des yaourts</t>
  </si>
  <si>
    <t>reparer le thermomètre afficheur</t>
  </si>
  <si>
    <t>linéaire sale par le produit flan</t>
  </si>
  <si>
    <t>renforcer le nettoyage du linéaire</t>
  </si>
  <si>
    <t>un danao non retiré dont la DLC 28/07/19</t>
  </si>
  <si>
    <t>renforcer le contrôle de DLC</t>
  </si>
  <si>
    <t>Fuite d'eau au niveau du poste lave main poissonnerie</t>
  </si>
  <si>
    <t>reparer la fuite d'eau</t>
  </si>
  <si>
    <t>Développement de rouille au niveau de la CF positive des produits PLS; et des jointures de le CF FLEG.
CF Produits de volailles: Développement de rouille au niveau des étagères de stockage.</t>
  </si>
  <si>
    <t>Un traitement anti-rouille est nécessaire à ce niveau.</t>
  </si>
  <si>
    <t>Certains écarts techniques demeurent non encore traités.</t>
  </si>
  <si>
    <t>Effectuer les réparations nécessaires du magasin.</t>
  </si>
  <si>
    <t xml:space="preserve">CF Négative traiteur: Présence d’un excès de givre au niveau de l’évaporateur et du sol .
</t>
  </si>
  <si>
    <t>Assurer le dégivrage de cette enceinte frigorifique.</t>
  </si>
  <si>
    <t>les resultats des derniers prelevements n'ont pas été recus par le magasin</t>
  </si>
  <si>
    <t>UHD Rue de Londres</t>
  </si>
  <si>
    <t>M Dhia Mechlaoui</t>
  </si>
  <si>
    <t>Directeur magasin M Nebil et chefs rayons</t>
  </si>
  <si>
    <t>La propreté du sol du laboratoire n'était pas satisfaisante, le sol à l'entrée du laboratoire était souillé, le nettoyage était réalisé tardivement.</t>
  </si>
  <si>
    <t>Respecter le planning de nettoyage.</t>
  </si>
  <si>
    <t>Le test de traçabilité du produit (tartelette fruits X2) n'était pas conforme, l'opérateur n'a pas enregistré la fermeture du carton sur la fiche de traçabilité.</t>
  </si>
  <si>
    <t>Assurer l'enregistrement de la date de fermeture des cartons entamés.</t>
  </si>
  <si>
    <t xml:space="preserve">Développement de moisissures au niveau des paniers utilisés pour l’exposition des produits. </t>
  </si>
  <si>
    <t>Renforcer le nettoyage.</t>
  </si>
  <si>
    <t>L'employée portait des boucles d'oreilles.</t>
  </si>
  <si>
    <t>Le port des bijoux est n'est pas toléré.</t>
  </si>
  <si>
    <t>Enregistrer les données de traçabilité quotidiennement.</t>
  </si>
  <si>
    <t>Perte de liaison froide des daurades mises en barquettes et exposées au rayon, la température à cœur mesurée était de l'ordre de 5°C.</t>
  </si>
  <si>
    <t>Renforcer le contrôle des poissons en exposition.</t>
  </si>
  <si>
    <t>Manque de pelles pour les récipients de féculents.</t>
  </si>
  <si>
    <t>Absence de l'enregistrement des quantités de viandes mises en baquettes (libre service), le boucher colle l'étiquette fournisseur uniquement. (voir photos).</t>
  </si>
  <si>
    <t>Enregistrer les quantités de viandes et le nombre de barquettes sur les fiches de traçabilité.</t>
  </si>
  <si>
    <t>L’accès au poste lave-main était bloqué par la station de lavage.</t>
  </si>
  <si>
    <t>Revoir l'emplacement de la station de lavage.</t>
  </si>
  <si>
    <t>Les revêtements du sol étaient écaillés.</t>
  </si>
  <si>
    <t>Entretenir les revêtements.</t>
  </si>
  <si>
    <t>Présence de crevasses au sol.</t>
  </si>
  <si>
    <t>Entretenir les sols.</t>
  </si>
  <si>
    <t>La protection du meuble d’exposition est partielle.</t>
  </si>
  <si>
    <t>Fournir des vitres protectrices pour les meubles.</t>
  </si>
  <si>
    <t>Le revêtement du laboratoire était décollé.</t>
  </si>
  <si>
    <t>Entretenir le revêtement.</t>
  </si>
  <si>
    <t>Meuble libre service poissons en barquette:
T° affichée: 4°C</t>
  </si>
  <si>
    <t>Régler la température du meuble à une température de 2°C.</t>
  </si>
  <si>
    <t>Le meuble était usé et le revêtement décollé.</t>
  </si>
  <si>
    <t>Entretenir le meuble.</t>
  </si>
  <si>
    <t xml:space="preserve">Le revêtement du laboratoire du traiteur était altéré par la rouille.
Boucherie: le meuble de rangement était rouillé.
Poissonnerie: le meuble était usé et rouillé.
</t>
  </si>
  <si>
    <t>Traiter la rouille à ces niveaux.</t>
  </si>
  <si>
    <t xml:space="preserve">Poissonnerie: la pédale de la poubelle est endommagée.
</t>
  </si>
  <si>
    <t>Réparer la poubelle.</t>
  </si>
  <si>
    <t>CF traiteur: la résine était décollée, la lampe était non fonctionnelle.</t>
  </si>
  <si>
    <t>Entretenir le revêtement.
Réparer ou remplacer la lampe.</t>
  </si>
  <si>
    <t>La température mesurée au laboratoire était de l'ordre de 12,2°C.</t>
  </si>
  <si>
    <t>Revoir la fonctionnalité de l'évaporateur.</t>
  </si>
  <si>
    <t>Meuble froid:
T° affichée: 4°C
T° mesurée: 7°C</t>
  </si>
  <si>
    <t>Revoir la fonctionnalité du meuble.</t>
  </si>
  <si>
    <t>Les quantités utilisées de chicken nuggets n'étaient pas enregistrées sur les fiches de traçabilité du 21/10/19 jusqu’à 24/10/19</t>
  </si>
  <si>
    <t>Fournir les pelles manquantes.</t>
  </si>
  <si>
    <t>Les résultats des derniers prélèvements n'ont pas été reçus par le magasin.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</si>
</sst>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41" fillId="0" borderId="4" xfId="0" applyFont="1" applyBorder="1" applyAlignment="1" applyProtection="1">
      <alignment vertical="top" wrapText="1"/>
      <protection locked="0"/>
    </xf>
    <xf numFmtId="0" fontId="35" fillId="0" borderId="1" xfId="1" applyFont="1" applyBorder="1" applyAlignment="1">
      <alignment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5" fillId="0" borderId="1" xfId="0" applyFont="1" applyBorder="1" applyAlignment="1" applyProtection="1">
      <alignment horizontal="left" wrapText="1"/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0.97222222222222221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4532624"/>
        <c:axId val="1434534800"/>
      </c:barChart>
      <c:catAx>
        <c:axId val="143453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4534800"/>
        <c:crosses val="autoZero"/>
        <c:auto val="1"/>
        <c:lblAlgn val="ctr"/>
        <c:lblOffset val="100"/>
        <c:noMultiLvlLbl val="0"/>
      </c:catAx>
      <c:valAx>
        <c:axId val="143453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453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0.95833333333333337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0919616"/>
        <c:axId val="1560919072"/>
      </c:barChart>
      <c:catAx>
        <c:axId val="156091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0919072"/>
        <c:crosses val="autoZero"/>
        <c:auto val="1"/>
        <c:lblAlgn val="ctr"/>
        <c:lblOffset val="100"/>
        <c:noMultiLvlLbl val="0"/>
      </c:catAx>
      <c:valAx>
        <c:axId val="156091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091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0.95238095238095233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1925360"/>
        <c:axId val="1561931888"/>
      </c:barChart>
      <c:catAx>
        <c:axId val="156192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1931888"/>
        <c:crosses val="autoZero"/>
        <c:auto val="1"/>
        <c:lblAlgn val="ctr"/>
        <c:lblOffset val="100"/>
        <c:noMultiLvlLbl val="0"/>
      </c:catAx>
      <c:valAx>
        <c:axId val="1561931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192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0.95945945945945943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1928080"/>
        <c:axId val="1561932432"/>
      </c:barChart>
      <c:catAx>
        <c:axId val="156192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1932432"/>
        <c:crosses val="autoZero"/>
        <c:auto val="1"/>
        <c:lblAlgn val="ctr"/>
        <c:lblOffset val="100"/>
        <c:noMultiLvlLbl val="0"/>
      </c:catAx>
      <c:valAx>
        <c:axId val="156193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192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1926448"/>
        <c:axId val="1561924816"/>
      </c:barChart>
      <c:catAx>
        <c:axId val="156192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1924816"/>
        <c:crosses val="autoZero"/>
        <c:auto val="1"/>
        <c:lblAlgn val="ctr"/>
        <c:lblOffset val="100"/>
        <c:noMultiLvlLbl val="0"/>
      </c:catAx>
      <c:valAx>
        <c:axId val="156192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192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1934064"/>
        <c:axId val="1561923184"/>
      </c:barChart>
      <c:catAx>
        <c:axId val="156193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1923184"/>
        <c:crosses val="autoZero"/>
        <c:auto val="1"/>
        <c:lblAlgn val="ctr"/>
        <c:lblOffset val="100"/>
        <c:noMultiLvlLbl val="0"/>
      </c:catAx>
      <c:valAx>
        <c:axId val="156192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193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0.70661157024793386</c:v>
                </c:pt>
                <c:pt idx="1">
                  <c:v>0.87391304347826082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1926992"/>
        <c:axId val="1561927536"/>
      </c:barChart>
      <c:catAx>
        <c:axId val="156192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1927536"/>
        <c:crosses val="autoZero"/>
        <c:auto val="1"/>
        <c:lblAlgn val="ctr"/>
        <c:lblOffset val="100"/>
        <c:noMultiLvlLbl val="0"/>
      </c:catAx>
      <c:valAx>
        <c:axId val="156192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192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0.87642045454545459</c:v>
                </c:pt>
                <c:pt idx="1">
                  <c:v>0.92528735632183912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1931344"/>
        <c:axId val="1561928624"/>
      </c:barChart>
      <c:catAx>
        <c:axId val="156193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1928624"/>
        <c:crosses val="autoZero"/>
        <c:auto val="1"/>
        <c:lblAlgn val="ctr"/>
        <c:lblOffset val="100"/>
        <c:noMultiLvlLbl val="0"/>
      </c:catAx>
      <c:valAx>
        <c:axId val="156192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193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0.79151601239669422</c:v>
                </c:pt>
                <c:pt idx="1">
                  <c:v>0.89960019990005002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61929712"/>
        <c:axId val="1561930256"/>
        <c:extLst xmlns:c16r2="http://schemas.microsoft.com/office/drawing/2015/06/chart"/>
      </c:barChart>
      <c:catAx>
        <c:axId val="15619297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1930256"/>
        <c:crosses val="autoZero"/>
        <c:auto val="1"/>
        <c:lblAlgn val="ctr"/>
        <c:lblOffset val="100"/>
        <c:noMultiLvlLbl val="0"/>
      </c:catAx>
      <c:valAx>
        <c:axId val="15619302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192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0.81186249999999993</c:v>
                </c:pt>
                <c:pt idx="1">
                  <c:v>0.81288448393711554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563110112"/>
        <c:axId val="1563116096"/>
        <c:extLst xmlns:c16r2="http://schemas.microsoft.com/office/drawing/2015/06/chart"/>
      </c:barChart>
      <c:catAx>
        <c:axId val="156311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3116096"/>
        <c:crosses val="autoZero"/>
        <c:auto val="1"/>
        <c:lblAlgn val="ctr"/>
        <c:lblOffset val="100"/>
        <c:noMultiLvlLbl val="0"/>
      </c:catAx>
      <c:valAx>
        <c:axId val="1563116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311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4522832"/>
        <c:axId val="1434533712"/>
      </c:barChart>
      <c:catAx>
        <c:axId val="143452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4533712"/>
        <c:crosses val="autoZero"/>
        <c:auto val="1"/>
        <c:lblAlgn val="ctr"/>
        <c:lblOffset val="100"/>
        <c:noMultiLvlLbl val="0"/>
      </c:catAx>
      <c:valAx>
        <c:axId val="143453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452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0.81578947368421051</c:v>
                </c:pt>
                <c:pt idx="1">
                  <c:v>0.77777777777777779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3908192"/>
        <c:axId val="1560913088"/>
      </c:barChart>
      <c:catAx>
        <c:axId val="14339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0913088"/>
        <c:crosses val="autoZero"/>
        <c:auto val="1"/>
        <c:lblAlgn val="ctr"/>
        <c:lblOffset val="100"/>
        <c:noMultiLvlLbl val="0"/>
      </c:catAx>
      <c:valAx>
        <c:axId val="156091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390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0.9375</c:v>
                </c:pt>
                <c:pt idx="1">
                  <c:v>0.81707317073170727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0913632"/>
        <c:axId val="1560920704"/>
      </c:barChart>
      <c:catAx>
        <c:axId val="156091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0920704"/>
        <c:crosses val="autoZero"/>
        <c:auto val="1"/>
        <c:lblAlgn val="ctr"/>
        <c:lblOffset val="100"/>
        <c:noMultiLvlLbl val="0"/>
      </c:catAx>
      <c:valAx>
        <c:axId val="156092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091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0.97142857142857142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0922880"/>
        <c:axId val="1560925056"/>
      </c:barChart>
      <c:catAx>
        <c:axId val="156092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0925056"/>
        <c:crosses val="autoZero"/>
        <c:auto val="1"/>
        <c:lblAlgn val="ctr"/>
        <c:lblOffset val="100"/>
        <c:noMultiLvlLbl val="0"/>
      </c:catAx>
      <c:valAx>
        <c:axId val="1560925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092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0.58695652173913049</c:v>
                </c:pt>
                <c:pt idx="1">
                  <c:v>0.82558139534883723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0916896"/>
        <c:axId val="1560917440"/>
      </c:barChart>
      <c:catAx>
        <c:axId val="156091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0917440"/>
        <c:crosses val="autoZero"/>
        <c:auto val="1"/>
        <c:lblAlgn val="ctr"/>
        <c:lblOffset val="100"/>
        <c:noMultiLvlLbl val="0"/>
      </c:catAx>
      <c:valAx>
        <c:axId val="156091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091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0.90789473684210531</c:v>
                </c:pt>
                <c:pt idx="1">
                  <c:v>0.97435897435897434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0917984"/>
        <c:axId val="1560922336"/>
      </c:barChart>
      <c:catAx>
        <c:axId val="156091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0922336"/>
        <c:crosses val="autoZero"/>
        <c:auto val="1"/>
        <c:lblAlgn val="ctr"/>
        <c:lblOffset val="100"/>
        <c:noMultiLvlLbl val="0"/>
      </c:catAx>
      <c:valAx>
        <c:axId val="156092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091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0912544"/>
        <c:axId val="1560920160"/>
      </c:barChart>
      <c:catAx>
        <c:axId val="156091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0920160"/>
        <c:crosses val="autoZero"/>
        <c:auto val="1"/>
        <c:lblAlgn val="ctr"/>
        <c:lblOffset val="100"/>
        <c:noMultiLvlLbl val="0"/>
      </c:catAx>
      <c:valAx>
        <c:axId val="156092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091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-0.625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0927776"/>
        <c:axId val="1560914720"/>
      </c:barChart>
      <c:catAx>
        <c:axId val="156092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0914720"/>
        <c:crosses val="autoZero"/>
        <c:auto val="1"/>
        <c:lblAlgn val="ctr"/>
        <c:lblOffset val="100"/>
        <c:noMultiLvlLbl val="0"/>
      </c:catAx>
      <c:valAx>
        <c:axId val="156091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092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9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76" t="s">
        <v>275</v>
      </c>
      <c r="B18" s="376"/>
      <c r="C18" s="376"/>
      <c r="D18" s="377" t="s">
        <v>568</v>
      </c>
      <c r="E18" s="377"/>
      <c r="F18" s="377"/>
      <c r="G18" s="377"/>
      <c r="H18" s="377"/>
      <c r="I18" s="377"/>
      <c r="J18" s="377"/>
      <c r="K18" s="37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78" t="s">
        <v>276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2" t="s">
        <v>278</v>
      </c>
      <c r="C23" s="372"/>
      <c r="D23" s="42"/>
      <c r="E23" s="42"/>
      <c r="F23" s="42"/>
      <c r="G23" s="42"/>
      <c r="H23" s="42"/>
      <c r="I23" s="42"/>
      <c r="J23" t="str">
        <f>D18</f>
        <v>UHD Rue de Londres</v>
      </c>
    </row>
    <row r="24" spans="1:11" ht="33" customHeight="1" x14ac:dyDescent="0.25">
      <c r="A24" s="50" t="s">
        <v>279</v>
      </c>
      <c r="B24" s="374">
        <f>AVERAGE('A3 Exploitation'!D719,'A3 Technique'!D215)</f>
        <v>0.79151601239669422</v>
      </c>
      <c r="C24" s="374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4">
        <f>AVERAGE('A4 Exploitation'!D719,'A4 Technique'!D215)</f>
        <v>0.89960019990005002</v>
      </c>
      <c r="C25" s="374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2" t="s">
        <v>281</v>
      </c>
      <c r="C29" s="372"/>
      <c r="D29" s="42"/>
      <c r="E29" s="42"/>
      <c r="F29" s="42"/>
      <c r="G29" s="42"/>
      <c r="H29" s="42"/>
      <c r="I29" s="42"/>
      <c r="J29" t="str">
        <f>D18</f>
        <v>UHD Rue de Londres</v>
      </c>
    </row>
    <row r="30" spans="1:11" ht="33" customHeight="1" x14ac:dyDescent="0.25">
      <c r="A30" s="50" t="s">
        <v>279</v>
      </c>
      <c r="B30" s="374">
        <f>'A3 Exploitation'!D719</f>
        <v>0.87642045454545459</v>
      </c>
      <c r="C30" s="374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4">
        <f>'A4 Exploitation'!D719</f>
        <v>0.92528735632183912</v>
      </c>
      <c r="C31" s="374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75" t="s">
        <v>282</v>
      </c>
      <c r="C34" s="375"/>
      <c r="D34" s="42"/>
      <c r="E34" s="42"/>
      <c r="F34" s="42"/>
      <c r="G34" s="42"/>
      <c r="H34" s="42"/>
      <c r="I34" s="42"/>
      <c r="J34" t="str">
        <f>D18</f>
        <v>UHD Rue de Londres</v>
      </c>
    </row>
    <row r="35" spans="1:10" ht="33" customHeight="1" x14ac:dyDescent="0.25">
      <c r="A35" s="50" t="s">
        <v>279</v>
      </c>
      <c r="B35" s="374">
        <f>AVERAGE('A3 Exploitation'!D717, 'A3 Technique'!D213)</f>
        <v>0.81186249999999993</v>
      </c>
      <c r="C35" s="374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4">
        <f>AVERAGE('A4 Exploitation'!D717, 'A4 Technique'!D213)</f>
        <v>0.81288448393711554</v>
      </c>
      <c r="C36" s="374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2" t="s">
        <v>283</v>
      </c>
      <c r="C39" s="372"/>
      <c r="D39" s="42"/>
      <c r="E39" s="42"/>
      <c r="F39" s="42"/>
      <c r="G39" s="42"/>
      <c r="H39" s="42"/>
      <c r="I39" s="42"/>
      <c r="J39" t="str">
        <f>D18</f>
        <v>UHD Rue de Londres</v>
      </c>
    </row>
    <row r="40" spans="1:10" ht="33" customHeight="1" x14ac:dyDescent="0.25">
      <c r="A40" s="50" t="s">
        <v>279</v>
      </c>
      <c r="B40" s="371">
        <f>'A3 Exploitation'!D48</f>
        <v>0.97222222222222221</v>
      </c>
      <c r="C40" s="371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1">
        <f>'A4 Exploitation'!D48</f>
        <v>1</v>
      </c>
      <c r="C41" s="371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2" t="s">
        <v>284</v>
      </c>
      <c r="C44" s="372"/>
      <c r="D44" s="42"/>
      <c r="E44" s="42"/>
      <c r="F44" s="42"/>
      <c r="G44" s="42"/>
      <c r="H44" s="42"/>
      <c r="I44" s="42"/>
      <c r="J44" t="str">
        <f>D18</f>
        <v>UHD Rue de Londres</v>
      </c>
    </row>
    <row r="45" spans="1:10" ht="33" customHeight="1" x14ac:dyDescent="0.25">
      <c r="A45" s="50" t="s">
        <v>279</v>
      </c>
      <c r="B45" s="371" t="e">
        <f>'A3 Exploitation'!D129</f>
        <v>#DIV/0!</v>
      </c>
      <c r="C45" s="371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1" t="e">
        <f>'A4 Exploitation'!D129</f>
        <v>#DIV/0!</v>
      </c>
      <c r="C46" s="371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2" t="s">
        <v>444</v>
      </c>
      <c r="C49" s="372"/>
      <c r="D49" s="42"/>
      <c r="E49" s="42"/>
      <c r="F49" s="42"/>
      <c r="G49" s="42"/>
      <c r="H49" s="42"/>
      <c r="I49" s="42"/>
      <c r="J49" t="str">
        <f>D18</f>
        <v>UHD Rue de Londres</v>
      </c>
    </row>
    <row r="50" spans="1:10" ht="33" customHeight="1" x14ac:dyDescent="0.25">
      <c r="A50" s="50" t="s">
        <v>279</v>
      </c>
      <c r="B50" s="371">
        <f>'A3 Exploitation'!D183</f>
        <v>0.81578947368421051</v>
      </c>
      <c r="C50" s="371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1">
        <f>'A4 Exploitation'!D183</f>
        <v>0.77777777777777779</v>
      </c>
      <c r="C51" s="371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2" t="s">
        <v>445</v>
      </c>
      <c r="C54" s="372"/>
      <c r="D54" s="42"/>
      <c r="E54" s="42"/>
      <c r="F54" s="42"/>
      <c r="G54" s="42"/>
      <c r="H54" s="42"/>
      <c r="I54" s="42"/>
      <c r="J54" t="str">
        <f>D18</f>
        <v>UHD Rue de Londres</v>
      </c>
    </row>
    <row r="55" spans="1:10" ht="33" customHeight="1" x14ac:dyDescent="0.25">
      <c r="A55" s="50" t="s">
        <v>279</v>
      </c>
      <c r="B55" s="371">
        <f>'A3 Exploitation'!D245</f>
        <v>0.9375</v>
      </c>
      <c r="C55" s="371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1">
        <f>'A4 Exploitation'!D245</f>
        <v>0.81707317073170727</v>
      </c>
      <c r="C56" s="371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2" t="s">
        <v>446</v>
      </c>
      <c r="C59" s="372"/>
      <c r="D59" s="42"/>
      <c r="E59" s="42"/>
      <c r="F59" s="42"/>
      <c r="G59" s="42"/>
      <c r="H59" s="42"/>
      <c r="I59" s="42"/>
      <c r="J59" t="str">
        <f>D18</f>
        <v>UHD Rue de Londres</v>
      </c>
    </row>
    <row r="60" spans="1:10" ht="33" customHeight="1" x14ac:dyDescent="0.25">
      <c r="A60" s="50" t="s">
        <v>279</v>
      </c>
      <c r="B60" s="371">
        <f>'A3 Exploitation'!D300</f>
        <v>0.94444444444444442</v>
      </c>
      <c r="C60" s="371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1">
        <f>'A4 Exploitation'!D300</f>
        <v>0.97142857142857142</v>
      </c>
      <c r="C61" s="371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2" t="s">
        <v>447</v>
      </c>
      <c r="C64" s="372"/>
      <c r="D64" s="42"/>
      <c r="E64" s="42"/>
      <c r="F64" s="42"/>
      <c r="G64" s="42"/>
      <c r="H64" s="42"/>
      <c r="I64" s="42"/>
      <c r="J64" t="str">
        <f>D18</f>
        <v>UHD Rue de Londres</v>
      </c>
    </row>
    <row r="65" spans="1:10" ht="33" customHeight="1" x14ac:dyDescent="0.25">
      <c r="A65" s="50" t="s">
        <v>279</v>
      </c>
      <c r="B65" s="371">
        <f>'A3 Exploitation'!D366</f>
        <v>0.58695652173913049</v>
      </c>
      <c r="C65" s="371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1">
        <f>'A4 Exploitation'!D366</f>
        <v>0.82558139534883723</v>
      </c>
      <c r="C66" s="371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2" t="s">
        <v>448</v>
      </c>
      <c r="C69" s="372"/>
      <c r="D69" s="42"/>
      <c r="E69" s="42"/>
      <c r="F69" s="42"/>
      <c r="G69" s="42"/>
      <c r="H69" s="42"/>
      <c r="I69" s="42"/>
      <c r="J69" t="str">
        <f>D18</f>
        <v>UHD Rue de Londres</v>
      </c>
    </row>
    <row r="70" spans="1:10" ht="33" customHeight="1" x14ac:dyDescent="0.25">
      <c r="A70" s="50" t="s">
        <v>279</v>
      </c>
      <c r="B70" s="371">
        <f>'A3 Exploitation'!D424</f>
        <v>0.90789473684210531</v>
      </c>
      <c r="C70" s="371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1">
        <f>'A4 Exploitation'!D424</f>
        <v>0.97435897435897434</v>
      </c>
      <c r="C71" s="371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2" t="s">
        <v>449</v>
      </c>
      <c r="C74" s="372"/>
      <c r="D74" s="42"/>
      <c r="E74" s="42"/>
      <c r="F74" s="42"/>
      <c r="G74" s="42"/>
      <c r="H74" s="42"/>
      <c r="I74" s="42"/>
      <c r="J74" t="str">
        <f>D18</f>
        <v>UHD Rue de Londres</v>
      </c>
    </row>
    <row r="75" spans="1:10" ht="33" customHeight="1" x14ac:dyDescent="0.25">
      <c r="A75" s="50" t="s">
        <v>279</v>
      </c>
      <c r="B75" s="371">
        <f>'A3 Exploitation'!D471</f>
        <v>1</v>
      </c>
      <c r="C75" s="371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1">
        <f>'A4 Exploitation'!D471</f>
        <v>1</v>
      </c>
      <c r="C76" s="371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2" t="s">
        <v>450</v>
      </c>
      <c r="C79" s="372"/>
      <c r="D79" s="42"/>
      <c r="E79" s="42"/>
      <c r="F79" s="42"/>
      <c r="G79" s="42"/>
      <c r="H79" s="42"/>
      <c r="I79" s="42"/>
      <c r="J79" t="str">
        <f>D18</f>
        <v>UHD Rue de Londres</v>
      </c>
    </row>
    <row r="80" spans="1:10" ht="33" customHeight="1" x14ac:dyDescent="0.25">
      <c r="A80" s="50" t="s">
        <v>279</v>
      </c>
      <c r="B80" s="371">
        <f>'A3 Exploitation'!D517</f>
        <v>-0.625</v>
      </c>
      <c r="C80" s="371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1" t="e">
        <f>'A4 Exploitation'!D517</f>
        <v>#DIV/0!</v>
      </c>
      <c r="C81" s="371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2" t="s">
        <v>451</v>
      </c>
      <c r="C84" s="372"/>
      <c r="D84" s="42"/>
      <c r="E84" s="42"/>
      <c r="F84" s="42"/>
      <c r="G84" s="42"/>
      <c r="H84" s="42"/>
      <c r="I84" s="42"/>
      <c r="J84" t="str">
        <f>D18</f>
        <v>UHD Rue de Londres</v>
      </c>
    </row>
    <row r="85" spans="1:10" ht="33" customHeight="1" x14ac:dyDescent="0.25">
      <c r="A85" s="50" t="s">
        <v>279</v>
      </c>
      <c r="B85" s="371">
        <f>'A3 Exploitation'!D560</f>
        <v>1</v>
      </c>
      <c r="C85" s="371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1">
        <f>'A4 Exploitation'!D560</f>
        <v>0.95833333333333337</v>
      </c>
      <c r="C86" s="371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2" t="s">
        <v>285</v>
      </c>
      <c r="C89" s="372"/>
      <c r="D89" s="42"/>
      <c r="E89" s="42"/>
      <c r="F89" s="42"/>
      <c r="G89" s="42"/>
      <c r="H89" s="42"/>
      <c r="I89" s="42"/>
      <c r="J89" t="str">
        <f>D18</f>
        <v>UHD Rue de Londres</v>
      </c>
    </row>
    <row r="90" spans="1:10" ht="33" customHeight="1" x14ac:dyDescent="0.25">
      <c r="A90" s="50" t="s">
        <v>279</v>
      </c>
      <c r="B90" s="371">
        <f>'A3 Exploitation'!D600</f>
        <v>0.95238095238095233</v>
      </c>
      <c r="C90" s="371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1">
        <f>'A4 Exploitation'!D600</f>
        <v>1</v>
      </c>
      <c r="C91" s="371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2" t="s">
        <v>286</v>
      </c>
      <c r="C94" s="372"/>
      <c r="D94" s="42"/>
      <c r="E94" s="42"/>
      <c r="F94" s="42"/>
      <c r="G94" s="42"/>
      <c r="H94" s="42"/>
      <c r="I94" s="42"/>
      <c r="J94" t="str">
        <f>D18</f>
        <v>UHD Rue de Londres</v>
      </c>
    </row>
    <row r="95" spans="1:10" ht="33" customHeight="1" x14ac:dyDescent="0.25">
      <c r="A95" s="50" t="s">
        <v>279</v>
      </c>
      <c r="B95" s="371">
        <f>'A3 Exploitation'!D662</f>
        <v>0.95945945945945943</v>
      </c>
      <c r="C95" s="371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1">
        <f>'A4 Exploitation'!D662</f>
        <v>1</v>
      </c>
      <c r="C96" s="371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3"/>
      <c r="C99" s="37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2" t="s">
        <v>452</v>
      </c>
      <c r="C100" s="372"/>
      <c r="D100" s="42"/>
      <c r="E100" s="42"/>
      <c r="F100" s="42"/>
      <c r="G100" s="42"/>
      <c r="H100" s="42"/>
      <c r="I100" s="42"/>
      <c r="J100" t="str">
        <f>D18</f>
        <v>UHD Rue de Londres</v>
      </c>
    </row>
    <row r="101" spans="1:10" ht="33" customHeight="1" x14ac:dyDescent="0.25">
      <c r="A101" s="50" t="s">
        <v>279</v>
      </c>
      <c r="B101" s="371">
        <f>'A3 Exploitation'!D691</f>
        <v>1</v>
      </c>
      <c r="C101" s="371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1">
        <f>'A4 Exploitation'!D691</f>
        <v>1</v>
      </c>
      <c r="C102" s="371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2" t="s">
        <v>453</v>
      </c>
      <c r="C105" s="372"/>
      <c r="J105" t="str">
        <f>D18</f>
        <v>UHD Rue de Londres</v>
      </c>
    </row>
    <row r="106" spans="1:10" ht="33" customHeight="1" x14ac:dyDescent="0.25">
      <c r="A106" s="50" t="s">
        <v>279</v>
      </c>
      <c r="B106" s="371">
        <f>'A3 Exploitation'!D715</f>
        <v>1</v>
      </c>
      <c r="C106" s="371"/>
    </row>
    <row r="107" spans="1:10" ht="33" customHeight="1" x14ac:dyDescent="0.25">
      <c r="A107" s="50" t="s">
        <v>280</v>
      </c>
      <c r="B107" s="371">
        <f>'A4 Exploitation'!D715</f>
        <v>1</v>
      </c>
      <c r="C107" s="371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2" t="s">
        <v>287</v>
      </c>
      <c r="C110" s="372"/>
      <c r="J110" t="str">
        <f>D18</f>
        <v>UHD Rue de Londres</v>
      </c>
    </row>
    <row r="111" spans="1:10" ht="33" customHeight="1" x14ac:dyDescent="0.25">
      <c r="A111" s="50" t="s">
        <v>279</v>
      </c>
      <c r="B111" s="371">
        <f>'A3 Technique'!D215</f>
        <v>0.70661157024793386</v>
      </c>
      <c r="C111" s="371"/>
    </row>
    <row r="112" spans="1:10" ht="33" customHeight="1" x14ac:dyDescent="0.25">
      <c r="A112" s="50" t="s">
        <v>280</v>
      </c>
      <c r="B112" s="371">
        <f>'A4 Technique'!D215</f>
        <v>0.87391304347826082</v>
      </c>
      <c r="C112" s="371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544" zoomScale="60" zoomScaleNormal="100" workbookViewId="0">
      <selection activeCell="D550" sqref="D55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9"/>
      <c r="E1" s="459"/>
      <c r="F1" s="459"/>
      <c r="G1" s="459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60" t="s">
        <v>149</v>
      </c>
      <c r="B7" s="460"/>
      <c r="C7" s="460"/>
      <c r="D7" s="460"/>
      <c r="E7" s="460"/>
      <c r="F7" s="460"/>
      <c r="G7" s="93"/>
    </row>
    <row r="8" spans="1:7" ht="22.5" x14ac:dyDescent="0.45">
      <c r="A8" s="461" t="str">
        <f>'Page de garde'!D18</f>
        <v>UHD Rue de Londres</v>
      </c>
      <c r="B8" s="461"/>
      <c r="C8" s="461"/>
      <c r="D8" s="461"/>
      <c r="E8" s="461"/>
      <c r="F8" s="461"/>
      <c r="G8" s="93"/>
    </row>
    <row r="9" spans="1:7" ht="22.5" x14ac:dyDescent="0.45">
      <c r="A9" s="94" t="s">
        <v>39</v>
      </c>
      <c r="B9" s="462" t="s">
        <v>466</v>
      </c>
      <c r="C9" s="462"/>
      <c r="D9" s="462"/>
      <c r="E9" s="462"/>
      <c r="F9" s="462"/>
      <c r="G9" s="93"/>
    </row>
    <row r="10" spans="1:7" ht="22.5" x14ac:dyDescent="0.45">
      <c r="A10" s="95" t="s">
        <v>41</v>
      </c>
      <c r="B10" s="463" t="s">
        <v>467</v>
      </c>
      <c r="C10" s="463"/>
      <c r="D10" s="463"/>
      <c r="E10" s="463"/>
      <c r="F10" s="463"/>
      <c r="G10" s="93"/>
    </row>
    <row r="11" spans="1:7" ht="22.5" x14ac:dyDescent="0.45">
      <c r="A11" s="94" t="s">
        <v>40</v>
      </c>
      <c r="B11" s="464">
        <v>43704</v>
      </c>
      <c r="C11" s="464"/>
      <c r="D11" s="464"/>
      <c r="E11" s="464"/>
      <c r="F11" s="464"/>
      <c r="G11" s="93"/>
    </row>
    <row r="12" spans="1:7" ht="22.5" x14ac:dyDescent="0.45">
      <c r="A12" s="94" t="s">
        <v>198</v>
      </c>
      <c r="B12" s="465">
        <f>D719</f>
        <v>0.87642045454545459</v>
      </c>
      <c r="C12" s="465"/>
      <c r="D12" s="465"/>
      <c r="E12" s="465"/>
      <c r="F12" s="465"/>
      <c r="G12" s="93"/>
    </row>
    <row r="13" spans="1:7" ht="22.5" x14ac:dyDescent="0.45">
      <c r="A13" s="92"/>
      <c r="B13" s="90"/>
      <c r="C13" s="90"/>
      <c r="D13" s="459"/>
      <c r="E13" s="459"/>
      <c r="F13" s="459"/>
      <c r="G13" s="45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43704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5" t="s">
        <v>28</v>
      </c>
      <c r="B17" s="387" t="s">
        <v>29</v>
      </c>
      <c r="C17" s="387"/>
      <c r="D17" s="387" t="s">
        <v>42</v>
      </c>
      <c r="E17" s="388" t="s">
        <v>264</v>
      </c>
      <c r="F17" s="388" t="s">
        <v>294</v>
      </c>
      <c r="G17" s="96"/>
    </row>
    <row r="18" spans="1:8" ht="16.5" customHeight="1" x14ac:dyDescent="0.4">
      <c r="A18" s="385"/>
      <c r="B18" s="100" t="s">
        <v>32</v>
      </c>
      <c r="C18" s="100" t="s">
        <v>31</v>
      </c>
      <c r="D18" s="387"/>
      <c r="E18" s="388"/>
      <c r="F18" s="388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105" x14ac:dyDescent="0.4">
      <c r="A34" s="116" t="s">
        <v>412</v>
      </c>
      <c r="B34" s="104">
        <v>1</v>
      </c>
      <c r="C34" s="117" t="str">
        <f>IF(B34=0, -5, "0")</f>
        <v>0</v>
      </c>
      <c r="D34" s="115" t="s">
        <v>468</v>
      </c>
      <c r="E34" s="115" t="s">
        <v>469</v>
      </c>
      <c r="F34" s="105" t="s">
        <v>292</v>
      </c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25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35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0.97222222222222221</v>
      </c>
      <c r="E48" s="90"/>
      <c r="F48" s="96"/>
      <c r="G48" s="96"/>
    </row>
    <row r="49" spans="1:7" ht="21" x14ac:dyDescent="0.3">
      <c r="A49" s="418"/>
      <c r="B49" s="418"/>
      <c r="C49" s="418"/>
      <c r="D49" s="418"/>
      <c r="E49" s="418"/>
      <c r="F49" s="418"/>
      <c r="G49" s="41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43704</v>
      </c>
      <c r="B51" s="96"/>
      <c r="C51" s="96"/>
      <c r="D51" s="96"/>
      <c r="E51" s="90"/>
      <c r="F51" s="96"/>
      <c r="G51" s="96"/>
    </row>
    <row r="52" spans="1:7" ht="21" x14ac:dyDescent="0.4">
      <c r="A52" s="385" t="s">
        <v>28</v>
      </c>
      <c r="B52" s="387" t="s">
        <v>29</v>
      </c>
      <c r="C52" s="387"/>
      <c r="D52" s="387" t="s">
        <v>42</v>
      </c>
      <c r="E52" s="388" t="s">
        <v>264</v>
      </c>
      <c r="F52" s="388" t="s">
        <v>295</v>
      </c>
      <c r="G52" s="96"/>
    </row>
    <row r="53" spans="1:7" ht="21" x14ac:dyDescent="0.4">
      <c r="A53" s="385"/>
      <c r="B53" s="100" t="s">
        <v>32</v>
      </c>
      <c r="C53" s="100" t="s">
        <v>31</v>
      </c>
      <c r="D53" s="387"/>
      <c r="E53" s="388"/>
      <c r="F53" s="388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56"/>
      <c r="B64" s="457"/>
      <c r="C64" s="457"/>
      <c r="D64" s="457"/>
      <c r="E64" s="457"/>
      <c r="F64" s="457"/>
      <c r="G64" s="457"/>
    </row>
    <row r="65" spans="1:7" ht="43.5" customHeight="1" x14ac:dyDescent="0.4">
      <c r="A65" s="452" t="s">
        <v>341</v>
      </c>
      <c r="B65" s="452"/>
      <c r="C65" s="452"/>
      <c r="D65" s="452"/>
      <c r="E65" s="452"/>
      <c r="F65" s="452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458" t="s">
        <v>342</v>
      </c>
      <c r="B84" s="458"/>
      <c r="C84" s="458"/>
      <c r="D84" s="458"/>
      <c r="E84" s="458"/>
      <c r="F84" s="458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4"/>
      <c r="B101" s="445"/>
      <c r="C101" s="445"/>
      <c r="D101" s="445"/>
      <c r="E101" s="445"/>
      <c r="F101" s="451"/>
      <c r="G101" s="96"/>
    </row>
    <row r="102" spans="1:7" ht="46.5" customHeight="1" x14ac:dyDescent="0.4">
      <c r="A102" s="452" t="s">
        <v>343</v>
      </c>
      <c r="B102" s="452"/>
      <c r="C102" s="452"/>
      <c r="D102" s="452"/>
      <c r="E102" s="452"/>
      <c r="F102" s="452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4"/>
      <c r="B109" s="445"/>
      <c r="C109" s="445"/>
      <c r="D109" s="445"/>
      <c r="E109" s="445"/>
      <c r="F109" s="451"/>
      <c r="G109" s="96"/>
    </row>
    <row r="110" spans="1:7" ht="39.75" customHeight="1" x14ac:dyDescent="0.4">
      <c r="A110" s="452" t="s">
        <v>375</v>
      </c>
      <c r="B110" s="452"/>
      <c r="C110" s="452"/>
      <c r="D110" s="452"/>
      <c r="E110" s="452"/>
      <c r="F110" s="452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5"/>
      <c r="B118" s="445"/>
      <c r="C118" s="445"/>
      <c r="D118" s="445"/>
      <c r="E118" s="445"/>
      <c r="F118" s="445"/>
      <c r="G118" s="96"/>
    </row>
    <row r="119" spans="1:7" ht="22.5" x14ac:dyDescent="0.4">
      <c r="A119" s="452" t="s">
        <v>304</v>
      </c>
      <c r="B119" s="452"/>
      <c r="C119" s="452"/>
      <c r="D119" s="452"/>
      <c r="E119" s="452"/>
      <c r="F119" s="452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3"/>
      <c r="B130" s="453"/>
      <c r="C130" s="453"/>
      <c r="D130" s="453"/>
      <c r="E130" s="453"/>
      <c r="F130" s="453"/>
      <c r="G130" s="96"/>
    </row>
    <row r="131" spans="1:16384" ht="22.5" customHeight="1" x14ac:dyDescent="0.4">
      <c r="A131" s="454" t="s">
        <v>404</v>
      </c>
      <c r="B131" s="454"/>
      <c r="C131" s="454"/>
      <c r="D131" s="454"/>
      <c r="E131" s="454"/>
      <c r="F131" s="454"/>
      <c r="G131" s="96"/>
    </row>
    <row r="132" spans="1:16384" ht="22.5" customHeight="1" x14ac:dyDescent="0.4">
      <c r="A132" s="455"/>
      <c r="B132" s="455"/>
      <c r="C132" s="455"/>
      <c r="D132" s="455"/>
      <c r="E132" s="455"/>
      <c r="F132" s="455"/>
      <c r="G132" s="96"/>
    </row>
    <row r="133" spans="1:16384" s="258" customFormat="1" ht="22.5" customHeight="1" x14ac:dyDescent="0.25">
      <c r="A133" s="385" t="s">
        <v>28</v>
      </c>
      <c r="B133" s="387" t="s">
        <v>29</v>
      </c>
      <c r="C133" s="387"/>
      <c r="D133" s="387" t="s">
        <v>42</v>
      </c>
      <c r="E133" s="388" t="s">
        <v>264</v>
      </c>
      <c r="F133" s="388" t="s">
        <v>295</v>
      </c>
    </row>
    <row r="134" spans="1:16384" s="258" customFormat="1" ht="22.5" customHeight="1" x14ac:dyDescent="0.25">
      <c r="A134" s="385"/>
      <c r="B134" s="100" t="s">
        <v>32</v>
      </c>
      <c r="C134" s="100" t="s">
        <v>31</v>
      </c>
      <c r="D134" s="387"/>
      <c r="E134" s="388"/>
      <c r="F134" s="38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6" t="s">
        <v>441</v>
      </c>
      <c r="B137" s="446"/>
      <c r="C137" s="446"/>
      <c r="D137" s="446"/>
      <c r="E137" s="446"/>
      <c r="F137" s="446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36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36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36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36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3" t="s">
        <v>340</v>
      </c>
      <c r="B144" s="443"/>
      <c r="C144" s="443"/>
      <c r="D144" s="443"/>
      <c r="E144" s="443"/>
      <c r="F144" s="443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63" x14ac:dyDescent="0.4">
      <c r="A146" s="107" t="s">
        <v>401</v>
      </c>
      <c r="B146" s="368">
        <v>0</v>
      </c>
      <c r="C146" s="107"/>
      <c r="D146" s="107" t="s">
        <v>479</v>
      </c>
      <c r="E146" s="107" t="s">
        <v>480</v>
      </c>
      <c r="F146" s="209" t="s">
        <v>292</v>
      </c>
      <c r="G146" s="96"/>
    </row>
    <row r="147" spans="1:7" ht="21" x14ac:dyDescent="0.4">
      <c r="A147" s="107" t="s">
        <v>389</v>
      </c>
      <c r="B147" s="368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368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368">
        <v>2</v>
      </c>
      <c r="C149" s="107"/>
      <c r="D149" s="107"/>
      <c r="E149" s="107"/>
      <c r="F149" s="209"/>
      <c r="G149" s="96"/>
    </row>
    <row r="150" spans="1:7" ht="63" x14ac:dyDescent="0.4">
      <c r="A150" s="233" t="s">
        <v>305</v>
      </c>
      <c r="B150" s="368">
        <v>0</v>
      </c>
      <c r="C150" s="140">
        <f>IF(B150=0, -5, "0")</f>
        <v>-5</v>
      </c>
      <c r="D150" s="107" t="s">
        <v>475</v>
      </c>
      <c r="E150" s="107" t="s">
        <v>476</v>
      </c>
      <c r="F150" s="209" t="s">
        <v>292</v>
      </c>
      <c r="G150" s="96"/>
    </row>
    <row r="151" spans="1:7" ht="105" x14ac:dyDescent="0.4">
      <c r="A151" s="107" t="s">
        <v>331</v>
      </c>
      <c r="B151" s="368">
        <v>1</v>
      </c>
      <c r="C151" s="107"/>
      <c r="D151" s="107" t="s">
        <v>477</v>
      </c>
      <c r="E151" s="107" t="s">
        <v>478</v>
      </c>
      <c r="F151" s="209" t="s">
        <v>292</v>
      </c>
      <c r="G151" s="96"/>
    </row>
    <row r="152" spans="1:7" ht="21" x14ac:dyDescent="0.4">
      <c r="A152" s="224" t="s">
        <v>358</v>
      </c>
      <c r="B152" s="368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368">
        <v>2</v>
      </c>
      <c r="C153" s="107"/>
      <c r="D153" s="107"/>
      <c r="E153" s="107"/>
      <c r="F153" s="209"/>
      <c r="G153" s="96"/>
    </row>
    <row r="154" spans="1:7" ht="63" x14ac:dyDescent="0.4">
      <c r="A154" s="107" t="s">
        <v>140</v>
      </c>
      <c r="B154" s="368">
        <v>1</v>
      </c>
      <c r="C154" s="107"/>
      <c r="D154" s="107" t="s">
        <v>481</v>
      </c>
      <c r="E154" s="107" t="s">
        <v>482</v>
      </c>
      <c r="F154" s="209" t="s">
        <v>292</v>
      </c>
      <c r="G154" s="96"/>
    </row>
    <row r="155" spans="1:7" ht="42" x14ac:dyDescent="0.4">
      <c r="A155" s="333" t="s">
        <v>344</v>
      </c>
      <c r="B155" s="368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368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368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368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368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368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4"/>
      <c r="B161" s="445"/>
      <c r="C161" s="445"/>
      <c r="D161" s="445"/>
      <c r="E161" s="445"/>
      <c r="F161" s="445"/>
      <c r="G161" s="96"/>
    </row>
    <row r="162" spans="1:7" ht="32.25" customHeight="1" x14ac:dyDescent="0.4">
      <c r="A162" s="446" t="s">
        <v>442</v>
      </c>
      <c r="B162" s="446"/>
      <c r="C162" s="446"/>
      <c r="D162" s="446"/>
      <c r="E162" s="446"/>
      <c r="F162" s="446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36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36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36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36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147" x14ac:dyDescent="0.4">
      <c r="A168" s="107" t="s">
        <v>390</v>
      </c>
      <c r="B168" s="364">
        <v>1</v>
      </c>
      <c r="C168" s="107"/>
      <c r="D168" s="107" t="s">
        <v>473</v>
      </c>
      <c r="E168" s="106" t="s">
        <v>474</v>
      </c>
      <c r="F168" s="209" t="s">
        <v>292</v>
      </c>
      <c r="G168" s="96"/>
    </row>
    <row r="169" spans="1:7" ht="21" x14ac:dyDescent="0.4">
      <c r="A169" s="107" t="s">
        <v>336</v>
      </c>
      <c r="B169" s="36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36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364">
        <v>2</v>
      </c>
      <c r="C171" s="107"/>
      <c r="D171" s="107"/>
      <c r="E171" s="106"/>
      <c r="F171" s="209"/>
      <c r="G171" s="96"/>
    </row>
    <row r="172" spans="1:7" ht="21" x14ac:dyDescent="0.4">
      <c r="A172" s="447"/>
      <c r="B172" s="448"/>
      <c r="C172" s="448"/>
      <c r="D172" s="448"/>
      <c r="E172" s="448"/>
      <c r="F172" s="448"/>
      <c r="G172" s="96"/>
    </row>
    <row r="173" spans="1:7" ht="32.25" customHeight="1" x14ac:dyDescent="0.4">
      <c r="A173" s="446" t="s">
        <v>304</v>
      </c>
      <c r="B173" s="446"/>
      <c r="C173" s="446"/>
      <c r="D173" s="446"/>
      <c r="E173" s="446"/>
      <c r="F173" s="446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36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36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36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364">
        <v>2</v>
      </c>
      <c r="C178" s="107"/>
      <c r="D178" s="107"/>
      <c r="E178" s="107"/>
      <c r="F178" s="209"/>
      <c r="G178" s="96"/>
    </row>
    <row r="179" spans="1:7" ht="63" x14ac:dyDescent="0.4">
      <c r="A179" s="107" t="s">
        <v>417</v>
      </c>
      <c r="B179" s="364" t="s">
        <v>30</v>
      </c>
      <c r="C179" s="107"/>
      <c r="D179" s="107" t="s">
        <v>567</v>
      </c>
      <c r="E179" s="107"/>
      <c r="F179" s="209"/>
      <c r="G179" s="96"/>
    </row>
    <row r="180" spans="1:7" ht="21" x14ac:dyDescent="0.4">
      <c r="A180" s="107" t="s">
        <v>388</v>
      </c>
      <c r="B180" s="36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418</v>
      </c>
      <c r="B182" s="449"/>
      <c r="C182" s="450"/>
      <c r="D182" s="243">
        <f>SUM(B145:C160,B174:C181,B163:C171,B138:C142)</f>
        <v>62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0.81578947368421051</v>
      </c>
      <c r="E183" s="90"/>
      <c r="F183" s="96"/>
      <c r="G183" s="96"/>
    </row>
    <row r="184" spans="1:7" ht="21" x14ac:dyDescent="0.4">
      <c r="A184" s="442"/>
      <c r="B184" s="442"/>
      <c r="C184" s="442"/>
      <c r="D184" s="442"/>
      <c r="E184" s="442"/>
      <c r="F184" s="442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43704</v>
      </c>
      <c r="B186" s="96"/>
      <c r="C186" s="96"/>
      <c r="D186" s="96"/>
      <c r="E186" s="90"/>
      <c r="F186" s="96"/>
      <c r="G186" s="96"/>
    </row>
    <row r="187" spans="1:7" ht="21" x14ac:dyDescent="0.4">
      <c r="A187" s="385" t="s">
        <v>28</v>
      </c>
      <c r="B187" s="387" t="s">
        <v>29</v>
      </c>
      <c r="C187" s="387"/>
      <c r="D187" s="387" t="s">
        <v>42</v>
      </c>
      <c r="E187" s="388" t="s">
        <v>264</v>
      </c>
      <c r="F187" s="388" t="s">
        <v>295</v>
      </c>
      <c r="G187" s="96"/>
    </row>
    <row r="188" spans="1:7" ht="21" x14ac:dyDescent="0.4">
      <c r="A188" s="385"/>
      <c r="B188" s="100" t="s">
        <v>32</v>
      </c>
      <c r="C188" s="100" t="s">
        <v>31</v>
      </c>
      <c r="D188" s="387"/>
      <c r="E188" s="388"/>
      <c r="F188" s="388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36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36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36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36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36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36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364">
        <v>2</v>
      </c>
      <c r="C198" s="136"/>
      <c r="D198" s="105"/>
      <c r="E198" s="106"/>
      <c r="F198" s="105"/>
      <c r="G198" s="96"/>
    </row>
    <row r="199" spans="1:7" ht="21" x14ac:dyDescent="0.4">
      <c r="A199" s="392" t="s">
        <v>34</v>
      </c>
      <c r="B199" s="393"/>
      <c r="C199" s="394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18"/>
      <c r="B201" s="418"/>
      <c r="C201" s="418"/>
      <c r="D201" s="418"/>
      <c r="E201" s="418"/>
      <c r="F201" s="41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36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36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36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36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36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36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36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364">
        <v>2</v>
      </c>
      <c r="C211" s="104"/>
      <c r="D211" s="105"/>
      <c r="E211" s="106"/>
      <c r="F211" s="105"/>
      <c r="G211" s="96"/>
    </row>
    <row r="212" spans="1:7" ht="84" x14ac:dyDescent="0.4">
      <c r="A212" s="158" t="s">
        <v>393</v>
      </c>
      <c r="B212" s="364">
        <v>1</v>
      </c>
      <c r="C212" s="159" t="str">
        <f>IF(B212=0, -5, "0")</f>
        <v>0</v>
      </c>
      <c r="D212" s="105" t="s">
        <v>489</v>
      </c>
      <c r="E212" s="105" t="s">
        <v>490</v>
      </c>
      <c r="F212" s="105" t="s">
        <v>292</v>
      </c>
      <c r="G212" s="96"/>
    </row>
    <row r="213" spans="1:7" ht="22.5" x14ac:dyDescent="0.4">
      <c r="A213" s="103" t="s">
        <v>199</v>
      </c>
      <c r="B213" s="36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36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36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36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36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36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36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36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36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36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2" t="s">
        <v>34</v>
      </c>
      <c r="B223" s="393"/>
      <c r="C223" s="394"/>
      <c r="D223" s="123">
        <f>SUM(B203:C222)</f>
        <v>39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0.97499999999999998</v>
      </c>
      <c r="E224" s="90"/>
      <c r="F224" s="96"/>
      <c r="G224" s="96"/>
    </row>
    <row r="225" spans="1:7" ht="21" x14ac:dyDescent="0.4">
      <c r="A225" s="418"/>
      <c r="B225" s="418"/>
      <c r="C225" s="418"/>
      <c r="D225" s="418"/>
      <c r="E225" s="418"/>
      <c r="F225" s="41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36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36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84" x14ac:dyDescent="0.4">
      <c r="A230" s="163" t="s">
        <v>116</v>
      </c>
      <c r="B230" s="364">
        <v>0</v>
      </c>
      <c r="C230" s="118"/>
      <c r="D230" s="164" t="s">
        <v>487</v>
      </c>
      <c r="E230" s="105" t="s">
        <v>488</v>
      </c>
      <c r="F230" s="105" t="s">
        <v>292</v>
      </c>
      <c r="G230" s="96"/>
    </row>
    <row r="231" spans="1:7" ht="63.75" x14ac:dyDescent="0.45">
      <c r="A231" s="336" t="s">
        <v>394</v>
      </c>
      <c r="B231" s="364">
        <v>1</v>
      </c>
      <c r="C231" s="118" t="str">
        <f>IF(B231=0, -10, "0")</f>
        <v>0</v>
      </c>
      <c r="D231" s="164" t="s">
        <v>493</v>
      </c>
      <c r="E231" s="105" t="s">
        <v>494</v>
      </c>
      <c r="F231" s="105" t="s">
        <v>292</v>
      </c>
      <c r="G231" s="96"/>
    </row>
    <row r="232" spans="1:7" ht="20.25" customHeight="1" x14ac:dyDescent="0.45">
      <c r="A232" s="439" t="s">
        <v>304</v>
      </c>
      <c r="B232" s="440"/>
      <c r="C232" s="440"/>
      <c r="D232" s="441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364">
        <v>2</v>
      </c>
      <c r="C234" s="166"/>
      <c r="D234" s="105"/>
      <c r="E234" s="105"/>
      <c r="F234" s="105"/>
      <c r="G234" s="96"/>
    </row>
    <row r="235" spans="1:7" ht="63" x14ac:dyDescent="0.4">
      <c r="A235" s="107" t="s">
        <v>362</v>
      </c>
      <c r="B235" s="364" t="s">
        <v>30</v>
      </c>
      <c r="C235" s="166"/>
      <c r="D235" s="107" t="s">
        <v>567</v>
      </c>
      <c r="E235" s="105"/>
      <c r="F235" s="105"/>
      <c r="G235" s="96"/>
    </row>
    <row r="236" spans="1:7" ht="21" x14ac:dyDescent="0.4">
      <c r="A236" s="152" t="s">
        <v>363</v>
      </c>
      <c r="B236" s="364">
        <v>2</v>
      </c>
      <c r="C236" s="166"/>
      <c r="D236" s="105"/>
      <c r="E236" s="105"/>
      <c r="F236" s="105"/>
      <c r="G236" s="96"/>
    </row>
    <row r="237" spans="1:7" ht="126" x14ac:dyDescent="0.4">
      <c r="A237" s="139" t="s">
        <v>311</v>
      </c>
      <c r="B237" s="364">
        <v>1</v>
      </c>
      <c r="C237" s="118" t="str">
        <f>IF(B237=0, -5, "0")</f>
        <v>0</v>
      </c>
      <c r="D237" s="105" t="s">
        <v>491</v>
      </c>
      <c r="E237" s="365" t="s">
        <v>492</v>
      </c>
      <c r="F237" s="105" t="s">
        <v>292</v>
      </c>
      <c r="G237" s="96"/>
    </row>
    <row r="238" spans="1:7" ht="21" x14ac:dyDescent="0.4">
      <c r="A238" s="152" t="s">
        <v>321</v>
      </c>
      <c r="B238" s="36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36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2</v>
      </c>
      <c r="C240" s="137"/>
      <c r="D240" s="319">
        <v>1</v>
      </c>
      <c r="E240" s="353"/>
      <c r="F240" s="353"/>
      <c r="G240" s="96"/>
    </row>
    <row r="241" spans="1:7" ht="21" x14ac:dyDescent="0.4">
      <c r="A241" s="392" t="s">
        <v>34</v>
      </c>
      <c r="B241" s="393"/>
      <c r="C241" s="394"/>
      <c r="D241" s="108">
        <f>SUM(B227:C231,B233:C240)</f>
        <v>20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0.83333333333333337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75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0.9375</v>
      </c>
      <c r="E245" s="90"/>
      <c r="F245" s="96"/>
      <c r="G245" s="96"/>
    </row>
    <row r="246" spans="1:7" ht="21" x14ac:dyDescent="0.4">
      <c r="A246" s="418"/>
      <c r="B246" s="418"/>
      <c r="C246" s="418"/>
      <c r="D246" s="418"/>
      <c r="E246" s="418"/>
      <c r="F246" s="41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43704</v>
      </c>
      <c r="B248" s="96"/>
      <c r="C248" s="96"/>
      <c r="D248" s="96"/>
      <c r="E248" s="90"/>
      <c r="F248" s="96"/>
      <c r="G248" s="96"/>
    </row>
    <row r="249" spans="1:7" ht="21" x14ac:dyDescent="0.4">
      <c r="A249" s="385" t="s">
        <v>28</v>
      </c>
      <c r="B249" s="387" t="s">
        <v>29</v>
      </c>
      <c r="C249" s="387"/>
      <c r="D249" s="387" t="s">
        <v>42</v>
      </c>
      <c r="E249" s="388" t="s">
        <v>264</v>
      </c>
      <c r="F249" s="388" t="s">
        <v>295</v>
      </c>
      <c r="G249" s="96"/>
    </row>
    <row r="250" spans="1:7" ht="21" x14ac:dyDescent="0.4">
      <c r="A250" s="385"/>
      <c r="B250" s="100" t="s">
        <v>32</v>
      </c>
      <c r="C250" s="100" t="s">
        <v>31</v>
      </c>
      <c r="D250" s="387"/>
      <c r="E250" s="388"/>
      <c r="F250" s="388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2" t="s">
        <v>34</v>
      </c>
      <c r="B261" s="393"/>
      <c r="C261" s="394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126" x14ac:dyDescent="0.4">
      <c r="A266" s="103" t="s">
        <v>106</v>
      </c>
      <c r="B266" s="104">
        <v>0</v>
      </c>
      <c r="C266" s="104"/>
      <c r="D266" s="367" t="s">
        <v>508</v>
      </c>
      <c r="E266" s="365" t="s">
        <v>506</v>
      </c>
      <c r="F266" s="105" t="s">
        <v>293</v>
      </c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84" x14ac:dyDescent="0.4">
      <c r="A274" s="103" t="s">
        <v>116</v>
      </c>
      <c r="B274" s="104">
        <v>1</v>
      </c>
      <c r="C274" s="104"/>
      <c r="D274" s="367" t="s">
        <v>507</v>
      </c>
      <c r="E274" s="367" t="s">
        <v>509</v>
      </c>
      <c r="F274" s="105" t="s">
        <v>292</v>
      </c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2"/>
      <c r="B286" s="402"/>
      <c r="C286" s="402"/>
      <c r="D286" s="402"/>
      <c r="E286" s="402"/>
      <c r="F286" s="402"/>
      <c r="G286" s="96"/>
    </row>
    <row r="287" spans="1:7" ht="31.5" customHeight="1" x14ac:dyDescent="0.4">
      <c r="A287" s="438" t="s">
        <v>304</v>
      </c>
      <c r="B287" s="438"/>
      <c r="C287" s="438"/>
      <c r="D287" s="438"/>
      <c r="E287" s="438"/>
      <c r="F287" s="43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07" t="s">
        <v>567</v>
      </c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v>0.8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52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0.9285714285714286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68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0.94444444444444442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43704</v>
      </c>
      <c r="B303" s="96"/>
      <c r="C303" s="96"/>
      <c r="D303" s="96"/>
      <c r="E303" s="90"/>
      <c r="F303" s="96"/>
      <c r="G303" s="96"/>
    </row>
    <row r="304" spans="1:7" ht="21" x14ac:dyDescent="0.4">
      <c r="A304" s="385" t="s">
        <v>28</v>
      </c>
      <c r="B304" s="387" t="s">
        <v>29</v>
      </c>
      <c r="C304" s="387"/>
      <c r="D304" s="387" t="s">
        <v>42</v>
      </c>
      <c r="E304" s="388" t="s">
        <v>264</v>
      </c>
      <c r="F304" s="388" t="s">
        <v>295</v>
      </c>
      <c r="G304" s="96"/>
    </row>
    <row r="305" spans="1:7" ht="21" x14ac:dyDescent="0.4">
      <c r="A305" s="385"/>
      <c r="B305" s="100" t="s">
        <v>32</v>
      </c>
      <c r="C305" s="100" t="s">
        <v>31</v>
      </c>
      <c r="D305" s="387"/>
      <c r="E305" s="388"/>
      <c r="F305" s="388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1</v>
      </c>
      <c r="C322" s="118" t="str">
        <f>IF(B322=0, -10, "0")</f>
        <v>0</v>
      </c>
      <c r="D322" s="365" t="s">
        <v>521</v>
      </c>
      <c r="E322" s="365" t="s">
        <v>522</v>
      </c>
      <c r="F322" s="105" t="s">
        <v>292</v>
      </c>
      <c r="G322" s="96"/>
    </row>
    <row r="323" spans="1:7" ht="63" x14ac:dyDescent="0.4">
      <c r="A323" s="103" t="s">
        <v>53</v>
      </c>
      <c r="B323" s="104">
        <v>1</v>
      </c>
      <c r="C323" s="104"/>
      <c r="D323" s="365" t="s">
        <v>513</v>
      </c>
      <c r="E323" s="365" t="s">
        <v>514</v>
      </c>
      <c r="F323" s="105" t="s">
        <v>292</v>
      </c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26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523</v>
      </c>
      <c r="E332" s="172" t="s">
        <v>524</v>
      </c>
      <c r="F332" s="105" t="s">
        <v>293</v>
      </c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76.5" customHeight="1" x14ac:dyDescent="0.4">
      <c r="A334" s="229" t="s">
        <v>63</v>
      </c>
      <c r="B334" s="104">
        <v>0</v>
      </c>
      <c r="C334" s="118">
        <f>IF(B334=0, -5, "0")</f>
        <v>-5</v>
      </c>
      <c r="D334" s="105" t="s">
        <v>525</v>
      </c>
      <c r="E334" s="365" t="s">
        <v>526</v>
      </c>
      <c r="F334" s="105" t="s">
        <v>292</v>
      </c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17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0.40476190476190477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120" customHeight="1" x14ac:dyDescent="0.4">
      <c r="A346" s="174" t="s">
        <v>368</v>
      </c>
      <c r="B346" s="104">
        <v>0</v>
      </c>
      <c r="C346" s="118">
        <f>IF(B346=0, -5, "0")</f>
        <v>-5</v>
      </c>
      <c r="D346" s="366" t="s">
        <v>515</v>
      </c>
      <c r="E346" s="369" t="s">
        <v>516</v>
      </c>
      <c r="F346" s="105" t="s">
        <v>292</v>
      </c>
      <c r="G346" s="96"/>
    </row>
    <row r="347" spans="1:7" ht="63" x14ac:dyDescent="0.4">
      <c r="A347" s="103" t="s">
        <v>183</v>
      </c>
      <c r="B347" s="104">
        <v>1</v>
      </c>
      <c r="C347" s="104"/>
      <c r="D347" s="135" t="s">
        <v>519</v>
      </c>
      <c r="E347" s="366" t="s">
        <v>520</v>
      </c>
      <c r="F347" s="105" t="s">
        <v>292</v>
      </c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63" x14ac:dyDescent="0.4">
      <c r="A351" s="103" t="s">
        <v>120</v>
      </c>
      <c r="B351" s="104">
        <v>0</v>
      </c>
      <c r="C351" s="104"/>
      <c r="D351" s="131" t="s">
        <v>517</v>
      </c>
      <c r="E351" s="106" t="s">
        <v>518</v>
      </c>
      <c r="F351" s="105" t="s">
        <v>292</v>
      </c>
      <c r="G351" s="96"/>
    </row>
    <row r="352" spans="1:7" ht="21" x14ac:dyDescent="0.3">
      <c r="A352" s="423"/>
      <c r="B352" s="423"/>
      <c r="C352" s="423"/>
      <c r="D352" s="423"/>
      <c r="E352" s="423"/>
      <c r="F352" s="423"/>
      <c r="G352" s="423"/>
    </row>
    <row r="353" spans="1:7" ht="32.25" customHeight="1" x14ac:dyDescent="0.4">
      <c r="A353" s="437" t="s">
        <v>304</v>
      </c>
      <c r="B353" s="437"/>
      <c r="C353" s="437"/>
      <c r="D353" s="437"/>
      <c r="E353" s="437"/>
      <c r="F353" s="437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63" x14ac:dyDescent="0.4">
      <c r="A356" s="107" t="s">
        <v>362</v>
      </c>
      <c r="B356" s="104" t="s">
        <v>30</v>
      </c>
      <c r="C356" s="104"/>
      <c r="D356" s="107" t="s">
        <v>567</v>
      </c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v>0.85699999999999998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0.61764705882352944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54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0.58695652173913049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43704</v>
      </c>
      <c r="B369" s="96"/>
      <c r="C369" s="96"/>
      <c r="D369" s="96"/>
      <c r="E369" s="90"/>
      <c r="F369" s="96"/>
      <c r="G369" s="96"/>
    </row>
    <row r="370" spans="1:7" ht="21" x14ac:dyDescent="0.4">
      <c r="A370" s="385" t="s">
        <v>28</v>
      </c>
      <c r="B370" s="387" t="s">
        <v>29</v>
      </c>
      <c r="C370" s="387"/>
      <c r="D370" s="387" t="s">
        <v>42</v>
      </c>
      <c r="E370" s="388" t="s">
        <v>264</v>
      </c>
      <c r="F370" s="388" t="s">
        <v>295</v>
      </c>
      <c r="G370" s="96"/>
    </row>
    <row r="371" spans="1:7" ht="21" x14ac:dyDescent="0.4">
      <c r="A371" s="385"/>
      <c r="B371" s="100" t="s">
        <v>32</v>
      </c>
      <c r="C371" s="100" t="s">
        <v>31</v>
      </c>
      <c r="D371" s="387"/>
      <c r="E371" s="388"/>
      <c r="F371" s="388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36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36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36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36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84" x14ac:dyDescent="0.4">
      <c r="A379" s="130" t="s">
        <v>144</v>
      </c>
      <c r="B379" s="364">
        <v>0</v>
      </c>
      <c r="C379" s="104"/>
      <c r="D379" s="365" t="s">
        <v>534</v>
      </c>
      <c r="E379" s="365" t="s">
        <v>535</v>
      </c>
      <c r="F379" s="105" t="s">
        <v>292</v>
      </c>
      <c r="G379" s="96"/>
    </row>
    <row r="380" spans="1:7" ht="21" x14ac:dyDescent="0.4">
      <c r="A380" s="130" t="s">
        <v>124</v>
      </c>
      <c r="B380" s="36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36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36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36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36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84" x14ac:dyDescent="0.4">
      <c r="A390" s="103" t="s">
        <v>152</v>
      </c>
      <c r="B390" s="364">
        <v>0</v>
      </c>
      <c r="C390" s="104"/>
      <c r="D390" s="156" t="s">
        <v>540</v>
      </c>
      <c r="E390" s="156" t="s">
        <v>541</v>
      </c>
      <c r="F390" s="105" t="s">
        <v>292</v>
      </c>
      <c r="G390" s="96"/>
    </row>
    <row r="391" spans="1:7" ht="22.5" x14ac:dyDescent="0.4">
      <c r="A391" s="173" t="s">
        <v>318</v>
      </c>
      <c r="B391" s="36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364">
        <v>2</v>
      </c>
      <c r="C392" s="104"/>
      <c r="D392" s="156"/>
      <c r="E392" s="106"/>
      <c r="F392" s="105"/>
      <c r="G392" s="96"/>
    </row>
    <row r="393" spans="1:7" ht="63" x14ac:dyDescent="0.4">
      <c r="A393" s="103" t="s">
        <v>116</v>
      </c>
      <c r="B393" s="364">
        <v>1</v>
      </c>
      <c r="C393" s="104"/>
      <c r="D393" s="156" t="s">
        <v>536</v>
      </c>
      <c r="E393" s="156" t="s">
        <v>537</v>
      </c>
      <c r="F393" s="105" t="s">
        <v>292</v>
      </c>
      <c r="G393" s="96"/>
    </row>
    <row r="394" spans="1:7" ht="22.5" x14ac:dyDescent="0.45">
      <c r="A394" s="184" t="s">
        <v>7</v>
      </c>
      <c r="B394" s="36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36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36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36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84" x14ac:dyDescent="0.4">
      <c r="A398" s="103" t="s">
        <v>215</v>
      </c>
      <c r="B398" s="364">
        <v>0</v>
      </c>
      <c r="C398" s="104"/>
      <c r="D398" s="156" t="s">
        <v>538</v>
      </c>
      <c r="E398" s="156" t="s">
        <v>539</v>
      </c>
      <c r="F398" s="105" t="s">
        <v>292</v>
      </c>
      <c r="G398" s="96"/>
    </row>
    <row r="399" spans="1:7" ht="21" x14ac:dyDescent="0.4">
      <c r="A399" s="103" t="s">
        <v>140</v>
      </c>
      <c r="B399" s="36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36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36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36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36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36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36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36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36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36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364">
        <v>2</v>
      </c>
      <c r="C409" s="104"/>
      <c r="D409" s="161"/>
      <c r="E409" s="106"/>
      <c r="F409" s="105"/>
      <c r="G409" s="96"/>
    </row>
    <row r="410" spans="1:7" ht="21" x14ac:dyDescent="0.4">
      <c r="A410" s="435"/>
      <c r="B410" s="436"/>
      <c r="C410" s="436"/>
      <c r="D410" s="436"/>
      <c r="E410" s="436"/>
      <c r="F410" s="436"/>
      <c r="G410" s="436"/>
    </row>
    <row r="411" spans="1:7" ht="24.75" x14ac:dyDescent="0.4">
      <c r="A411" s="433" t="s">
        <v>313</v>
      </c>
      <c r="B411" s="433"/>
      <c r="C411" s="433"/>
      <c r="D411" s="433"/>
      <c r="E411" s="433"/>
      <c r="F411" s="433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63" x14ac:dyDescent="0.4">
      <c r="A414" s="107" t="s">
        <v>362</v>
      </c>
      <c r="B414" s="104" t="s">
        <v>30</v>
      </c>
      <c r="C414" s="104"/>
      <c r="D414" s="107" t="s">
        <v>567</v>
      </c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49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0.90740740740740744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69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0.90789473684210531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43704</v>
      </c>
      <c r="B427" s="96"/>
      <c r="C427" s="96"/>
      <c r="D427" s="96"/>
      <c r="E427" s="90"/>
      <c r="F427" s="96"/>
      <c r="G427" s="96"/>
    </row>
    <row r="428" spans="1:7" ht="21" x14ac:dyDescent="0.4">
      <c r="A428" s="385" t="s">
        <v>28</v>
      </c>
      <c r="B428" s="387" t="s">
        <v>29</v>
      </c>
      <c r="C428" s="387"/>
      <c r="D428" s="387" t="s">
        <v>42</v>
      </c>
      <c r="E428" s="388" t="s">
        <v>264</v>
      </c>
      <c r="F428" s="388" t="s">
        <v>295</v>
      </c>
      <c r="G428" s="96"/>
    </row>
    <row r="429" spans="1:7" ht="21" x14ac:dyDescent="0.4">
      <c r="A429" s="385"/>
      <c r="B429" s="100" t="s">
        <v>32</v>
      </c>
      <c r="C429" s="100" t="s">
        <v>31</v>
      </c>
      <c r="D429" s="387"/>
      <c r="E429" s="388"/>
      <c r="F429" s="388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3" t="s">
        <v>304</v>
      </c>
      <c r="B459" s="433"/>
      <c r="C459" s="433"/>
      <c r="D459" s="433"/>
      <c r="E459" s="433"/>
      <c r="F459" s="433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4" t="s">
        <v>405</v>
      </c>
      <c r="B473" s="434"/>
      <c r="C473" s="434"/>
      <c r="D473" s="434"/>
      <c r="E473" s="434"/>
      <c r="F473" s="434"/>
      <c r="G473" s="96"/>
    </row>
    <row r="474" spans="1:7" ht="21" customHeight="1" x14ac:dyDescent="0.4">
      <c r="A474" s="191">
        <f>B11</f>
        <v>43704</v>
      </c>
      <c r="F474" s="2"/>
      <c r="G474" s="96"/>
    </row>
    <row r="475" spans="1:7" ht="21" x14ac:dyDescent="0.4">
      <c r="A475" s="419" t="s">
        <v>28</v>
      </c>
      <c r="B475" s="420" t="s">
        <v>29</v>
      </c>
      <c r="C475" s="420"/>
      <c r="D475" s="420" t="s">
        <v>42</v>
      </c>
      <c r="E475" s="421" t="s">
        <v>264</v>
      </c>
      <c r="F475" s="421" t="s">
        <v>295</v>
      </c>
      <c r="G475" s="96"/>
    </row>
    <row r="476" spans="1:7" ht="21" x14ac:dyDescent="0.4">
      <c r="A476" s="419"/>
      <c r="B476" s="254" t="s">
        <v>32</v>
      </c>
      <c r="C476" s="254" t="s">
        <v>31</v>
      </c>
      <c r="D476" s="420"/>
      <c r="E476" s="421"/>
      <c r="F476" s="421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84" x14ac:dyDescent="0.4">
      <c r="A485" s="164" t="s">
        <v>80</v>
      </c>
      <c r="B485" s="104">
        <v>0</v>
      </c>
      <c r="C485" s="297"/>
      <c r="D485" s="370" t="s">
        <v>546</v>
      </c>
      <c r="E485" s="370" t="s">
        <v>545</v>
      </c>
      <c r="F485" s="105"/>
      <c r="G485" s="96"/>
    </row>
    <row r="486" spans="1:7" ht="84" x14ac:dyDescent="0.4">
      <c r="A486" s="164" t="s">
        <v>106</v>
      </c>
      <c r="B486" s="104">
        <v>0</v>
      </c>
      <c r="C486" s="297"/>
      <c r="D486" s="370" t="s">
        <v>546</v>
      </c>
      <c r="E486" s="370" t="s">
        <v>545</v>
      </c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84" x14ac:dyDescent="0.4">
      <c r="A488" s="337" t="s">
        <v>458</v>
      </c>
      <c r="B488" s="104">
        <v>0</v>
      </c>
      <c r="C488" s="118">
        <f>IF(B488=0, -5, "0")</f>
        <v>-5</v>
      </c>
      <c r="D488" s="370" t="s">
        <v>543</v>
      </c>
      <c r="E488" s="370" t="s">
        <v>544</v>
      </c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4"/>
      <c r="B507" s="404"/>
      <c r="C507" s="404"/>
      <c r="D507" s="404"/>
      <c r="E507" s="404"/>
      <c r="F507" s="404"/>
      <c r="G507" s="404"/>
    </row>
    <row r="508" spans="1:7" ht="26.25" customHeight="1" x14ac:dyDescent="0.5">
      <c r="A508" s="288" t="s">
        <v>304</v>
      </c>
      <c r="B508" s="431"/>
      <c r="C508" s="431"/>
      <c r="D508" s="431"/>
      <c r="E508" s="431"/>
      <c r="F508" s="43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-5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>
        <f>D516/(COUNT(B496:C506,B485:C493,B509:C515,B479:C482)*2)</f>
        <v>-0.625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32" t="s">
        <v>97</v>
      </c>
      <c r="B520" s="432"/>
      <c r="C520" s="432"/>
      <c r="D520" s="432"/>
      <c r="E520" s="432"/>
      <c r="F520" s="432"/>
      <c r="G520" s="96"/>
    </row>
    <row r="521" spans="1:7" ht="22.5" customHeight="1" x14ac:dyDescent="0.4">
      <c r="A521" s="191">
        <f>B11</f>
        <v>43704</v>
      </c>
      <c r="B521" s="96"/>
      <c r="C521" s="96"/>
      <c r="D521" s="114"/>
      <c r="E521" s="114"/>
      <c r="F521" s="114"/>
      <c r="G521" s="96"/>
    </row>
    <row r="522" spans="1:7" ht="21" x14ac:dyDescent="0.4">
      <c r="A522" s="426" t="s">
        <v>28</v>
      </c>
      <c r="B522" s="386" t="s">
        <v>29</v>
      </c>
      <c r="C522" s="428"/>
      <c r="D522" s="387" t="s">
        <v>42</v>
      </c>
      <c r="E522" s="388" t="s">
        <v>264</v>
      </c>
      <c r="F522" s="388" t="s">
        <v>295</v>
      </c>
      <c r="G522" s="96"/>
    </row>
    <row r="523" spans="1:7" ht="21" x14ac:dyDescent="0.4">
      <c r="A523" s="427"/>
      <c r="B523" s="249" t="s">
        <v>32</v>
      </c>
      <c r="C523" s="250" t="s">
        <v>31</v>
      </c>
      <c r="D523" s="387"/>
      <c r="E523" s="388"/>
      <c r="F523" s="388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9"/>
      <c r="D525" s="429"/>
      <c r="E525" s="429"/>
      <c r="F525" s="43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 t="s">
        <v>292</v>
      </c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2" t="s">
        <v>34</v>
      </c>
      <c r="B532" s="393"/>
      <c r="C532" s="394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2" t="s">
        <v>33</v>
      </c>
      <c r="B533" s="393"/>
      <c r="C533" s="394"/>
      <c r="D533" s="298">
        <f>D532/(COUNT(B526:C531)*2)</f>
        <v>1</v>
      </c>
      <c r="E533" s="202"/>
      <c r="F533" s="202"/>
      <c r="G533" s="96"/>
    </row>
    <row r="534" spans="1:7" ht="21" x14ac:dyDescent="0.4">
      <c r="A534" s="418"/>
      <c r="B534" s="418"/>
      <c r="C534" s="418"/>
      <c r="D534" s="418"/>
      <c r="E534" s="418"/>
      <c r="F534" s="41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2"/>
      <c r="B546" s="423"/>
      <c r="C546" s="423"/>
      <c r="D546" s="423"/>
      <c r="E546" s="423"/>
      <c r="F546" s="423"/>
      <c r="G546" s="423"/>
    </row>
    <row r="547" spans="1:7" ht="35.25" customHeight="1" x14ac:dyDescent="0.4">
      <c r="A547" s="290" t="s">
        <v>304</v>
      </c>
      <c r="B547" s="265"/>
      <c r="C547" s="424"/>
      <c r="D547" s="424"/>
      <c r="E547" s="424"/>
      <c r="F547" s="425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63" x14ac:dyDescent="0.4">
      <c r="A550" s="107" t="s">
        <v>362</v>
      </c>
      <c r="B550" s="104" t="s">
        <v>30</v>
      </c>
      <c r="C550" s="137"/>
      <c r="D550" s="107" t="s">
        <v>567</v>
      </c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400" t="s">
        <v>34</v>
      </c>
      <c r="B556" s="400"/>
      <c r="C556" s="412"/>
      <c r="D556" s="327">
        <f>SUM(B548:C555,B536:C545)</f>
        <v>32</v>
      </c>
      <c r="E556" s="90"/>
      <c r="F556" s="96"/>
      <c r="G556" s="96"/>
    </row>
    <row r="557" spans="1:7" ht="21" x14ac:dyDescent="0.4">
      <c r="A557" s="400" t="s">
        <v>33</v>
      </c>
      <c r="B557" s="400"/>
      <c r="C557" s="400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44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8"/>
      <c r="B562" s="418"/>
      <c r="C562" s="418"/>
      <c r="D562" s="418"/>
      <c r="E562" s="418"/>
      <c r="F562" s="418"/>
      <c r="G562" s="96"/>
    </row>
    <row r="563" spans="1:7" ht="22.5" x14ac:dyDescent="0.45">
      <c r="A563" s="399" t="s">
        <v>19</v>
      </c>
      <c r="B563" s="399"/>
      <c r="C563" s="399"/>
      <c r="D563" s="399"/>
      <c r="E563" s="399"/>
      <c r="F563" s="399"/>
      <c r="G563" s="96"/>
    </row>
    <row r="564" spans="1:7" ht="22.5" x14ac:dyDescent="0.4">
      <c r="A564" s="198">
        <f>B11</f>
        <v>43704</v>
      </c>
      <c r="B564" s="96"/>
      <c r="C564" s="96"/>
      <c r="D564" s="280"/>
      <c r="E564" s="280"/>
      <c r="F564" s="280"/>
      <c r="G564" s="96"/>
    </row>
    <row r="565" spans="1:7" ht="21" x14ac:dyDescent="0.4">
      <c r="A565" s="419" t="s">
        <v>28</v>
      </c>
      <c r="B565" s="420" t="s">
        <v>29</v>
      </c>
      <c r="C565" s="420"/>
      <c r="D565" s="420" t="s">
        <v>42</v>
      </c>
      <c r="E565" s="421" t="s">
        <v>264</v>
      </c>
      <c r="F565" s="421" t="s">
        <v>295</v>
      </c>
      <c r="G565" s="96"/>
    </row>
    <row r="566" spans="1:7" ht="21" x14ac:dyDescent="0.4">
      <c r="A566" s="419"/>
      <c r="B566" s="254" t="s">
        <v>32</v>
      </c>
      <c r="C566" s="254" t="s">
        <v>31</v>
      </c>
      <c r="D566" s="420"/>
      <c r="E566" s="421"/>
      <c r="F566" s="42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9" t="s">
        <v>10</v>
      </c>
      <c r="B568" s="410"/>
      <c r="C568" s="410"/>
      <c r="D568" s="410"/>
      <c r="E568" s="410"/>
      <c r="F568" s="411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105" x14ac:dyDescent="0.4">
      <c r="A570" s="103" t="s">
        <v>45</v>
      </c>
      <c r="B570" s="364">
        <v>0</v>
      </c>
      <c r="C570" s="104"/>
      <c r="D570" s="105" t="s">
        <v>548</v>
      </c>
      <c r="E570" s="365" t="s">
        <v>547</v>
      </c>
      <c r="F570" s="105" t="s">
        <v>292</v>
      </c>
      <c r="G570" s="96"/>
    </row>
    <row r="571" spans="1:7" ht="21" x14ac:dyDescent="0.4">
      <c r="A571" s="103" t="s">
        <v>78</v>
      </c>
      <c r="B571" s="36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36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36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36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36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36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364">
        <v>2</v>
      </c>
      <c r="C577" s="104"/>
      <c r="D577" s="105"/>
      <c r="E577" s="106"/>
      <c r="F577" s="105"/>
      <c r="G577" s="96"/>
    </row>
    <row r="578" spans="1:7" ht="21" x14ac:dyDescent="0.4">
      <c r="A578" s="400" t="s">
        <v>34</v>
      </c>
      <c r="B578" s="400"/>
      <c r="C578" s="412"/>
      <c r="D578" s="327">
        <f>SUM(B569:C577)</f>
        <v>16</v>
      </c>
      <c r="E578" s="90"/>
      <c r="F578" s="96"/>
      <c r="G578" s="96"/>
    </row>
    <row r="579" spans="1:7" ht="21" x14ac:dyDescent="0.4">
      <c r="A579" s="400" t="s">
        <v>33</v>
      </c>
      <c r="B579" s="400"/>
      <c r="C579" s="400"/>
      <c r="D579" s="298">
        <f>D578/(COUNT(B569:C577)*2)</f>
        <v>0.88888888888888884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3" t="s">
        <v>23</v>
      </c>
      <c r="B581" s="414"/>
      <c r="C581" s="414"/>
      <c r="D581" s="414"/>
      <c r="E581" s="414"/>
      <c r="F581" s="415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36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36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36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36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36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16" t="s">
        <v>370</v>
      </c>
      <c r="B588" s="417"/>
      <c r="C588" s="417"/>
      <c r="D588" s="417"/>
      <c r="E588" s="417"/>
      <c r="F588" s="417"/>
      <c r="G588" s="417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36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36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36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36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36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">
        <v>30</v>
      </c>
      <c r="C595" s="104"/>
      <c r="D595" s="319" t="str">
        <f>IFERROR(E595/F595,"N.A")</f>
        <v>N.A</v>
      </c>
      <c r="E595" s="353"/>
      <c r="F595" s="353"/>
      <c r="G595" s="96"/>
    </row>
    <row r="596" spans="1:7" ht="21" x14ac:dyDescent="0.4">
      <c r="A596" s="400" t="s">
        <v>34</v>
      </c>
      <c r="B596" s="400"/>
      <c r="C596" s="412"/>
      <c r="D596" s="327">
        <f>SUM(B589:C595,B582:C587)</f>
        <v>24</v>
      </c>
      <c r="E596" s="90"/>
      <c r="F596" s="96"/>
      <c r="G596" s="96"/>
    </row>
    <row r="597" spans="1:7" ht="21" x14ac:dyDescent="0.4">
      <c r="A597" s="400" t="s">
        <v>33</v>
      </c>
      <c r="B597" s="400"/>
      <c r="C597" s="400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40</v>
      </c>
      <c r="E599" s="239"/>
      <c r="F599" s="239"/>
      <c r="G599" s="96"/>
    </row>
    <row r="600" spans="1:7" ht="22.5" x14ac:dyDescent="0.45">
      <c r="A600" s="406" t="s">
        <v>168</v>
      </c>
      <c r="B600" s="407"/>
      <c r="C600" s="408"/>
      <c r="D600" s="127">
        <f>D599/(COUNT(B569:C577,B589:C595,B582:C587)*2)</f>
        <v>0.95238095238095233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9" t="s">
        <v>8</v>
      </c>
      <c r="B602" s="399"/>
      <c r="C602" s="399"/>
      <c r="D602" s="399"/>
      <c r="E602" s="399"/>
      <c r="F602" s="399"/>
      <c r="G602" s="96"/>
    </row>
    <row r="603" spans="1:7" ht="22.5" x14ac:dyDescent="0.4">
      <c r="A603" s="129">
        <f>B11</f>
        <v>43704</v>
      </c>
      <c r="B603" s="96"/>
      <c r="C603" s="96"/>
      <c r="D603" s="114"/>
      <c r="E603" s="114"/>
      <c r="F603" s="114"/>
      <c r="G603" s="96"/>
    </row>
    <row r="604" spans="1:7" ht="21" x14ac:dyDescent="0.4">
      <c r="A604" s="385" t="s">
        <v>28</v>
      </c>
      <c r="B604" s="387" t="s">
        <v>29</v>
      </c>
      <c r="C604" s="387"/>
      <c r="D604" s="387" t="s">
        <v>42</v>
      </c>
      <c r="E604" s="388" t="s">
        <v>264</v>
      </c>
      <c r="F604" s="388" t="s">
        <v>295</v>
      </c>
      <c r="G604" s="96"/>
    </row>
    <row r="605" spans="1:7" ht="18.75" customHeight="1" x14ac:dyDescent="0.4">
      <c r="A605" s="385"/>
      <c r="B605" s="100" t="s">
        <v>32</v>
      </c>
      <c r="C605" s="100" t="s">
        <v>31</v>
      </c>
      <c r="D605" s="387"/>
      <c r="E605" s="388"/>
      <c r="F605" s="388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90"/>
      <c r="D607" s="390"/>
      <c r="E607" s="390"/>
      <c r="F607" s="39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00" t="s">
        <v>34</v>
      </c>
      <c r="B616" s="400"/>
      <c r="C616" s="400"/>
      <c r="D616" s="327">
        <f>SUM(B608:C615)</f>
        <v>16</v>
      </c>
      <c r="E616" s="401"/>
      <c r="F616" s="402"/>
      <c r="G616" s="96"/>
    </row>
    <row r="617" spans="1:7" ht="21" x14ac:dyDescent="0.4">
      <c r="A617" s="400" t="s">
        <v>33</v>
      </c>
      <c r="B617" s="400"/>
      <c r="C617" s="400"/>
      <c r="D617" s="298">
        <f>D616/(COUNT(B608:C615)*2)</f>
        <v>1</v>
      </c>
      <c r="E617" s="403"/>
      <c r="F617" s="404"/>
      <c r="G617" s="96"/>
    </row>
    <row r="618" spans="1:7" ht="21" x14ac:dyDescent="0.4">
      <c r="A618" s="128"/>
      <c r="B618" s="96"/>
      <c r="C618" s="405"/>
      <c r="D618" s="405"/>
      <c r="E618" s="405"/>
      <c r="F618" s="40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63" x14ac:dyDescent="0.4">
      <c r="A620" s="103" t="s">
        <v>83</v>
      </c>
      <c r="B620" s="104">
        <v>1</v>
      </c>
      <c r="C620" s="104"/>
      <c r="D620" s="156" t="s">
        <v>555</v>
      </c>
      <c r="E620" s="156" t="s">
        <v>556</v>
      </c>
      <c r="F620" s="105" t="s">
        <v>292</v>
      </c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42" x14ac:dyDescent="0.4">
      <c r="A622" s="103" t="s">
        <v>184</v>
      </c>
      <c r="B622" s="104">
        <v>0</v>
      </c>
      <c r="C622" s="104"/>
      <c r="D622" s="156" t="s">
        <v>557</v>
      </c>
      <c r="E622" s="156" t="s">
        <v>558</v>
      </c>
      <c r="F622" s="105" t="s">
        <v>292</v>
      </c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2" t="s">
        <v>34</v>
      </c>
      <c r="B629" s="393"/>
      <c r="C629" s="394"/>
      <c r="D629" s="201">
        <f>SUM(B620:C628)</f>
        <v>15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0.83333333333333337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0"/>
      <c r="D632" s="390"/>
      <c r="E632" s="390"/>
      <c r="F632" s="39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2" t="s">
        <v>34</v>
      </c>
      <c r="B639" s="393"/>
      <c r="C639" s="394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5"/>
      <c r="B641" s="395"/>
      <c r="C641" s="395"/>
      <c r="D641" s="395"/>
      <c r="E641" s="395"/>
      <c r="F641" s="395"/>
      <c r="G641" s="395"/>
    </row>
    <row r="642" spans="1:7" ht="24.75" x14ac:dyDescent="0.4">
      <c r="A642" s="284" t="s">
        <v>26</v>
      </c>
      <c r="B642" s="390"/>
      <c r="C642" s="390"/>
      <c r="D642" s="390"/>
      <c r="E642" s="390"/>
      <c r="F642" s="391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96" t="s">
        <v>304</v>
      </c>
      <c r="B650" s="397"/>
      <c r="C650" s="397"/>
      <c r="D650" s="397"/>
      <c r="E650" s="397"/>
      <c r="F650" s="398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50.2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71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0.95945945945945943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9" t="s">
        <v>346</v>
      </c>
      <c r="B665" s="399"/>
      <c r="C665" s="399"/>
      <c r="D665" s="399"/>
      <c r="E665" s="399"/>
      <c r="F665" s="399"/>
      <c r="G665" s="96"/>
    </row>
    <row r="666" spans="1:7" ht="21" x14ac:dyDescent="0.4">
      <c r="A666" s="198">
        <f>B11</f>
        <v>43704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5" t="s">
        <v>28</v>
      </c>
      <c r="B667" s="387" t="s">
        <v>29</v>
      </c>
      <c r="C667" s="387"/>
      <c r="D667" s="387" t="s">
        <v>42</v>
      </c>
      <c r="E667" s="388" t="s">
        <v>264</v>
      </c>
      <c r="F667" s="388" t="s">
        <v>295</v>
      </c>
      <c r="G667" s="96"/>
    </row>
    <row r="668" spans="1:7" ht="21" x14ac:dyDescent="0.4">
      <c r="A668" s="385"/>
      <c r="B668" s="100" t="s">
        <v>32</v>
      </c>
      <c r="C668" s="100" t="s">
        <v>31</v>
      </c>
      <c r="D668" s="387"/>
      <c r="E668" s="388"/>
      <c r="F668" s="388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 t="s">
        <v>292</v>
      </c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34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9" t="s">
        <v>439</v>
      </c>
      <c r="B693" s="389"/>
      <c r="C693" s="389"/>
      <c r="D693" s="389"/>
      <c r="E693" s="389"/>
      <c r="F693" s="389"/>
      <c r="G693" s="215"/>
    </row>
    <row r="694" spans="1:7" ht="21" customHeight="1" x14ac:dyDescent="0.4">
      <c r="A694" s="198">
        <f>B11</f>
        <v>43704</v>
      </c>
      <c r="B694" s="96"/>
      <c r="C694" s="96"/>
      <c r="D694" s="214"/>
      <c r="E694" s="214"/>
      <c r="F694" s="214"/>
      <c r="G694" s="215"/>
    </row>
    <row r="695" spans="1:7" ht="21" x14ac:dyDescent="0.4">
      <c r="A695" s="384" t="s">
        <v>28</v>
      </c>
      <c r="B695" s="386" t="s">
        <v>29</v>
      </c>
      <c r="C695" s="386"/>
      <c r="D695" s="387" t="s">
        <v>42</v>
      </c>
      <c r="E695" s="388" t="s">
        <v>264</v>
      </c>
      <c r="F695" s="388" t="s">
        <v>295</v>
      </c>
      <c r="G695" s="215"/>
    </row>
    <row r="696" spans="1:7" ht="21" x14ac:dyDescent="0.4">
      <c r="A696" s="385"/>
      <c r="B696" s="100" t="s">
        <v>32</v>
      </c>
      <c r="C696" s="100" t="s">
        <v>31</v>
      </c>
      <c r="D696" s="387"/>
      <c r="E696" s="388"/>
      <c r="F696" s="388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81" t="s">
        <v>299</v>
      </c>
      <c r="B698" s="382"/>
      <c r="C698" s="382"/>
      <c r="D698" s="382"/>
      <c r="E698" s="382"/>
      <c r="F698" s="383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 t="s">
        <v>292</v>
      </c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9"/>
      <c r="C704" s="380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79"/>
      <c r="C705" s="380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1" t="s">
        <v>300</v>
      </c>
      <c r="B707" s="382"/>
      <c r="C707" s="382"/>
      <c r="D707" s="382"/>
      <c r="E707" s="382"/>
      <c r="F707" s="383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0.957125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617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0.87642045454545459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82:B587 B21:B25 B163:B171 B608:B611 B105:B108 B374:B384 B354:B361 B85:B100 B39:B42 B536:B545 B548:B555 B451:B458 B643:B645 B120:B126 B670:B689 B531 B308:B315 B345:B351 B460:B466 B509:B515 B412:B419 B288:B295 B708:B710 B651:B657 B389:B409 B66:B82 B227:B231 B272:B285 B620 B500:B506 B635:B638 B260 B191:B198 B699:B703 B63 B569:B577 B439 B518:B519 B30:B37 B526:B529 B633 B113:B117 B143 B320:B338 B479:B483 B485:B494 B613:B615 B622:B628 B56:B61 B103 B111 B145:B160 B174:B181 B203:B222 B253:B258 B265:B270 B343 B233:B240 B647:B649 B432:B437 B444:B449 B496:B498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612 B634 B259 B271 B344 B646 B530 B438 B450 B49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1"/>
      <c r="E1" s="491"/>
      <c r="F1" s="491"/>
      <c r="G1" s="49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92" t="s">
        <v>46</v>
      </c>
      <c r="B6" s="492"/>
      <c r="C6" s="492"/>
      <c r="D6" s="492"/>
      <c r="E6" s="492"/>
      <c r="F6" s="492"/>
      <c r="G6" s="79"/>
    </row>
    <row r="7" spans="1:7" s="2" customFormat="1" ht="21.75" customHeight="1" x14ac:dyDescent="0.45">
      <c r="A7" s="493" t="str">
        <f>'Page de garde'!D18</f>
        <v>UHD Rue de Londres</v>
      </c>
      <c r="B7" s="493"/>
      <c r="C7" s="493"/>
      <c r="D7" s="493"/>
      <c r="E7" s="493"/>
      <c r="F7" s="493"/>
      <c r="G7" s="79"/>
    </row>
    <row r="8" spans="1:7" s="2" customFormat="1" ht="24" x14ac:dyDescent="0.45">
      <c r="A8" s="4" t="s">
        <v>39</v>
      </c>
      <c r="B8" s="494" t="str">
        <f>'A3 Exploitation'!B9:F9</f>
        <v>Dr Hend KAMOUN</v>
      </c>
      <c r="C8" s="494"/>
      <c r="D8" s="494"/>
      <c r="E8" s="494"/>
      <c r="F8" s="494"/>
      <c r="G8" s="79"/>
    </row>
    <row r="9" spans="1:7" s="2" customFormat="1" ht="24" x14ac:dyDescent="0.45">
      <c r="A9" s="5" t="s">
        <v>41</v>
      </c>
      <c r="B9" s="495" t="str">
        <f>'A3 Exploitation'!B10:F10</f>
        <v>Directeur du magasin et chefs rayons</v>
      </c>
      <c r="C9" s="495"/>
      <c r="D9" s="495"/>
      <c r="E9" s="495"/>
      <c r="F9" s="495"/>
      <c r="G9" s="79"/>
    </row>
    <row r="10" spans="1:7" s="2" customFormat="1" ht="24" x14ac:dyDescent="0.45">
      <c r="A10" s="4" t="s">
        <v>40</v>
      </c>
      <c r="B10" s="490">
        <f>'A3 Exploitation'!B11:F11</f>
        <v>43704</v>
      </c>
      <c r="C10" s="490"/>
      <c r="D10" s="490"/>
      <c r="E10" s="490"/>
      <c r="F10" s="490"/>
      <c r="G10" s="79"/>
    </row>
    <row r="11" spans="1:7" s="2" customFormat="1" ht="24" x14ac:dyDescent="0.45">
      <c r="A11" s="4" t="s">
        <v>248</v>
      </c>
      <c r="B11" s="482">
        <f>D215</f>
        <v>0.70661157024793386</v>
      </c>
      <c r="C11" s="482"/>
      <c r="D11" s="482"/>
      <c r="E11" s="482"/>
      <c r="F11" s="482"/>
      <c r="G11" s="79"/>
    </row>
    <row r="12" spans="1:7" s="2" customFormat="1" ht="22.5" x14ac:dyDescent="0.45">
      <c r="A12" s="1"/>
      <c r="D12" s="459"/>
      <c r="E12" s="459"/>
      <c r="F12" s="459"/>
      <c r="G12" s="459"/>
    </row>
    <row r="13" spans="1:7" s="2" customFormat="1" ht="11.25" customHeight="1" x14ac:dyDescent="0.3">
      <c r="A13" s="483" t="s">
        <v>28</v>
      </c>
      <c r="B13" s="484" t="s">
        <v>29</v>
      </c>
      <c r="C13" s="484"/>
      <c r="D13" s="484" t="s">
        <v>42</v>
      </c>
      <c r="E13" s="484" t="s">
        <v>158</v>
      </c>
      <c r="F13" s="484" t="s">
        <v>159</v>
      </c>
    </row>
    <row r="14" spans="1:7" s="2" customFormat="1" ht="12.75" customHeight="1" x14ac:dyDescent="0.3">
      <c r="A14" s="483"/>
      <c r="B14" s="18" t="s">
        <v>32</v>
      </c>
      <c r="C14" s="18" t="s">
        <v>31</v>
      </c>
      <c r="D14" s="484"/>
      <c r="E14" s="484"/>
      <c r="F14" s="484"/>
      <c r="G14" s="78"/>
    </row>
    <row r="15" spans="1:7" x14ac:dyDescent="0.3">
      <c r="A15" s="485"/>
      <c r="B15" s="486"/>
      <c r="C15" s="486"/>
      <c r="D15" s="486"/>
      <c r="E15" s="486"/>
      <c r="F15" s="486"/>
    </row>
    <row r="16" spans="1:7" ht="19.5" x14ac:dyDescent="0.4">
      <c r="A16" s="487" t="s">
        <v>0</v>
      </c>
      <c r="B16" s="488"/>
      <c r="C16" s="488"/>
      <c r="D16" s="488"/>
      <c r="E16" s="488"/>
      <c r="F16" s="488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355" t="s">
        <v>472</v>
      </c>
      <c r="E19" s="475" t="s">
        <v>470</v>
      </c>
      <c r="F19" s="55" t="s">
        <v>293</v>
      </c>
    </row>
    <row r="20" spans="1:7" ht="49.5" x14ac:dyDescent="0.3">
      <c r="A20" s="6" t="s">
        <v>128</v>
      </c>
      <c r="B20" s="55">
        <v>1</v>
      </c>
      <c r="C20" s="55"/>
      <c r="D20" s="355" t="s">
        <v>471</v>
      </c>
      <c r="E20" s="476"/>
      <c r="F20" s="55" t="s">
        <v>292</v>
      </c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89" t="s">
        <v>34</v>
      </c>
      <c r="B22" s="471"/>
      <c r="C22" s="472"/>
      <c r="D22" s="330">
        <f>SUM(B17:C21)</f>
        <v>8</v>
      </c>
    </row>
    <row r="23" spans="1:7" x14ac:dyDescent="0.3">
      <c r="A23" s="466" t="s">
        <v>249</v>
      </c>
      <c r="B23" s="467"/>
      <c r="C23" s="468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69" t="s">
        <v>4</v>
      </c>
      <c r="B25" s="470"/>
      <c r="C25" s="470"/>
      <c r="D25" s="470"/>
      <c r="E25" s="470"/>
      <c r="F25" s="47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6" t="s">
        <v>34</v>
      </c>
      <c r="B33" s="467"/>
      <c r="C33" s="468"/>
      <c r="D33" s="329">
        <f>SUM(B26:C32)</f>
        <v>14</v>
      </c>
    </row>
    <row r="34" spans="1:6" x14ac:dyDescent="0.3">
      <c r="A34" s="466" t="s">
        <v>249</v>
      </c>
      <c r="B34" s="467"/>
      <c r="C34" s="468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69" t="s">
        <v>178</v>
      </c>
      <c r="B36" s="470"/>
      <c r="C36" s="470"/>
      <c r="D36" s="470"/>
      <c r="E36" s="470"/>
      <c r="F36" s="47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354">
        <v>2</v>
      </c>
      <c r="C38" s="55"/>
      <c r="D38" s="56"/>
      <c r="E38" s="55"/>
      <c r="F38" s="55"/>
    </row>
    <row r="39" spans="1:6" x14ac:dyDescent="0.3">
      <c r="A39" s="6" t="s">
        <v>235</v>
      </c>
      <c r="B39" s="354">
        <v>2</v>
      </c>
      <c r="C39" s="55"/>
      <c r="D39" s="56"/>
      <c r="E39" s="55"/>
      <c r="F39" s="55"/>
    </row>
    <row r="40" spans="1:6" x14ac:dyDescent="0.3">
      <c r="A40" s="6" t="s">
        <v>69</v>
      </c>
      <c r="B40" s="354">
        <v>2</v>
      </c>
      <c r="C40" s="55"/>
      <c r="D40" s="59"/>
      <c r="E40" s="55"/>
      <c r="F40" s="55"/>
    </row>
    <row r="41" spans="1:6" x14ac:dyDescent="0.3">
      <c r="A41" s="6" t="s">
        <v>247</v>
      </c>
      <c r="B41" s="354">
        <v>2</v>
      </c>
      <c r="C41" s="55"/>
      <c r="D41" s="59"/>
      <c r="E41" s="55"/>
      <c r="F41" s="55"/>
    </row>
    <row r="42" spans="1:6" x14ac:dyDescent="0.3">
      <c r="A42" s="466" t="s">
        <v>34</v>
      </c>
      <c r="B42" s="467"/>
      <c r="C42" s="468"/>
      <c r="D42" s="329">
        <f>SUM(B37:C41)</f>
        <v>10</v>
      </c>
    </row>
    <row r="43" spans="1:6" x14ac:dyDescent="0.3">
      <c r="A43" s="466" t="s">
        <v>249</v>
      </c>
      <c r="B43" s="467"/>
      <c r="C43" s="468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6" t="s">
        <v>34</v>
      </c>
      <c r="B58" s="467"/>
      <c r="C58" s="468"/>
      <c r="D58" s="341">
        <f>SUM(B46:C57)</f>
        <v>0</v>
      </c>
    </row>
    <row r="59" spans="1:6" x14ac:dyDescent="0.3">
      <c r="A59" s="466" t="s">
        <v>249</v>
      </c>
      <c r="B59" s="467"/>
      <c r="C59" s="46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ht="33" x14ac:dyDescent="0.3">
      <c r="A62" s="6" t="s">
        <v>224</v>
      </c>
      <c r="B62" s="55">
        <v>0</v>
      </c>
      <c r="C62" s="55"/>
      <c r="D62" s="355" t="s">
        <v>550</v>
      </c>
      <c r="E62" s="355" t="s">
        <v>549</v>
      </c>
      <c r="F62" s="55" t="s">
        <v>293</v>
      </c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66" t="s">
        <v>34</v>
      </c>
      <c r="B68" s="467"/>
      <c r="C68" s="468"/>
      <c r="D68" s="329">
        <f>SUM(B62:C67)</f>
        <v>10</v>
      </c>
    </row>
    <row r="69" spans="1:6" x14ac:dyDescent="0.3">
      <c r="A69" s="466" t="s">
        <v>249</v>
      </c>
      <c r="B69" s="467"/>
      <c r="C69" s="468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69" t="s">
        <v>8</v>
      </c>
      <c r="B71" s="470"/>
      <c r="C71" s="470"/>
      <c r="D71" s="470"/>
      <c r="E71" s="470"/>
      <c r="F71" s="470"/>
    </row>
    <row r="72" spans="1:6" ht="84.75" customHeight="1" x14ac:dyDescent="0.35">
      <c r="A72" s="25" t="s">
        <v>146</v>
      </c>
      <c r="B72" s="55">
        <v>0</v>
      </c>
      <c r="C72" s="6">
        <f>IF(B72=0, -5, "0")</f>
        <v>-5</v>
      </c>
      <c r="D72" s="362" t="s">
        <v>551</v>
      </c>
      <c r="E72" s="362" t="s">
        <v>552</v>
      </c>
      <c r="F72" s="55" t="s">
        <v>292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1</v>
      </c>
      <c r="C76" s="6" t="str">
        <f>IF(B76=0, -5, "0")</f>
        <v>0</v>
      </c>
      <c r="D76" s="56" t="s">
        <v>553</v>
      </c>
      <c r="E76" s="355" t="s">
        <v>554</v>
      </c>
      <c r="F76" s="55" t="s">
        <v>292</v>
      </c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6" t="s">
        <v>34</v>
      </c>
      <c r="B79" s="467"/>
      <c r="C79" s="468"/>
      <c r="D79" s="329">
        <f>SUM(B72:C78)</f>
        <v>6</v>
      </c>
    </row>
    <row r="80" spans="1:6" x14ac:dyDescent="0.3">
      <c r="A80" s="466" t="s">
        <v>249</v>
      </c>
      <c r="B80" s="467"/>
      <c r="C80" s="468"/>
      <c r="D80" s="17">
        <f>D79/(COUNT(B72:C78)*2)</f>
        <v>0.375</v>
      </c>
    </row>
    <row r="81" spans="1:6" x14ac:dyDescent="0.3">
      <c r="A81" s="10"/>
      <c r="B81" s="11"/>
      <c r="C81" s="11"/>
      <c r="D81" s="12"/>
    </row>
    <row r="82" spans="1:6" ht="19.5" x14ac:dyDescent="0.4">
      <c r="A82" s="469" t="s">
        <v>463</v>
      </c>
      <c r="B82" s="470"/>
      <c r="C82" s="470"/>
      <c r="D82" s="470"/>
      <c r="E82" s="470"/>
      <c r="F82" s="470"/>
    </row>
    <row r="83" spans="1:6" ht="51" x14ac:dyDescent="0.4">
      <c r="A83" s="6" t="s">
        <v>225</v>
      </c>
      <c r="B83" s="61">
        <v>1</v>
      </c>
      <c r="C83" s="62"/>
      <c r="D83" s="355" t="s">
        <v>483</v>
      </c>
      <c r="E83" s="355" t="s">
        <v>484</v>
      </c>
      <c r="F83" s="55" t="s">
        <v>292</v>
      </c>
    </row>
    <row r="84" spans="1:6" ht="19.5" x14ac:dyDescent="0.4">
      <c r="A84" s="6" t="s">
        <v>226</v>
      </c>
      <c r="B84" s="61">
        <v>2</v>
      </c>
      <c r="C84" s="62"/>
      <c r="D84" s="355"/>
      <c r="E84" s="357"/>
      <c r="F84" s="55"/>
    </row>
    <row r="85" spans="1:6" ht="19.5" x14ac:dyDescent="0.4">
      <c r="A85" s="6" t="s">
        <v>247</v>
      </c>
      <c r="B85" s="61">
        <v>2</v>
      </c>
      <c r="C85" s="62"/>
      <c r="D85" s="358"/>
      <c r="E85" s="358"/>
      <c r="F85" s="55"/>
    </row>
    <row r="86" spans="1:6" ht="19.5" x14ac:dyDescent="0.4">
      <c r="A86" s="6" t="s">
        <v>204</v>
      </c>
      <c r="B86" s="61">
        <v>2</v>
      </c>
      <c r="C86" s="62"/>
      <c r="D86" s="358"/>
      <c r="E86" s="358"/>
      <c r="F86" s="55"/>
    </row>
    <row r="87" spans="1:6" ht="19.5" x14ac:dyDescent="0.4">
      <c r="A87" s="6" t="s">
        <v>71</v>
      </c>
      <c r="B87" s="61" t="s">
        <v>30</v>
      </c>
      <c r="C87" s="62"/>
      <c r="D87" s="358"/>
      <c r="E87" s="358"/>
      <c r="F87" s="55"/>
    </row>
    <row r="88" spans="1:6" ht="19.5" x14ac:dyDescent="0.4">
      <c r="A88" s="6" t="s">
        <v>243</v>
      </c>
      <c r="B88" s="61">
        <v>2</v>
      </c>
      <c r="C88" s="62"/>
      <c r="D88" s="356"/>
      <c r="E88" s="356"/>
      <c r="F88" s="55"/>
    </row>
    <row r="89" spans="1:6" ht="19.5" x14ac:dyDescent="0.4">
      <c r="A89" s="6" t="s">
        <v>81</v>
      </c>
      <c r="B89" s="61">
        <v>2</v>
      </c>
      <c r="C89" s="62"/>
      <c r="D89" s="354"/>
      <c r="E89" s="354"/>
      <c r="F89" s="55"/>
    </row>
    <row r="90" spans="1:6" x14ac:dyDescent="0.3">
      <c r="A90" s="6" t="s">
        <v>252</v>
      </c>
      <c r="B90" s="61" t="s">
        <v>30</v>
      </c>
      <c r="C90" s="55"/>
      <c r="D90" s="359"/>
      <c r="E90" s="359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355"/>
      <c r="E91" s="360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360"/>
      <c r="E92" s="360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355"/>
      <c r="E93" s="360"/>
      <c r="F93" s="55"/>
    </row>
    <row r="94" spans="1:6" ht="49.5" x14ac:dyDescent="0.3">
      <c r="A94" s="7" t="s">
        <v>191</v>
      </c>
      <c r="B94" s="61">
        <v>1</v>
      </c>
      <c r="C94" s="55"/>
      <c r="D94" s="355" t="s">
        <v>485</v>
      </c>
      <c r="E94" s="355" t="s">
        <v>486</v>
      </c>
      <c r="F94" s="55"/>
    </row>
    <row r="95" spans="1:6" x14ac:dyDescent="0.3">
      <c r="A95" s="6" t="s">
        <v>147</v>
      </c>
      <c r="B95" s="61">
        <v>2</v>
      </c>
      <c r="C95" s="55"/>
      <c r="D95" s="361"/>
      <c r="E95" s="360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355"/>
      <c r="E96" s="360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6" t="s">
        <v>34</v>
      </c>
      <c r="B100" s="467"/>
      <c r="C100" s="468"/>
      <c r="D100" s="329">
        <f>SUM(B83:C99)</f>
        <v>26</v>
      </c>
    </row>
    <row r="101" spans="1:6" x14ac:dyDescent="0.3">
      <c r="A101" s="466" t="s">
        <v>249</v>
      </c>
      <c r="B101" s="467"/>
      <c r="C101" s="468"/>
      <c r="D101" s="17">
        <f>D100/(COUNT(B83:C99)*2)</f>
        <v>0.9285714285714286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9" t="s">
        <v>170</v>
      </c>
      <c r="B103" s="470"/>
      <c r="C103" s="470"/>
      <c r="D103" s="470"/>
      <c r="E103" s="470"/>
      <c r="F103" s="470"/>
    </row>
    <row r="104" spans="1:6" ht="52.5" customHeight="1" x14ac:dyDescent="0.4">
      <c r="A104" s="32" t="s">
        <v>227</v>
      </c>
      <c r="B104" s="69">
        <v>1</v>
      </c>
      <c r="C104" s="62"/>
      <c r="D104" s="362" t="s">
        <v>495</v>
      </c>
      <c r="E104" s="355" t="s">
        <v>496</v>
      </c>
      <c r="F104" s="55" t="s">
        <v>293</v>
      </c>
    </row>
    <row r="105" spans="1:6" ht="19.5" x14ac:dyDescent="0.4">
      <c r="A105" s="6" t="s">
        <v>226</v>
      </c>
      <c r="B105" s="69">
        <v>2</v>
      </c>
      <c r="C105" s="62"/>
      <c r="D105" s="355"/>
      <c r="E105" s="354"/>
      <c r="F105" s="55"/>
    </row>
    <row r="106" spans="1:6" ht="19.5" x14ac:dyDescent="0.4">
      <c r="A106" s="6" t="s">
        <v>254</v>
      </c>
      <c r="B106" s="69">
        <v>2</v>
      </c>
      <c r="C106" s="62"/>
      <c r="D106" s="361"/>
      <c r="E106" s="354"/>
      <c r="F106" s="55"/>
    </row>
    <row r="107" spans="1:6" ht="34.5" x14ac:dyDescent="0.4">
      <c r="A107" s="7" t="s">
        <v>255</v>
      </c>
      <c r="B107" s="69">
        <v>1</v>
      </c>
      <c r="C107" s="62"/>
      <c r="D107" s="362" t="s">
        <v>497</v>
      </c>
      <c r="E107" s="355" t="s">
        <v>498</v>
      </c>
      <c r="F107" s="55" t="s">
        <v>293</v>
      </c>
    </row>
    <row r="108" spans="1:6" ht="19.5" x14ac:dyDescent="0.4">
      <c r="A108" s="6" t="s">
        <v>205</v>
      </c>
      <c r="B108" s="69">
        <v>2</v>
      </c>
      <c r="C108" s="62"/>
      <c r="D108" s="361"/>
      <c r="E108" s="354"/>
      <c r="F108" s="55"/>
    </row>
    <row r="109" spans="1:6" ht="66.75" x14ac:dyDescent="0.35">
      <c r="A109" s="28" t="s">
        <v>189</v>
      </c>
      <c r="B109" s="69">
        <v>0</v>
      </c>
      <c r="C109" s="6">
        <f>IF(B109=0, -5, "0")</f>
        <v>-5</v>
      </c>
      <c r="D109" s="363" t="s">
        <v>511</v>
      </c>
      <c r="E109" s="363" t="s">
        <v>512</v>
      </c>
      <c r="F109" s="55" t="s">
        <v>292</v>
      </c>
    </row>
    <row r="110" spans="1:6" ht="33.75" x14ac:dyDescent="0.35">
      <c r="A110" s="24" t="s">
        <v>194</v>
      </c>
      <c r="B110" s="69">
        <v>0</v>
      </c>
      <c r="C110" s="6">
        <f>IF(B110=0, -5, "0")</f>
        <v>-5</v>
      </c>
      <c r="D110" s="355" t="s">
        <v>503</v>
      </c>
      <c r="E110" s="355" t="s">
        <v>499</v>
      </c>
      <c r="F110" s="55" t="s">
        <v>292</v>
      </c>
    </row>
    <row r="111" spans="1:6" ht="82.5" x14ac:dyDescent="0.3">
      <c r="A111" s="6" t="s">
        <v>136</v>
      </c>
      <c r="B111" s="69">
        <v>1</v>
      </c>
      <c r="C111" s="55"/>
      <c r="D111" s="355" t="s">
        <v>500</v>
      </c>
      <c r="E111" s="355" t="s">
        <v>501</v>
      </c>
      <c r="F111" s="55" t="s">
        <v>293</v>
      </c>
    </row>
    <row r="112" spans="1:6" x14ac:dyDescent="0.3">
      <c r="A112" s="9" t="s">
        <v>236</v>
      </c>
      <c r="B112" s="69">
        <v>2</v>
      </c>
      <c r="C112" s="55"/>
      <c r="D112" s="355"/>
      <c r="E112" s="354"/>
      <c r="F112" s="55"/>
    </row>
    <row r="113" spans="1:6" x14ac:dyDescent="0.3">
      <c r="A113" s="9" t="s">
        <v>237</v>
      </c>
      <c r="B113" s="69">
        <v>2</v>
      </c>
      <c r="C113" s="55"/>
      <c r="D113" s="355"/>
      <c r="E113" s="354"/>
      <c r="F113" s="55"/>
    </row>
    <row r="114" spans="1:6" x14ac:dyDescent="0.3">
      <c r="A114" s="6" t="s">
        <v>114</v>
      </c>
      <c r="B114" s="69">
        <v>2</v>
      </c>
      <c r="C114" s="55"/>
      <c r="D114" s="355"/>
      <c r="E114" s="354"/>
      <c r="F114" s="55"/>
    </row>
    <row r="115" spans="1:6" ht="50.25" x14ac:dyDescent="0.35">
      <c r="A115" s="28" t="s">
        <v>161</v>
      </c>
      <c r="B115" s="69">
        <v>1</v>
      </c>
      <c r="C115" s="6" t="str">
        <f>IF(B115=0, -5, "0")</f>
        <v>0</v>
      </c>
      <c r="D115" s="355" t="s">
        <v>504</v>
      </c>
      <c r="E115" s="475" t="s">
        <v>502</v>
      </c>
      <c r="F115" s="55" t="s">
        <v>293</v>
      </c>
    </row>
    <row r="116" spans="1:6" ht="50.25" x14ac:dyDescent="0.35">
      <c r="A116" s="27" t="s">
        <v>251</v>
      </c>
      <c r="B116" s="69">
        <v>1</v>
      </c>
      <c r="C116" s="6" t="str">
        <f>IF(B116=0, -5, "0")</f>
        <v>0</v>
      </c>
      <c r="D116" s="355" t="s">
        <v>505</v>
      </c>
      <c r="E116" s="476"/>
      <c r="F116" s="55" t="s">
        <v>292</v>
      </c>
    </row>
    <row r="117" spans="1:6" x14ac:dyDescent="0.3">
      <c r="A117" s="32" t="s">
        <v>191</v>
      </c>
      <c r="B117" s="69">
        <v>2</v>
      </c>
      <c r="C117" s="55"/>
      <c r="D117" s="355"/>
      <c r="E117" s="354"/>
      <c r="F117" s="55"/>
    </row>
    <row r="118" spans="1:6" x14ac:dyDescent="0.3">
      <c r="A118" s="466" t="s">
        <v>34</v>
      </c>
      <c r="B118" s="467"/>
      <c r="C118" s="468"/>
      <c r="D118" s="329">
        <f>SUM(B104:C117)</f>
        <v>9</v>
      </c>
    </row>
    <row r="119" spans="1:6" x14ac:dyDescent="0.3">
      <c r="A119" s="466" t="s">
        <v>249</v>
      </c>
      <c r="B119" s="467"/>
      <c r="C119" s="468"/>
      <c r="D119" s="17">
        <f>D118/(COUNT(B104:C117)*2)</f>
        <v>0.28125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9" t="s">
        <v>171</v>
      </c>
      <c r="B122" s="470"/>
      <c r="C122" s="470"/>
      <c r="D122" s="470"/>
      <c r="E122" s="470"/>
      <c r="F122" s="47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66.75" x14ac:dyDescent="0.35">
      <c r="A128" s="28" t="s">
        <v>189</v>
      </c>
      <c r="B128" s="69">
        <v>0</v>
      </c>
      <c r="C128" s="6">
        <f>IF(B128=0, -5, "0")</f>
        <v>-5</v>
      </c>
      <c r="D128" s="363" t="s">
        <v>511</v>
      </c>
      <c r="E128" s="363" t="s">
        <v>512</v>
      </c>
      <c r="F128" s="55" t="s">
        <v>292</v>
      </c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363" t="s">
        <v>510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6" t="s">
        <v>34</v>
      </c>
      <c r="B134" s="467"/>
      <c r="C134" s="468"/>
      <c r="D134" s="329">
        <f>SUM(B123:C133)</f>
        <v>15</v>
      </c>
    </row>
    <row r="135" spans="1:6" x14ac:dyDescent="0.3">
      <c r="A135" s="466" t="s">
        <v>249</v>
      </c>
      <c r="B135" s="467"/>
      <c r="C135" s="468"/>
      <c r="D135" s="17">
        <f>D134/(COUNT(B123:C133)*2)</f>
        <v>0.625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9" t="s">
        <v>154</v>
      </c>
      <c r="B137" s="470"/>
      <c r="C137" s="470"/>
      <c r="D137" s="470"/>
      <c r="E137" s="470"/>
      <c r="F137" s="470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33.75" x14ac:dyDescent="0.35">
      <c r="A144" s="24" t="s">
        <v>195</v>
      </c>
      <c r="B144" s="70">
        <v>0</v>
      </c>
      <c r="C144" s="6">
        <f>IF(B144=0, -5, "0")</f>
        <v>-5</v>
      </c>
      <c r="D144" s="355" t="s">
        <v>528</v>
      </c>
      <c r="E144" s="355" t="s">
        <v>529</v>
      </c>
      <c r="F144" s="55" t="s">
        <v>292</v>
      </c>
    </row>
    <row r="145" spans="1:6" ht="49.5" x14ac:dyDescent="0.3">
      <c r="A145" s="6" t="s">
        <v>137</v>
      </c>
      <c r="B145" s="70">
        <v>1</v>
      </c>
      <c r="C145" s="77"/>
      <c r="D145" s="355" t="s">
        <v>532</v>
      </c>
      <c r="E145" s="355" t="s">
        <v>533</v>
      </c>
      <c r="F145" s="55" t="s">
        <v>292</v>
      </c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355" t="s">
        <v>530</v>
      </c>
      <c r="E146" s="355"/>
      <c r="F146" s="55"/>
    </row>
    <row r="147" spans="1:6" x14ac:dyDescent="0.3">
      <c r="A147" s="7" t="s">
        <v>230</v>
      </c>
      <c r="B147" s="70">
        <v>2</v>
      </c>
      <c r="C147" s="77"/>
      <c r="D147" s="355"/>
      <c r="E147" s="355"/>
      <c r="F147" s="55"/>
    </row>
    <row r="148" spans="1:6" ht="33.75" x14ac:dyDescent="0.35">
      <c r="A148" s="27" t="s">
        <v>270</v>
      </c>
      <c r="B148" s="70">
        <v>0</v>
      </c>
      <c r="C148" s="6">
        <f>IF(B148=0, -5, "0")</f>
        <v>-5</v>
      </c>
      <c r="D148" s="355" t="s">
        <v>531</v>
      </c>
      <c r="E148" s="355" t="s">
        <v>527</v>
      </c>
      <c r="F148" s="55" t="s">
        <v>292</v>
      </c>
    </row>
    <row r="149" spans="1:6" x14ac:dyDescent="0.3">
      <c r="A149" s="466" t="s">
        <v>34</v>
      </c>
      <c r="B149" s="467"/>
      <c r="C149" s="468"/>
      <c r="D149" s="329">
        <f>SUM(B138:C148)</f>
        <v>7</v>
      </c>
    </row>
    <row r="150" spans="1:6" x14ac:dyDescent="0.3">
      <c r="A150" s="466" t="s">
        <v>249</v>
      </c>
      <c r="B150" s="467"/>
      <c r="C150" s="468"/>
      <c r="D150" s="16">
        <f>D149/(COUNT(B138:C148)*2)</f>
        <v>0.26923076923076922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9" t="s">
        <v>61</v>
      </c>
      <c r="B152" s="470"/>
      <c r="C152" s="470"/>
      <c r="D152" s="470"/>
      <c r="E152" s="470"/>
      <c r="F152" s="470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33.75" x14ac:dyDescent="0.35">
      <c r="A160" s="24" t="s">
        <v>196</v>
      </c>
      <c r="B160" s="69">
        <v>2</v>
      </c>
      <c r="C160" s="6" t="str">
        <f>IF(B160=0, -5, "0")</f>
        <v>0</v>
      </c>
      <c r="D160" s="355" t="s">
        <v>542</v>
      </c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6" t="s">
        <v>34</v>
      </c>
      <c r="B165" s="467"/>
      <c r="C165" s="468"/>
      <c r="D165" s="329">
        <f>SUM(B153:C164)</f>
        <v>24</v>
      </c>
    </row>
    <row r="166" spans="1:6" x14ac:dyDescent="0.3">
      <c r="A166" s="466" t="s">
        <v>249</v>
      </c>
      <c r="B166" s="467"/>
      <c r="C166" s="468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9" t="s">
        <v>176</v>
      </c>
      <c r="B168" s="470"/>
      <c r="C168" s="470"/>
      <c r="D168" s="470"/>
      <c r="E168" s="470"/>
      <c r="F168" s="47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559</v>
      </c>
      <c r="E173" s="55" t="s">
        <v>560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6" t="s">
        <v>34</v>
      </c>
      <c r="B177" s="471"/>
      <c r="C177" s="472"/>
      <c r="D177" s="330">
        <f>SUM(B169:C176)</f>
        <v>15</v>
      </c>
    </row>
    <row r="178" spans="1:6" x14ac:dyDescent="0.3">
      <c r="A178" s="466" t="s">
        <v>249</v>
      </c>
      <c r="B178" s="467"/>
      <c r="C178" s="468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9" t="s">
        <v>64</v>
      </c>
      <c r="B180" s="470"/>
      <c r="C180" s="470"/>
      <c r="D180" s="470"/>
      <c r="E180" s="470"/>
      <c r="F180" s="470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99" x14ac:dyDescent="0.3">
      <c r="A183" s="26" t="s">
        <v>174</v>
      </c>
      <c r="B183" s="55">
        <v>1</v>
      </c>
      <c r="C183" s="55"/>
      <c r="D183" s="355" t="s">
        <v>561</v>
      </c>
      <c r="E183" s="355" t="s">
        <v>562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6" t="s">
        <v>34</v>
      </c>
      <c r="B185" s="467"/>
      <c r="C185" s="468"/>
      <c r="D185" s="329">
        <f>SUM(B181:C184)</f>
        <v>7</v>
      </c>
    </row>
    <row r="186" spans="1:6" x14ac:dyDescent="0.3">
      <c r="A186" s="466" t="s">
        <v>249</v>
      </c>
      <c r="B186" s="467"/>
      <c r="C186" s="468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3" t="s">
        <v>15</v>
      </c>
      <c r="B188" s="474"/>
      <c r="C188" s="474"/>
      <c r="D188" s="474"/>
      <c r="E188" s="474"/>
      <c r="F188" s="474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6" t="s">
        <v>34</v>
      </c>
      <c r="B193" s="467"/>
      <c r="C193" s="468"/>
      <c r="D193" s="329">
        <f>SUM(B189:C192)</f>
        <v>8</v>
      </c>
    </row>
    <row r="194" spans="1:7" x14ac:dyDescent="0.3">
      <c r="A194" s="466" t="s">
        <v>249</v>
      </c>
      <c r="B194" s="467"/>
      <c r="C194" s="468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9" t="s">
        <v>65</v>
      </c>
      <c r="B196" s="470"/>
      <c r="C196" s="470"/>
      <c r="D196" s="470"/>
      <c r="E196" s="470"/>
      <c r="F196" s="470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6" t="s">
        <v>34</v>
      </c>
      <c r="B202" s="467"/>
      <c r="C202" s="468"/>
      <c r="D202" s="329">
        <f>SUM(B197:C201)</f>
        <v>10</v>
      </c>
    </row>
    <row r="203" spans="1:7" x14ac:dyDescent="0.3">
      <c r="A203" s="466" t="s">
        <v>249</v>
      </c>
      <c r="B203" s="467"/>
      <c r="C203" s="468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9" t="s">
        <v>175</v>
      </c>
      <c r="B205" s="470"/>
      <c r="C205" s="470"/>
      <c r="D205" s="470"/>
      <c r="E205" s="470"/>
      <c r="F205" s="470"/>
    </row>
    <row r="206" spans="1:7" ht="66" x14ac:dyDescent="0.3">
      <c r="A206" s="26" t="s">
        <v>302</v>
      </c>
      <c r="B206" s="55">
        <v>1</v>
      </c>
      <c r="C206" s="55"/>
      <c r="D206" s="355" t="s">
        <v>563</v>
      </c>
      <c r="E206" s="355" t="s">
        <v>564</v>
      </c>
      <c r="F206" s="55" t="s">
        <v>292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354"/>
      <c r="E207" s="354"/>
      <c r="F207" s="55"/>
    </row>
    <row r="208" spans="1:7" ht="66" x14ac:dyDescent="0.3">
      <c r="A208" s="6" t="s">
        <v>265</v>
      </c>
      <c r="B208" s="55">
        <v>1</v>
      </c>
      <c r="C208" s="55"/>
      <c r="D208" s="355" t="s">
        <v>565</v>
      </c>
      <c r="E208" s="355" t="s">
        <v>566</v>
      </c>
      <c r="F208" s="55" t="s">
        <v>292</v>
      </c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6" t="s">
        <v>34</v>
      </c>
      <c r="B210" s="467"/>
      <c r="C210" s="468"/>
      <c r="D210" s="34">
        <f>SUM(B206:C209)</f>
        <v>2</v>
      </c>
    </row>
    <row r="211" spans="1:6" x14ac:dyDescent="0.3">
      <c r="A211" s="466" t="s">
        <v>249</v>
      </c>
      <c r="B211" s="467"/>
      <c r="C211" s="468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0.66659999999999997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171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0.70661157024793386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4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E19:E20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E115:E116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3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9"/>
      <c r="E1" s="459"/>
      <c r="F1" s="459"/>
      <c r="G1" s="459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60" t="s">
        <v>149</v>
      </c>
      <c r="B7" s="460"/>
      <c r="C7" s="460"/>
      <c r="D7" s="460"/>
      <c r="E7" s="460"/>
      <c r="F7" s="460"/>
      <c r="G7" s="93"/>
    </row>
    <row r="8" spans="1:7" ht="22.5" x14ac:dyDescent="0.45">
      <c r="A8" s="461" t="str">
        <f>'Page de garde'!D18</f>
        <v>UHD Rue de Londres</v>
      </c>
      <c r="B8" s="461"/>
      <c r="C8" s="461"/>
      <c r="D8" s="461"/>
      <c r="E8" s="461"/>
      <c r="F8" s="461"/>
      <c r="G8" s="93"/>
    </row>
    <row r="9" spans="1:7" ht="22.5" x14ac:dyDescent="0.45">
      <c r="A9" s="94" t="s">
        <v>39</v>
      </c>
      <c r="B9" s="462" t="s">
        <v>569</v>
      </c>
      <c r="C9" s="462"/>
      <c r="D9" s="462"/>
      <c r="E9" s="462"/>
      <c r="F9" s="462"/>
      <c r="G9" s="93"/>
    </row>
    <row r="10" spans="1:7" ht="22.5" x14ac:dyDescent="0.45">
      <c r="A10" s="95" t="s">
        <v>41</v>
      </c>
      <c r="B10" s="463" t="s">
        <v>570</v>
      </c>
      <c r="C10" s="463"/>
      <c r="D10" s="463"/>
      <c r="E10" s="463"/>
      <c r="F10" s="463"/>
      <c r="G10" s="93"/>
    </row>
    <row r="11" spans="1:7" ht="22.5" x14ac:dyDescent="0.45">
      <c r="A11" s="94" t="s">
        <v>40</v>
      </c>
      <c r="B11" s="464">
        <v>43763</v>
      </c>
      <c r="C11" s="464"/>
      <c r="D11" s="464"/>
      <c r="E11" s="464"/>
      <c r="F11" s="464"/>
      <c r="G11" s="93"/>
    </row>
    <row r="12" spans="1:7" ht="22.5" x14ac:dyDescent="0.45">
      <c r="A12" s="94" t="s">
        <v>198</v>
      </c>
      <c r="B12" s="465">
        <f>D719</f>
        <v>0.92528735632183912</v>
      </c>
      <c r="C12" s="465"/>
      <c r="D12" s="465"/>
      <c r="E12" s="465"/>
      <c r="F12" s="465"/>
      <c r="G12" s="93"/>
    </row>
    <row r="13" spans="1:7" ht="22.5" x14ac:dyDescent="0.45">
      <c r="A13" s="92"/>
      <c r="B13" s="90"/>
      <c r="C13" s="90"/>
      <c r="D13" s="459"/>
      <c r="E13" s="459"/>
      <c r="F13" s="459"/>
      <c r="G13" s="45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43763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5" t="s">
        <v>28</v>
      </c>
      <c r="B17" s="387" t="s">
        <v>29</v>
      </c>
      <c r="C17" s="387"/>
      <c r="D17" s="387" t="s">
        <v>42</v>
      </c>
      <c r="E17" s="388" t="s">
        <v>264</v>
      </c>
      <c r="F17" s="388" t="s">
        <v>294</v>
      </c>
      <c r="G17" s="96"/>
    </row>
    <row r="18" spans="1:8" ht="16.5" customHeight="1" x14ac:dyDescent="0.4">
      <c r="A18" s="385"/>
      <c r="B18" s="100" t="s">
        <v>32</v>
      </c>
      <c r="C18" s="100" t="s">
        <v>31</v>
      </c>
      <c r="D18" s="387"/>
      <c r="E18" s="388"/>
      <c r="F18" s="388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36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36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36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36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36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36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36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36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36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36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21">
        <f>COUNTIF('A3 Exploitation'!F21:F42,"ok")</f>
        <v>1</v>
      </c>
      <c r="F43" s="321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18"/>
      <c r="B49" s="418"/>
      <c r="C49" s="418"/>
      <c r="D49" s="418"/>
      <c r="E49" s="418"/>
      <c r="F49" s="418"/>
      <c r="G49" s="41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43763</v>
      </c>
      <c r="B51" s="96"/>
      <c r="C51" s="96"/>
      <c r="D51" s="96"/>
      <c r="E51" s="90"/>
      <c r="F51" s="96"/>
      <c r="G51" s="96"/>
    </row>
    <row r="52" spans="1:7" ht="21" x14ac:dyDescent="0.4">
      <c r="A52" s="385" t="s">
        <v>28</v>
      </c>
      <c r="B52" s="387" t="s">
        <v>29</v>
      </c>
      <c r="C52" s="387"/>
      <c r="D52" s="387" t="s">
        <v>42</v>
      </c>
      <c r="E52" s="388" t="s">
        <v>264</v>
      </c>
      <c r="F52" s="388" t="s">
        <v>295</v>
      </c>
      <c r="G52" s="96"/>
    </row>
    <row r="53" spans="1:7" ht="21" x14ac:dyDescent="0.4">
      <c r="A53" s="385"/>
      <c r="B53" s="100" t="s">
        <v>32</v>
      </c>
      <c r="C53" s="100" t="s">
        <v>31</v>
      </c>
      <c r="D53" s="387"/>
      <c r="E53" s="388"/>
      <c r="F53" s="388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56"/>
      <c r="B64" s="457"/>
      <c r="C64" s="457"/>
      <c r="D64" s="457"/>
      <c r="E64" s="457"/>
      <c r="F64" s="457"/>
      <c r="G64" s="457"/>
    </row>
    <row r="65" spans="1:7" ht="43.5" customHeight="1" x14ac:dyDescent="0.4">
      <c r="A65" s="452" t="s">
        <v>341</v>
      </c>
      <c r="B65" s="452"/>
      <c r="C65" s="452"/>
      <c r="D65" s="452"/>
      <c r="E65" s="452"/>
      <c r="F65" s="452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458" t="s">
        <v>342</v>
      </c>
      <c r="B84" s="458"/>
      <c r="C84" s="458"/>
      <c r="D84" s="458"/>
      <c r="E84" s="458"/>
      <c r="F84" s="458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4"/>
      <c r="B101" s="445"/>
      <c r="C101" s="445"/>
      <c r="D101" s="445"/>
      <c r="E101" s="445"/>
      <c r="F101" s="451"/>
      <c r="G101" s="96"/>
    </row>
    <row r="102" spans="1:7" ht="46.5" customHeight="1" x14ac:dyDescent="0.4">
      <c r="A102" s="452" t="s">
        <v>343</v>
      </c>
      <c r="B102" s="452"/>
      <c r="C102" s="452"/>
      <c r="D102" s="452"/>
      <c r="E102" s="452"/>
      <c r="F102" s="452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4"/>
      <c r="B109" s="445"/>
      <c r="C109" s="445"/>
      <c r="D109" s="445"/>
      <c r="E109" s="445"/>
      <c r="F109" s="451"/>
      <c r="G109" s="96"/>
    </row>
    <row r="110" spans="1:7" ht="39.75" customHeight="1" x14ac:dyDescent="0.4">
      <c r="A110" s="452" t="s">
        <v>375</v>
      </c>
      <c r="B110" s="452"/>
      <c r="C110" s="452"/>
      <c r="D110" s="452"/>
      <c r="E110" s="452"/>
      <c r="F110" s="452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5"/>
      <c r="B118" s="445"/>
      <c r="C118" s="445"/>
      <c r="D118" s="445"/>
      <c r="E118" s="445"/>
      <c r="F118" s="445"/>
      <c r="G118" s="96"/>
    </row>
    <row r="119" spans="1:7" ht="22.5" x14ac:dyDescent="0.4">
      <c r="A119" s="452" t="s">
        <v>304</v>
      </c>
      <c r="B119" s="452"/>
      <c r="C119" s="452"/>
      <c r="D119" s="452"/>
      <c r="E119" s="452"/>
      <c r="F119" s="452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3"/>
      <c r="B130" s="453"/>
      <c r="C130" s="453"/>
      <c r="D130" s="453"/>
      <c r="E130" s="453"/>
      <c r="F130" s="453"/>
      <c r="G130" s="96"/>
    </row>
    <row r="131" spans="1:16384" ht="22.5" customHeight="1" x14ac:dyDescent="0.4">
      <c r="A131" s="454" t="s">
        <v>404</v>
      </c>
      <c r="B131" s="454"/>
      <c r="C131" s="454"/>
      <c r="D131" s="454"/>
      <c r="E131" s="454"/>
      <c r="F131" s="454"/>
      <c r="G131" s="96"/>
    </row>
    <row r="132" spans="1:16384" ht="22.5" customHeight="1" x14ac:dyDescent="0.4">
      <c r="A132" s="455"/>
      <c r="B132" s="455"/>
      <c r="C132" s="455"/>
      <c r="D132" s="455"/>
      <c r="E132" s="455"/>
      <c r="F132" s="455"/>
      <c r="G132" s="96"/>
    </row>
    <row r="133" spans="1:16384" s="258" customFormat="1" ht="22.5" customHeight="1" x14ac:dyDescent="0.25">
      <c r="A133" s="385" t="s">
        <v>28</v>
      </c>
      <c r="B133" s="387" t="s">
        <v>29</v>
      </c>
      <c r="C133" s="387"/>
      <c r="D133" s="387" t="s">
        <v>42</v>
      </c>
      <c r="E133" s="388" t="s">
        <v>264</v>
      </c>
      <c r="F133" s="388" t="s">
        <v>295</v>
      </c>
    </row>
    <row r="134" spans="1:16384" s="258" customFormat="1" ht="22.5" customHeight="1" x14ac:dyDescent="0.25">
      <c r="A134" s="385"/>
      <c r="B134" s="100" t="s">
        <v>32</v>
      </c>
      <c r="C134" s="100" t="s">
        <v>31</v>
      </c>
      <c r="D134" s="387"/>
      <c r="E134" s="388"/>
      <c r="F134" s="38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6" t="s">
        <v>441</v>
      </c>
      <c r="B137" s="446"/>
      <c r="C137" s="446"/>
      <c r="D137" s="446"/>
      <c r="E137" s="446"/>
      <c r="F137" s="446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36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36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36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36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3" t="s">
        <v>340</v>
      </c>
      <c r="B144" s="443"/>
      <c r="C144" s="443"/>
      <c r="D144" s="443"/>
      <c r="E144" s="443"/>
      <c r="F144" s="443"/>
      <c r="G144" s="96"/>
    </row>
    <row r="145" spans="1:7" ht="90" customHeight="1" x14ac:dyDescent="0.4">
      <c r="A145" s="149" t="s">
        <v>327</v>
      </c>
      <c r="B145" s="252">
        <v>0</v>
      </c>
      <c r="C145" s="149"/>
      <c r="D145" s="149" t="s">
        <v>571</v>
      </c>
      <c r="E145" s="149" t="s">
        <v>572</v>
      </c>
      <c r="F145" s="209"/>
      <c r="G145" s="96"/>
    </row>
    <row r="146" spans="1:7" ht="21" x14ac:dyDescent="0.4">
      <c r="A146" s="107" t="s">
        <v>401</v>
      </c>
      <c r="B146" s="368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368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368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368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368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368" t="s">
        <v>30</v>
      </c>
      <c r="C151" s="107"/>
      <c r="D151" s="107"/>
      <c r="E151" s="107"/>
      <c r="F151" s="209"/>
      <c r="G151" s="96"/>
    </row>
    <row r="152" spans="1:7" ht="105" x14ac:dyDescent="0.4">
      <c r="A152" s="224" t="s">
        <v>358</v>
      </c>
      <c r="B152" s="503">
        <v>0</v>
      </c>
      <c r="C152" s="504">
        <f>IF(B152=0, -10, "0")</f>
        <v>-10</v>
      </c>
      <c r="D152" s="505" t="s">
        <v>573</v>
      </c>
      <c r="E152" s="505" t="s">
        <v>574</v>
      </c>
      <c r="F152" s="209"/>
      <c r="G152" s="96"/>
    </row>
    <row r="153" spans="1:7" ht="21" x14ac:dyDescent="0.4">
      <c r="A153" s="107" t="s">
        <v>116</v>
      </c>
      <c r="B153" s="368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368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368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368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368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368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368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368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4"/>
      <c r="B161" s="445"/>
      <c r="C161" s="445"/>
      <c r="D161" s="445"/>
      <c r="E161" s="445"/>
      <c r="F161" s="445"/>
      <c r="G161" s="96"/>
    </row>
    <row r="162" spans="1:7" ht="32.25" customHeight="1" x14ac:dyDescent="0.4">
      <c r="A162" s="446" t="s">
        <v>442</v>
      </c>
      <c r="B162" s="446"/>
      <c r="C162" s="446"/>
      <c r="D162" s="446"/>
      <c r="E162" s="446"/>
      <c r="F162" s="446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36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36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36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36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36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36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36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364">
        <v>2</v>
      </c>
      <c r="C171" s="107"/>
      <c r="D171" s="107"/>
      <c r="E171" s="106"/>
      <c r="F171" s="209"/>
      <c r="G171" s="96"/>
    </row>
    <row r="172" spans="1:7" ht="21" x14ac:dyDescent="0.4">
      <c r="A172" s="447"/>
      <c r="B172" s="448"/>
      <c r="C172" s="448"/>
      <c r="D172" s="448"/>
      <c r="E172" s="448"/>
      <c r="F172" s="448"/>
      <c r="G172" s="96"/>
    </row>
    <row r="173" spans="1:7" ht="32.25" customHeight="1" x14ac:dyDescent="0.4">
      <c r="A173" s="446" t="s">
        <v>304</v>
      </c>
      <c r="B173" s="446"/>
      <c r="C173" s="446"/>
      <c r="D173" s="446"/>
      <c r="E173" s="446"/>
      <c r="F173" s="446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36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36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36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36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36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36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f>IFERROR(E181/F181,"N.A")</f>
        <v>1</v>
      </c>
      <c r="E181" s="321">
        <f>COUNTIF('A3 Exploitation'!F138:F180,"ok")</f>
        <v>5</v>
      </c>
      <c r="F181" s="321">
        <f>COUNTA('A3 Exploitation'!F138:F180)</f>
        <v>5</v>
      </c>
      <c r="G181" s="96"/>
    </row>
    <row r="182" spans="1:7" ht="22.5" x14ac:dyDescent="0.4">
      <c r="A182" s="231" t="s">
        <v>418</v>
      </c>
      <c r="B182" s="449"/>
      <c r="C182" s="450"/>
      <c r="D182" s="243">
        <f>SUM(B145:C160,B174:C181,B163:C171,B138:C142)</f>
        <v>56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0.77777777777777779</v>
      </c>
      <c r="E183" s="90"/>
      <c r="F183" s="96"/>
      <c r="G183" s="96"/>
    </row>
    <row r="184" spans="1:7" ht="21" x14ac:dyDescent="0.4">
      <c r="A184" s="442"/>
      <c r="B184" s="442"/>
      <c r="C184" s="442"/>
      <c r="D184" s="442"/>
      <c r="E184" s="442"/>
      <c r="F184" s="442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43763</v>
      </c>
      <c r="B186" s="96"/>
      <c r="C186" s="96"/>
      <c r="D186" s="96"/>
      <c r="E186" s="90"/>
      <c r="F186" s="96"/>
      <c r="G186" s="96"/>
    </row>
    <row r="187" spans="1:7" ht="21" x14ac:dyDescent="0.4">
      <c r="A187" s="385" t="s">
        <v>28</v>
      </c>
      <c r="B187" s="387" t="s">
        <v>29</v>
      </c>
      <c r="C187" s="387"/>
      <c r="D187" s="387" t="s">
        <v>42</v>
      </c>
      <c r="E187" s="388" t="s">
        <v>264</v>
      </c>
      <c r="F187" s="388" t="s">
        <v>295</v>
      </c>
      <c r="G187" s="96"/>
    </row>
    <row r="188" spans="1:7" ht="21" x14ac:dyDescent="0.4">
      <c r="A188" s="385"/>
      <c r="B188" s="100" t="s">
        <v>32</v>
      </c>
      <c r="C188" s="100" t="s">
        <v>31</v>
      </c>
      <c r="D188" s="387"/>
      <c r="E188" s="388"/>
      <c r="F188" s="388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36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36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36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36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36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36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364">
        <v>2</v>
      </c>
      <c r="C198" s="136"/>
      <c r="D198" s="105"/>
      <c r="E198" s="106"/>
      <c r="F198" s="105"/>
      <c r="G198" s="96"/>
    </row>
    <row r="199" spans="1:7" ht="21" x14ac:dyDescent="0.4">
      <c r="A199" s="392" t="s">
        <v>34</v>
      </c>
      <c r="B199" s="393"/>
      <c r="C199" s="394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18"/>
      <c r="B201" s="418"/>
      <c r="C201" s="418"/>
      <c r="D201" s="418"/>
      <c r="E201" s="418"/>
      <c r="F201" s="41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36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36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36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36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36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36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36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36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36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36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36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84.75" x14ac:dyDescent="0.45">
      <c r="A215" s="184" t="s">
        <v>132</v>
      </c>
      <c r="B215" s="364">
        <v>0</v>
      </c>
      <c r="C215" s="118">
        <f>IF(B215=0, -10, "0")</f>
        <v>-10</v>
      </c>
      <c r="D215" s="502" t="s">
        <v>609</v>
      </c>
      <c r="E215" s="105" t="s">
        <v>579</v>
      </c>
      <c r="F215" s="105"/>
      <c r="G215" s="96"/>
    </row>
    <row r="216" spans="1:7" ht="40.5" customHeight="1" x14ac:dyDescent="0.4">
      <c r="A216" s="139" t="s">
        <v>344</v>
      </c>
      <c r="B216" s="364">
        <v>1</v>
      </c>
      <c r="C216" s="159" t="str">
        <f>IF(B216=0, -5, "0")</f>
        <v>0</v>
      </c>
      <c r="D216" s="105" t="s">
        <v>577</v>
      </c>
      <c r="E216" s="164" t="s">
        <v>578</v>
      </c>
      <c r="F216" s="105"/>
      <c r="G216" s="96"/>
    </row>
    <row r="217" spans="1:7" ht="18" customHeight="1" x14ac:dyDescent="0.45">
      <c r="A217" s="139" t="s">
        <v>63</v>
      </c>
      <c r="B217" s="36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36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36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36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36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36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2" t="s">
        <v>34</v>
      </c>
      <c r="B223" s="393"/>
      <c r="C223" s="394"/>
      <c r="D223" s="123">
        <f>SUM(B203:C222)</f>
        <v>27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0.6428571428571429</v>
      </c>
      <c r="E224" s="90"/>
      <c r="F224" s="96"/>
      <c r="G224" s="96"/>
    </row>
    <row r="225" spans="1:7" ht="21" x14ac:dyDescent="0.4">
      <c r="A225" s="418"/>
      <c r="B225" s="418"/>
      <c r="C225" s="418"/>
      <c r="D225" s="418"/>
      <c r="E225" s="418"/>
      <c r="F225" s="41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36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36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36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36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39" t="s">
        <v>304</v>
      </c>
      <c r="B232" s="440"/>
      <c r="C232" s="440"/>
      <c r="D232" s="441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36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36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36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36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36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36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2</v>
      </c>
      <c r="C240" s="137"/>
      <c r="D240" s="319">
        <f>IFERROR(E240/F240,"N.A")</f>
        <v>1</v>
      </c>
      <c r="E240" s="321">
        <f>COUNTIF('A3 Exploitation'!F191:F239,"ok")</f>
        <v>4</v>
      </c>
      <c r="F240" s="321">
        <f>COUNTA('A3 Exploitation'!F191:F239)</f>
        <v>4</v>
      </c>
      <c r="G240" s="96"/>
    </row>
    <row r="241" spans="1:7" ht="21" x14ac:dyDescent="0.4">
      <c r="A241" s="392" t="s">
        <v>34</v>
      </c>
      <c r="B241" s="393"/>
      <c r="C241" s="394"/>
      <c r="D241" s="108">
        <f>SUM(B227:C231,B233:C240)</f>
        <v>24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67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>
        <f>D244/(COUNT(B227:C231,B191:C198,B203:C222,B233:C240)*2)</f>
        <v>0.81707317073170727</v>
      </c>
      <c r="E245" s="90"/>
      <c r="F245" s="96"/>
      <c r="G245" s="96"/>
    </row>
    <row r="246" spans="1:7" ht="21" x14ac:dyDescent="0.4">
      <c r="A246" s="418"/>
      <c r="B246" s="418"/>
      <c r="C246" s="418"/>
      <c r="D246" s="418"/>
      <c r="E246" s="418"/>
      <c r="F246" s="41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43763</v>
      </c>
      <c r="B248" s="96"/>
      <c r="C248" s="96"/>
      <c r="D248" s="96"/>
      <c r="E248" s="90"/>
      <c r="F248" s="96"/>
      <c r="G248" s="96"/>
    </row>
    <row r="249" spans="1:7" ht="21" x14ac:dyDescent="0.4">
      <c r="A249" s="385" t="s">
        <v>28</v>
      </c>
      <c r="B249" s="387" t="s">
        <v>29</v>
      </c>
      <c r="C249" s="387"/>
      <c r="D249" s="387" t="s">
        <v>42</v>
      </c>
      <c r="E249" s="388" t="s">
        <v>264</v>
      </c>
      <c r="F249" s="388" t="s">
        <v>295</v>
      </c>
      <c r="G249" s="96"/>
    </row>
    <row r="250" spans="1:7" ht="21" x14ac:dyDescent="0.4">
      <c r="A250" s="385"/>
      <c r="B250" s="100" t="s">
        <v>32</v>
      </c>
      <c r="C250" s="100" t="s">
        <v>31</v>
      </c>
      <c r="D250" s="387"/>
      <c r="E250" s="388"/>
      <c r="F250" s="388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36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36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36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36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36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36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364">
        <v>2</v>
      </c>
      <c r="C260" s="136"/>
      <c r="D260" s="105"/>
      <c r="E260" s="106"/>
      <c r="F260" s="105"/>
      <c r="G260" s="96"/>
    </row>
    <row r="261" spans="1:7" ht="21" x14ac:dyDescent="0.4">
      <c r="A261" s="392" t="s">
        <v>34</v>
      </c>
      <c r="B261" s="393"/>
      <c r="C261" s="394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63" x14ac:dyDescent="0.4">
      <c r="A265" s="103" t="s">
        <v>80</v>
      </c>
      <c r="B265" s="104">
        <v>1</v>
      </c>
      <c r="C265" s="104"/>
      <c r="D265" s="367" t="s">
        <v>575</v>
      </c>
      <c r="E265" s="365" t="s">
        <v>576</v>
      </c>
      <c r="F265" s="105"/>
      <c r="G265" s="96"/>
    </row>
    <row r="266" spans="1:7" ht="21" x14ac:dyDescent="0.4">
      <c r="A266" s="103" t="s">
        <v>106</v>
      </c>
      <c r="B266" s="36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36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36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36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36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36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36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36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36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36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36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36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36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36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36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36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36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36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36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36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2"/>
      <c r="B286" s="402"/>
      <c r="C286" s="402"/>
      <c r="D286" s="402"/>
      <c r="E286" s="402"/>
      <c r="F286" s="402"/>
      <c r="G286" s="96"/>
    </row>
    <row r="287" spans="1:7" ht="31.5" customHeight="1" x14ac:dyDescent="0.4">
      <c r="A287" s="438" t="s">
        <v>304</v>
      </c>
      <c r="B287" s="438"/>
      <c r="C287" s="438"/>
      <c r="D287" s="438"/>
      <c r="E287" s="438"/>
      <c r="F287" s="43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364">
        <v>2</v>
      </c>
      <c r="C289" s="104"/>
      <c r="D289" s="105"/>
      <c r="E289" s="106"/>
      <c r="F289" s="105"/>
      <c r="G289" s="96"/>
    </row>
    <row r="290" spans="1:7" ht="45" customHeight="1" x14ac:dyDescent="0.4">
      <c r="A290" s="103" t="s">
        <v>362</v>
      </c>
      <c r="B290" s="364" t="s">
        <v>30</v>
      </c>
      <c r="C290" s="104"/>
      <c r="D290" s="167" t="s">
        <v>611</v>
      </c>
      <c r="E290" s="106"/>
      <c r="F290" s="105"/>
      <c r="G290" s="96"/>
    </row>
    <row r="291" spans="1:7" ht="33" customHeight="1" x14ac:dyDescent="0.4">
      <c r="A291" s="130" t="s">
        <v>363</v>
      </c>
      <c r="B291" s="36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36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36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36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0.5</v>
      </c>
      <c r="E295" s="321">
        <f>COUNTIF('A3 Exploitation'!F253:F294,"ok")</f>
        <v>1</v>
      </c>
      <c r="F295" s="321">
        <f>COUNTA('A3 Exploitation'!F253:F294)</f>
        <v>2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52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0.96296296296296291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68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>
        <f>D299/(COUNT(B253:C260,B265:C285,B288:C295)*2)</f>
        <v>0.97142857142857142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43763</v>
      </c>
      <c r="B303" s="96"/>
      <c r="C303" s="96"/>
      <c r="D303" s="96"/>
      <c r="E303" s="90"/>
      <c r="F303" s="96"/>
      <c r="G303" s="96"/>
    </row>
    <row r="304" spans="1:7" ht="21" x14ac:dyDescent="0.4">
      <c r="A304" s="385" t="s">
        <v>28</v>
      </c>
      <c r="B304" s="387" t="s">
        <v>29</v>
      </c>
      <c r="C304" s="387"/>
      <c r="D304" s="387" t="s">
        <v>42</v>
      </c>
      <c r="E304" s="388" t="s">
        <v>264</v>
      </c>
      <c r="F304" s="388" t="s">
        <v>295</v>
      </c>
      <c r="G304" s="96"/>
    </row>
    <row r="305" spans="1:7" ht="21" x14ac:dyDescent="0.4">
      <c r="A305" s="385"/>
      <c r="B305" s="100" t="s">
        <v>32</v>
      </c>
      <c r="C305" s="100" t="s">
        <v>31</v>
      </c>
      <c r="D305" s="387"/>
      <c r="E305" s="388"/>
      <c r="F305" s="388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36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36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36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36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36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36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36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36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36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36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36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36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36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36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36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36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36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36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47" x14ac:dyDescent="0.4">
      <c r="A332" s="173" t="s">
        <v>58</v>
      </c>
      <c r="B332" s="506">
        <v>0</v>
      </c>
      <c r="C332" s="504">
        <f>IF(B332=0, -10, "0")</f>
        <v>-10</v>
      </c>
      <c r="D332" s="507" t="s">
        <v>583</v>
      </c>
      <c r="E332" s="508" t="s">
        <v>584</v>
      </c>
      <c r="F332" s="105"/>
      <c r="G332" s="96"/>
    </row>
    <row r="333" spans="1:7" ht="19.5" customHeight="1" x14ac:dyDescent="0.45">
      <c r="A333" s="229" t="s">
        <v>344</v>
      </c>
      <c r="B333" s="36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36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36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36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36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36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26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36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36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36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36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36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36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36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364">
        <v>2</v>
      </c>
      <c r="C351" s="104"/>
      <c r="D351" s="131"/>
      <c r="E351" s="106"/>
      <c r="F351" s="105"/>
      <c r="G351" s="96"/>
    </row>
    <row r="352" spans="1:7" ht="21" x14ac:dyDescent="0.3">
      <c r="A352" s="423"/>
      <c r="B352" s="423"/>
      <c r="C352" s="423"/>
      <c r="D352" s="423"/>
      <c r="E352" s="423"/>
      <c r="F352" s="423"/>
      <c r="G352" s="423"/>
    </row>
    <row r="353" spans="1:7" ht="32.25" customHeight="1" x14ac:dyDescent="0.4">
      <c r="A353" s="437" t="s">
        <v>304</v>
      </c>
      <c r="B353" s="437"/>
      <c r="C353" s="437"/>
      <c r="D353" s="437"/>
      <c r="E353" s="437"/>
      <c r="F353" s="437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364">
        <v>2</v>
      </c>
      <c r="C355" s="176"/>
      <c r="D355" s="176"/>
      <c r="E355" s="176"/>
      <c r="F355" s="105"/>
      <c r="G355" s="96"/>
    </row>
    <row r="356" spans="1:7" ht="63" x14ac:dyDescent="0.4">
      <c r="A356" s="107" t="s">
        <v>362</v>
      </c>
      <c r="B356" s="364" t="s">
        <v>30</v>
      </c>
      <c r="C356" s="104"/>
      <c r="D356" s="167" t="s">
        <v>611</v>
      </c>
      <c r="E356" s="106"/>
      <c r="F356" s="105"/>
      <c r="G356" s="96"/>
    </row>
    <row r="357" spans="1:7" ht="21" x14ac:dyDescent="0.4">
      <c r="A357" s="152" t="s">
        <v>363</v>
      </c>
      <c r="B357" s="36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36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36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36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0.8571428571428571</v>
      </c>
      <c r="E361" s="321">
        <f>COUNTIF('A3 Exploitation'!F308:F360,"ok")</f>
        <v>6</v>
      </c>
      <c r="F361" s="321">
        <f>COUNTA('A3 Exploitation'!F308:F360)</f>
        <v>7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0.96666666666666667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71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0.82558139534883723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43763</v>
      </c>
      <c r="B369" s="96"/>
      <c r="C369" s="96"/>
      <c r="D369" s="96"/>
      <c r="E369" s="90"/>
      <c r="F369" s="96"/>
      <c r="G369" s="96"/>
    </row>
    <row r="370" spans="1:7" ht="21" x14ac:dyDescent="0.4">
      <c r="A370" s="385" t="s">
        <v>28</v>
      </c>
      <c r="B370" s="387" t="s">
        <v>29</v>
      </c>
      <c r="C370" s="387"/>
      <c r="D370" s="387" t="s">
        <v>42</v>
      </c>
      <c r="E370" s="388" t="s">
        <v>264</v>
      </c>
      <c r="F370" s="388" t="s">
        <v>295</v>
      </c>
      <c r="G370" s="96"/>
    </row>
    <row r="371" spans="1:7" ht="21" x14ac:dyDescent="0.4">
      <c r="A371" s="385"/>
      <c r="B371" s="100" t="s">
        <v>32</v>
      </c>
      <c r="C371" s="100" t="s">
        <v>31</v>
      </c>
      <c r="D371" s="387"/>
      <c r="E371" s="388"/>
      <c r="F371" s="388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36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36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36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36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36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36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36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36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36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36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36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36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36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36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36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36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364">
        <v>2</v>
      </c>
      <c r="C396" s="104"/>
      <c r="D396" s="156"/>
      <c r="E396" s="106"/>
      <c r="F396" s="105"/>
      <c r="G396" s="96"/>
    </row>
    <row r="397" spans="1:7" ht="84" x14ac:dyDescent="0.4">
      <c r="A397" s="187" t="s">
        <v>457</v>
      </c>
      <c r="B397" s="364">
        <v>1</v>
      </c>
      <c r="C397" s="118" t="str">
        <f>IF(B397=0, -10, "0")</f>
        <v>0</v>
      </c>
      <c r="D397" s="156" t="s">
        <v>580</v>
      </c>
      <c r="E397" s="105" t="s">
        <v>581</v>
      </c>
      <c r="F397" s="105"/>
      <c r="G397" s="96"/>
    </row>
    <row r="398" spans="1:7" ht="21" x14ac:dyDescent="0.4">
      <c r="A398" s="103" t="s">
        <v>215</v>
      </c>
      <c r="B398" s="36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36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36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36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36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36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36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36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63" x14ac:dyDescent="0.4">
      <c r="A406" s="103" t="s">
        <v>384</v>
      </c>
      <c r="B406" s="364">
        <v>1</v>
      </c>
      <c r="C406" s="166"/>
      <c r="D406" s="156" t="s">
        <v>585</v>
      </c>
      <c r="E406" s="365" t="s">
        <v>586</v>
      </c>
      <c r="F406" s="105"/>
      <c r="G406" s="96"/>
    </row>
    <row r="407" spans="1:7" ht="42" x14ac:dyDescent="0.4">
      <c r="A407" s="103" t="s">
        <v>148</v>
      </c>
      <c r="B407" s="36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36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364">
        <v>2</v>
      </c>
      <c r="C409" s="104"/>
      <c r="D409" s="161"/>
      <c r="E409" s="106"/>
      <c r="F409" s="105"/>
      <c r="G409" s="96"/>
    </row>
    <row r="410" spans="1:7" ht="21" x14ac:dyDescent="0.4">
      <c r="A410" s="435"/>
      <c r="B410" s="436"/>
      <c r="C410" s="436"/>
      <c r="D410" s="436"/>
      <c r="E410" s="436"/>
      <c r="F410" s="436"/>
      <c r="G410" s="436"/>
    </row>
    <row r="411" spans="1:7" ht="24.75" x14ac:dyDescent="0.4">
      <c r="A411" s="433" t="s">
        <v>313</v>
      </c>
      <c r="B411" s="433"/>
      <c r="C411" s="433"/>
      <c r="D411" s="433"/>
      <c r="E411" s="433"/>
      <c r="F411" s="433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36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36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36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36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36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36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f>IFERROR(E419/F419,"N.A")</f>
        <v>1</v>
      </c>
      <c r="E419" s="321">
        <f>COUNTIF('A3 Exploitation'!F374:F418,"ok")</f>
        <v>4</v>
      </c>
      <c r="F419" s="321">
        <f>COUNTA('A3 Exploitation'!F374:F418)</f>
        <v>4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0.9642857142857143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76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>
        <f>D423/(COUNT(B374:C384,B389:C409,B412:C419)*2)</f>
        <v>0.97435897435897434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43763</v>
      </c>
      <c r="B427" s="96"/>
      <c r="C427" s="96"/>
      <c r="D427" s="96"/>
      <c r="E427" s="90"/>
      <c r="F427" s="96"/>
      <c r="G427" s="96"/>
    </row>
    <row r="428" spans="1:7" ht="21" x14ac:dyDescent="0.4">
      <c r="A428" s="385" t="s">
        <v>28</v>
      </c>
      <c r="B428" s="387" t="s">
        <v>29</v>
      </c>
      <c r="C428" s="387"/>
      <c r="D428" s="387" t="s">
        <v>42</v>
      </c>
      <c r="E428" s="388" t="s">
        <v>264</v>
      </c>
      <c r="F428" s="388" t="s">
        <v>295</v>
      </c>
      <c r="G428" s="96"/>
    </row>
    <row r="429" spans="1:7" ht="21" x14ac:dyDescent="0.4">
      <c r="A429" s="385"/>
      <c r="B429" s="100" t="s">
        <v>32</v>
      </c>
      <c r="C429" s="100" t="s">
        <v>31</v>
      </c>
      <c r="D429" s="387"/>
      <c r="E429" s="388"/>
      <c r="F429" s="388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36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36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36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36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36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36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36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36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36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36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36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36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36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36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36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36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36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36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36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36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3" t="s">
        <v>304</v>
      </c>
      <c r="B459" s="433"/>
      <c r="C459" s="433"/>
      <c r="D459" s="433"/>
      <c r="E459" s="433"/>
      <c r="F459" s="433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36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36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36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36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36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4" t="s">
        <v>405</v>
      </c>
      <c r="B473" s="434"/>
      <c r="C473" s="434"/>
      <c r="D473" s="434"/>
      <c r="E473" s="434"/>
      <c r="F473" s="434"/>
      <c r="G473" s="96"/>
    </row>
    <row r="474" spans="1:7" ht="21" customHeight="1" x14ac:dyDescent="0.4">
      <c r="A474" s="191">
        <f>B11</f>
        <v>43763</v>
      </c>
      <c r="F474" s="2"/>
      <c r="G474" s="96"/>
    </row>
    <row r="475" spans="1:7" ht="21" x14ac:dyDescent="0.4">
      <c r="A475" s="419" t="s">
        <v>28</v>
      </c>
      <c r="B475" s="420" t="s">
        <v>29</v>
      </c>
      <c r="C475" s="420"/>
      <c r="D475" s="420" t="s">
        <v>42</v>
      </c>
      <c r="E475" s="421" t="s">
        <v>264</v>
      </c>
      <c r="F475" s="421" t="s">
        <v>295</v>
      </c>
      <c r="G475" s="96"/>
    </row>
    <row r="476" spans="1:7" ht="21" x14ac:dyDescent="0.4">
      <c r="A476" s="419"/>
      <c r="B476" s="254" t="s">
        <v>32</v>
      </c>
      <c r="C476" s="254" t="s">
        <v>31</v>
      </c>
      <c r="D476" s="420"/>
      <c r="E476" s="421"/>
      <c r="F476" s="421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96" t="s">
        <v>52</v>
      </c>
      <c r="B478" s="496"/>
      <c r="C478" s="496"/>
      <c r="D478" s="496"/>
      <c r="E478" s="496"/>
      <c r="F478" s="496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97" t="s">
        <v>443</v>
      </c>
      <c r="B484" s="498"/>
      <c r="C484" s="498"/>
      <c r="D484" s="498"/>
      <c r="E484" s="498"/>
      <c r="F484" s="498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99" t="s">
        <v>23</v>
      </c>
      <c r="B495" s="500"/>
      <c r="C495" s="500"/>
      <c r="D495" s="500"/>
      <c r="E495" s="500"/>
      <c r="F495" s="501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4"/>
      <c r="B507" s="404"/>
      <c r="C507" s="404"/>
      <c r="D507" s="404"/>
      <c r="E507" s="404"/>
      <c r="F507" s="404"/>
      <c r="G507" s="404"/>
    </row>
    <row r="508" spans="1:7" ht="26.25" customHeight="1" x14ac:dyDescent="0.5">
      <c r="A508" s="288" t="s">
        <v>304</v>
      </c>
      <c r="B508" s="431"/>
      <c r="C508" s="431"/>
      <c r="D508" s="431"/>
      <c r="E508" s="431"/>
      <c r="F508" s="43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32" t="s">
        <v>97</v>
      </c>
      <c r="B520" s="432"/>
      <c r="C520" s="432"/>
      <c r="D520" s="432"/>
      <c r="E520" s="432"/>
      <c r="F520" s="432"/>
      <c r="G520" s="96"/>
    </row>
    <row r="521" spans="1:7" ht="22.5" customHeight="1" x14ac:dyDescent="0.4">
      <c r="A521" s="191">
        <f>B11</f>
        <v>43763</v>
      </c>
      <c r="B521" s="96"/>
      <c r="C521" s="96"/>
      <c r="D521" s="114"/>
      <c r="E521" s="114"/>
      <c r="F521" s="114"/>
      <c r="G521" s="96"/>
    </row>
    <row r="522" spans="1:7" ht="21" x14ac:dyDescent="0.4">
      <c r="A522" s="426" t="s">
        <v>28</v>
      </c>
      <c r="B522" s="386" t="s">
        <v>29</v>
      </c>
      <c r="C522" s="428"/>
      <c r="D522" s="387" t="s">
        <v>42</v>
      </c>
      <c r="E522" s="388" t="s">
        <v>264</v>
      </c>
      <c r="F522" s="388" t="s">
        <v>295</v>
      </c>
      <c r="G522" s="96"/>
    </row>
    <row r="523" spans="1:7" ht="21" x14ac:dyDescent="0.4">
      <c r="A523" s="427"/>
      <c r="B523" s="249" t="s">
        <v>32</v>
      </c>
      <c r="C523" s="250" t="s">
        <v>31</v>
      </c>
      <c r="D523" s="387"/>
      <c r="E523" s="388"/>
      <c r="F523" s="388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9"/>
      <c r="D525" s="429"/>
      <c r="E525" s="429"/>
      <c r="F525" s="43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36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36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36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36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36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2" t="s">
        <v>34</v>
      </c>
      <c r="B532" s="393"/>
      <c r="C532" s="394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2" t="s">
        <v>33</v>
      </c>
      <c r="B533" s="393"/>
      <c r="C533" s="394"/>
      <c r="D533" s="298">
        <f>D532/(COUNT(B526:C531)*2)</f>
        <v>1</v>
      </c>
      <c r="E533" s="202"/>
      <c r="F533" s="202"/>
      <c r="G533" s="96"/>
    </row>
    <row r="534" spans="1:7" ht="21" x14ac:dyDescent="0.4">
      <c r="A534" s="418"/>
      <c r="B534" s="418"/>
      <c r="C534" s="418"/>
      <c r="D534" s="418"/>
      <c r="E534" s="418"/>
      <c r="F534" s="41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364">
        <v>0</v>
      </c>
      <c r="C537" s="104"/>
      <c r="D537" s="209" t="s">
        <v>582</v>
      </c>
      <c r="E537" s="209" t="s">
        <v>610</v>
      </c>
      <c r="F537" s="105"/>
      <c r="G537" s="96"/>
    </row>
    <row r="538" spans="1:7" ht="21" x14ac:dyDescent="0.4">
      <c r="A538" s="103" t="s">
        <v>288</v>
      </c>
      <c r="B538" s="36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36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36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36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36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36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36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36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2"/>
      <c r="B546" s="423"/>
      <c r="C546" s="423"/>
      <c r="D546" s="423"/>
      <c r="E546" s="423"/>
      <c r="F546" s="423"/>
      <c r="G546" s="423"/>
    </row>
    <row r="547" spans="1:7" ht="35.25" customHeight="1" x14ac:dyDescent="0.4">
      <c r="A547" s="290" t="s">
        <v>304</v>
      </c>
      <c r="B547" s="265"/>
      <c r="C547" s="424"/>
      <c r="D547" s="424"/>
      <c r="E547" s="424"/>
      <c r="F547" s="425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36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36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36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36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36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36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21">
        <f>COUNTIF('A3 Exploitation'!F526:F554,"ok")</f>
        <v>1</v>
      </c>
      <c r="F555" s="321">
        <f>COUNTA('A3 Exploitation'!F526:F554)</f>
        <v>1</v>
      </c>
      <c r="G555" s="96"/>
    </row>
    <row r="556" spans="1:7" ht="21" x14ac:dyDescent="0.4">
      <c r="A556" s="400" t="s">
        <v>34</v>
      </c>
      <c r="B556" s="400"/>
      <c r="C556" s="412"/>
      <c r="D556" s="345">
        <f>SUM(B548:C555,B536:C545)</f>
        <v>34</v>
      </c>
      <c r="E556" s="90"/>
      <c r="F556" s="96"/>
      <c r="G556" s="96"/>
    </row>
    <row r="557" spans="1:7" ht="21" x14ac:dyDescent="0.4">
      <c r="A557" s="400" t="s">
        <v>33</v>
      </c>
      <c r="B557" s="400"/>
      <c r="C557" s="400"/>
      <c r="D557" s="298">
        <f>D556/(COUNT(B548:C555,B536:C545)*2)</f>
        <v>0.94444444444444442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>
        <f>D559/(COUNT(B536:C545,B526:C531,B548:C555)*2)</f>
        <v>0.95833333333333337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8"/>
      <c r="B562" s="418"/>
      <c r="C562" s="418"/>
      <c r="D562" s="418"/>
      <c r="E562" s="418"/>
      <c r="F562" s="418"/>
      <c r="G562" s="96"/>
    </row>
    <row r="563" spans="1:7" ht="22.5" x14ac:dyDescent="0.45">
      <c r="A563" s="399" t="s">
        <v>19</v>
      </c>
      <c r="B563" s="399"/>
      <c r="C563" s="399"/>
      <c r="D563" s="399"/>
      <c r="E563" s="399"/>
      <c r="F563" s="399"/>
      <c r="G563" s="96"/>
    </row>
    <row r="564" spans="1:7" ht="22.5" x14ac:dyDescent="0.4">
      <c r="A564" s="198">
        <f>B11</f>
        <v>43763</v>
      </c>
      <c r="B564" s="96"/>
      <c r="C564" s="96"/>
      <c r="D564" s="280"/>
      <c r="E564" s="280"/>
      <c r="F564" s="280"/>
      <c r="G564" s="96"/>
    </row>
    <row r="565" spans="1:7" ht="21" x14ac:dyDescent="0.4">
      <c r="A565" s="419" t="s">
        <v>28</v>
      </c>
      <c r="B565" s="420" t="s">
        <v>29</v>
      </c>
      <c r="C565" s="420"/>
      <c r="D565" s="420" t="s">
        <v>42</v>
      </c>
      <c r="E565" s="421" t="s">
        <v>264</v>
      </c>
      <c r="F565" s="421" t="s">
        <v>295</v>
      </c>
      <c r="G565" s="96"/>
    </row>
    <row r="566" spans="1:7" ht="21" x14ac:dyDescent="0.4">
      <c r="A566" s="419"/>
      <c r="B566" s="254" t="s">
        <v>32</v>
      </c>
      <c r="C566" s="254" t="s">
        <v>31</v>
      </c>
      <c r="D566" s="420"/>
      <c r="E566" s="421"/>
      <c r="F566" s="42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9" t="s">
        <v>10</v>
      </c>
      <c r="B568" s="410"/>
      <c r="C568" s="410"/>
      <c r="D568" s="410"/>
      <c r="E568" s="410"/>
      <c r="F568" s="411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36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36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36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36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36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36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36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364">
        <v>2</v>
      </c>
      <c r="C577" s="104"/>
      <c r="D577" s="105"/>
      <c r="E577" s="106"/>
      <c r="F577" s="105"/>
      <c r="G577" s="96"/>
    </row>
    <row r="578" spans="1:7" ht="21" x14ac:dyDescent="0.4">
      <c r="A578" s="400" t="s">
        <v>34</v>
      </c>
      <c r="B578" s="400"/>
      <c r="C578" s="412"/>
      <c r="D578" s="345">
        <f>SUM(B569:C577)</f>
        <v>18</v>
      </c>
      <c r="E578" s="90"/>
      <c r="F578" s="96"/>
      <c r="G578" s="96"/>
    </row>
    <row r="579" spans="1:7" ht="21" x14ac:dyDescent="0.4">
      <c r="A579" s="400" t="s">
        <v>33</v>
      </c>
      <c r="B579" s="400"/>
      <c r="C579" s="400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3" t="s">
        <v>23</v>
      </c>
      <c r="B581" s="414"/>
      <c r="C581" s="414"/>
      <c r="D581" s="414"/>
      <c r="E581" s="414"/>
      <c r="F581" s="415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36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36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36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36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16" t="s">
        <v>370</v>
      </c>
      <c r="B588" s="417"/>
      <c r="C588" s="417"/>
      <c r="D588" s="417"/>
      <c r="E588" s="417"/>
      <c r="F588" s="417"/>
      <c r="G588" s="417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36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36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36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36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36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2</v>
      </c>
      <c r="C595" s="104"/>
      <c r="D595" s="319">
        <f>IFERROR(E595/F595,"N.A")</f>
        <v>1</v>
      </c>
      <c r="E595" s="321">
        <f>COUNTIF('A3 Exploitation'!F569:F594,"ok")</f>
        <v>1</v>
      </c>
      <c r="F595" s="321">
        <f>COUNTA('A3 Exploitation'!F569:F594)</f>
        <v>1</v>
      </c>
      <c r="G595" s="96"/>
    </row>
    <row r="596" spans="1:7" ht="21" x14ac:dyDescent="0.4">
      <c r="A596" s="400" t="s">
        <v>34</v>
      </c>
      <c r="B596" s="400"/>
      <c r="C596" s="412"/>
      <c r="D596" s="345">
        <f>SUM(B589:C595,B582:C587)</f>
        <v>26</v>
      </c>
      <c r="E596" s="90"/>
      <c r="F596" s="96"/>
      <c r="G596" s="96"/>
    </row>
    <row r="597" spans="1:7" ht="21" x14ac:dyDescent="0.4">
      <c r="A597" s="400" t="s">
        <v>33</v>
      </c>
      <c r="B597" s="400"/>
      <c r="C597" s="400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44</v>
      </c>
      <c r="E599" s="239"/>
      <c r="F599" s="239"/>
      <c r="G599" s="96"/>
    </row>
    <row r="600" spans="1:7" ht="22.5" x14ac:dyDescent="0.45">
      <c r="A600" s="406" t="s">
        <v>168</v>
      </c>
      <c r="B600" s="407"/>
      <c r="C600" s="408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9" t="s">
        <v>8</v>
      </c>
      <c r="B602" s="399"/>
      <c r="C602" s="399"/>
      <c r="D602" s="399"/>
      <c r="E602" s="399"/>
      <c r="F602" s="399"/>
      <c r="G602" s="96"/>
    </row>
    <row r="603" spans="1:7" ht="22.5" x14ac:dyDescent="0.4">
      <c r="A603" s="129">
        <f>B11</f>
        <v>43763</v>
      </c>
      <c r="B603" s="96"/>
      <c r="C603" s="96"/>
      <c r="D603" s="114"/>
      <c r="E603" s="114"/>
      <c r="F603" s="114"/>
      <c r="G603" s="96"/>
    </row>
    <row r="604" spans="1:7" ht="21" x14ac:dyDescent="0.4">
      <c r="A604" s="385" t="s">
        <v>28</v>
      </c>
      <c r="B604" s="387" t="s">
        <v>29</v>
      </c>
      <c r="C604" s="387"/>
      <c r="D604" s="387" t="s">
        <v>42</v>
      </c>
      <c r="E604" s="388" t="s">
        <v>264</v>
      </c>
      <c r="F604" s="388" t="s">
        <v>295</v>
      </c>
      <c r="G604" s="96"/>
    </row>
    <row r="605" spans="1:7" ht="18.75" customHeight="1" x14ac:dyDescent="0.4">
      <c r="A605" s="385"/>
      <c r="B605" s="100" t="s">
        <v>32</v>
      </c>
      <c r="C605" s="100" t="s">
        <v>31</v>
      </c>
      <c r="D605" s="387"/>
      <c r="E605" s="388"/>
      <c r="F605" s="388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90"/>
      <c r="D607" s="390"/>
      <c r="E607" s="390"/>
      <c r="F607" s="39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36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36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36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36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36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36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36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00" t="s">
        <v>34</v>
      </c>
      <c r="B616" s="400"/>
      <c r="C616" s="400"/>
      <c r="D616" s="345">
        <f>SUM(B608:C615)</f>
        <v>16</v>
      </c>
      <c r="E616" s="401"/>
      <c r="F616" s="402"/>
      <c r="G616" s="96"/>
    </row>
    <row r="617" spans="1:7" ht="21" x14ac:dyDescent="0.4">
      <c r="A617" s="400" t="s">
        <v>33</v>
      </c>
      <c r="B617" s="400"/>
      <c r="C617" s="400"/>
      <c r="D617" s="298">
        <f>D616/(COUNT(B608:C615)*2)</f>
        <v>1</v>
      </c>
      <c r="E617" s="403"/>
      <c r="F617" s="404"/>
      <c r="G617" s="96"/>
    </row>
    <row r="618" spans="1:7" ht="21" x14ac:dyDescent="0.4">
      <c r="A618" s="128"/>
      <c r="B618" s="96"/>
      <c r="C618" s="405"/>
      <c r="D618" s="405"/>
      <c r="E618" s="405"/>
      <c r="F618" s="40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36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36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36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36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36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36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36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36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2" t="s">
        <v>34</v>
      </c>
      <c r="B629" s="393"/>
      <c r="C629" s="394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0"/>
      <c r="D632" s="390"/>
      <c r="E632" s="390"/>
      <c r="F632" s="39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36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36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36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36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364">
        <v>2</v>
      </c>
      <c r="C638" s="118"/>
      <c r="D638" s="55"/>
      <c r="E638" s="106"/>
      <c r="F638" s="105"/>
      <c r="G638" s="96"/>
    </row>
    <row r="639" spans="1:16382" ht="22.5" x14ac:dyDescent="0.4">
      <c r="A639" s="392" t="s">
        <v>34</v>
      </c>
      <c r="B639" s="393"/>
      <c r="C639" s="394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5"/>
      <c r="B641" s="395"/>
      <c r="C641" s="395"/>
      <c r="D641" s="395"/>
      <c r="E641" s="395"/>
      <c r="F641" s="395"/>
      <c r="G641" s="395"/>
    </row>
    <row r="642" spans="1:7" ht="24.75" x14ac:dyDescent="0.4">
      <c r="A642" s="284" t="s">
        <v>26</v>
      </c>
      <c r="B642" s="390"/>
      <c r="C642" s="390"/>
      <c r="D642" s="390"/>
      <c r="E642" s="390"/>
      <c r="F642" s="391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36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36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36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36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36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364">
        <v>2</v>
      </c>
      <c r="C649" s="104"/>
      <c r="D649" s="135"/>
      <c r="E649" s="106"/>
      <c r="F649" s="105"/>
      <c r="G649" s="90"/>
    </row>
    <row r="650" spans="1:7" ht="21" x14ac:dyDescent="0.4">
      <c r="A650" s="396" t="s">
        <v>304</v>
      </c>
      <c r="B650" s="397"/>
      <c r="C650" s="397"/>
      <c r="D650" s="397"/>
      <c r="E650" s="397"/>
      <c r="F650" s="398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36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36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36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36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36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21">
        <f>COUNTIF('A3 Exploitation'!F608:F656,"ok")</f>
        <v>2</v>
      </c>
      <c r="F657" s="321">
        <f>COUNTA('A3 Exploitation'!F608:F656)</f>
        <v>2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74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9" t="s">
        <v>346</v>
      </c>
      <c r="B665" s="399"/>
      <c r="C665" s="399"/>
      <c r="D665" s="399"/>
      <c r="E665" s="399"/>
      <c r="F665" s="399"/>
      <c r="G665" s="96"/>
    </row>
    <row r="666" spans="1:7" ht="21" x14ac:dyDescent="0.4">
      <c r="A666" s="198">
        <f>B11</f>
        <v>43763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5" t="s">
        <v>28</v>
      </c>
      <c r="B667" s="387" t="s">
        <v>29</v>
      </c>
      <c r="C667" s="387"/>
      <c r="D667" s="387" t="s">
        <v>42</v>
      </c>
      <c r="E667" s="388" t="s">
        <v>264</v>
      </c>
      <c r="F667" s="388" t="s">
        <v>295</v>
      </c>
      <c r="G667" s="96"/>
    </row>
    <row r="668" spans="1:7" ht="21" x14ac:dyDescent="0.4">
      <c r="A668" s="385"/>
      <c r="B668" s="100" t="s">
        <v>32</v>
      </c>
      <c r="C668" s="100" t="s">
        <v>31</v>
      </c>
      <c r="D668" s="387"/>
      <c r="E668" s="388"/>
      <c r="F668" s="388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21">
        <f>COUNTIF('A3 Exploitation'!F670:F688,"ok")</f>
        <v>1</v>
      </c>
      <c r="F689" s="321">
        <f>COUNTA('A3 Exploitation'!F670:F688)</f>
        <v>1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36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9" t="s">
        <v>439</v>
      </c>
      <c r="B693" s="389"/>
      <c r="C693" s="389"/>
      <c r="D693" s="389"/>
      <c r="E693" s="389"/>
      <c r="F693" s="389"/>
      <c r="G693" s="215"/>
    </row>
    <row r="694" spans="1:7" ht="21" customHeight="1" x14ac:dyDescent="0.4">
      <c r="A694" s="198">
        <f>B11</f>
        <v>43763</v>
      </c>
      <c r="B694" s="96"/>
      <c r="C694" s="96"/>
      <c r="D694" s="214"/>
      <c r="E694" s="214"/>
      <c r="F694" s="214"/>
      <c r="G694" s="215"/>
    </row>
    <row r="695" spans="1:7" ht="21" x14ac:dyDescent="0.4">
      <c r="A695" s="384" t="s">
        <v>28</v>
      </c>
      <c r="B695" s="386" t="s">
        <v>29</v>
      </c>
      <c r="C695" s="386"/>
      <c r="D695" s="387" t="s">
        <v>42</v>
      </c>
      <c r="E695" s="388" t="s">
        <v>264</v>
      </c>
      <c r="F695" s="388" t="s">
        <v>295</v>
      </c>
      <c r="G695" s="215"/>
    </row>
    <row r="696" spans="1:7" ht="21" x14ac:dyDescent="0.4">
      <c r="A696" s="385"/>
      <c r="B696" s="100" t="s">
        <v>32</v>
      </c>
      <c r="C696" s="100" t="s">
        <v>31</v>
      </c>
      <c r="D696" s="387"/>
      <c r="E696" s="388"/>
      <c r="F696" s="388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81" t="s">
        <v>299</v>
      </c>
      <c r="B698" s="382"/>
      <c r="C698" s="382"/>
      <c r="D698" s="382"/>
      <c r="E698" s="382"/>
      <c r="F698" s="383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9"/>
      <c r="C704" s="380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79"/>
      <c r="C705" s="380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1" t="s">
        <v>300</v>
      </c>
      <c r="B707" s="382"/>
      <c r="C707" s="382"/>
      <c r="D707" s="382"/>
      <c r="E707" s="382"/>
      <c r="F707" s="383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f>COUNTIF('A3 Exploitation'!F699:F709,"ok")</f>
        <v>1</v>
      </c>
      <c r="F710" s="321">
        <f>COUNTA('A3 Exploitation'!F699:F709)</f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44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0.94155844155844159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644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0.92528735632183912</v>
      </c>
      <c r="E719" s="3"/>
      <c r="F719" s="3"/>
    </row>
  </sheetData>
  <sheetProtection algorithmName="SHA-512" hashValue="2jnSAoWknT06GFUd/3gUYm9wz2t3k1o9AL58VcOru2AmqiaNeizqOQ6amUsnvhIr8Rm2y7yRYc2KKmimgLZFHg==" saltValue="IkQtqHcV3cqSHHIO2polGQ==" spinCount="100000" sheet="1" objects="1" scenarios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:B142 B499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39:B42 B21:B25 B163:B171 B191:B198 B105:B108 B374:B384 B85:B100 B30:B37 B496:B498 B536:B545 B412:B419 B120:B126 B670:B689 B526:B531 B288:B295 B320:B338 B444:B458 B509:B515 B460:B466 B548:B555 B708:B710 B643:B649 B389:B409 B66:B82 B227:B231 B265:B285 B620:B628 B500:B506 B354:B361 B253:B260 B699:B703 B63 B633:B638 B432:B439 B518:B519 B343:B351 B569:B577 B582:B587 B113:B117 B143 B308:B315 B479:B483 B485:B494 B589:B595 B608:B615 B56:B61 B103 B111 B145:B160 B174:B181 B203:B222 B233:B240 B651:B657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3" manualBreakCount="3">
    <brk id="246" max="6" man="1"/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1"/>
      <c r="E1" s="491"/>
      <c r="F1" s="491"/>
      <c r="G1" s="49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92" t="s">
        <v>46</v>
      </c>
      <c r="B6" s="492"/>
      <c r="C6" s="492"/>
      <c r="D6" s="492"/>
      <c r="E6" s="492"/>
      <c r="F6" s="492"/>
      <c r="G6" s="79"/>
    </row>
    <row r="7" spans="1:7" s="2" customFormat="1" ht="21.75" customHeight="1" x14ac:dyDescent="0.45">
      <c r="A7" s="493" t="str">
        <f>'Page de garde'!D18</f>
        <v>UHD Rue de Londres</v>
      </c>
      <c r="B7" s="493"/>
      <c r="C7" s="493"/>
      <c r="D7" s="493"/>
      <c r="E7" s="493"/>
      <c r="F7" s="493"/>
      <c r="G7" s="79"/>
    </row>
    <row r="8" spans="1:7" s="2" customFormat="1" ht="24" x14ac:dyDescent="0.45">
      <c r="A8" s="4" t="s">
        <v>39</v>
      </c>
      <c r="B8" s="494" t="str">
        <f>'A4 Exploitation'!B9:F9</f>
        <v>M Dhia Mechlaoui</v>
      </c>
      <c r="C8" s="494"/>
      <c r="D8" s="494"/>
      <c r="E8" s="494"/>
      <c r="F8" s="494"/>
      <c r="G8" s="79"/>
    </row>
    <row r="9" spans="1:7" s="2" customFormat="1" ht="24" x14ac:dyDescent="0.45">
      <c r="A9" s="5" t="s">
        <v>41</v>
      </c>
      <c r="B9" s="495" t="str">
        <f>'A4 Exploitation'!B10:F10</f>
        <v>Directeur magasin M Nebil et chefs rayons</v>
      </c>
      <c r="C9" s="495"/>
      <c r="D9" s="495"/>
      <c r="E9" s="495"/>
      <c r="F9" s="495"/>
      <c r="G9" s="79"/>
    </row>
    <row r="10" spans="1:7" s="2" customFormat="1" ht="24" x14ac:dyDescent="0.45">
      <c r="A10" s="4" t="s">
        <v>40</v>
      </c>
      <c r="B10" s="490">
        <f>'A4 Exploitation'!B11:F11</f>
        <v>43763</v>
      </c>
      <c r="C10" s="490"/>
      <c r="D10" s="490"/>
      <c r="E10" s="490"/>
      <c r="F10" s="490"/>
      <c r="G10" s="79"/>
    </row>
    <row r="11" spans="1:7" s="2" customFormat="1" ht="24" x14ac:dyDescent="0.45">
      <c r="A11" s="4" t="s">
        <v>248</v>
      </c>
      <c r="B11" s="482">
        <f>D215</f>
        <v>0.87391304347826082</v>
      </c>
      <c r="C11" s="482"/>
      <c r="D11" s="482"/>
      <c r="E11" s="482"/>
      <c r="F11" s="482"/>
      <c r="G11" s="79"/>
    </row>
    <row r="12" spans="1:7" s="2" customFormat="1" ht="22.5" x14ac:dyDescent="0.45">
      <c r="A12" s="1"/>
      <c r="D12" s="459"/>
      <c r="E12" s="459"/>
      <c r="F12" s="459"/>
      <c r="G12" s="459"/>
    </row>
    <row r="13" spans="1:7" s="2" customFormat="1" ht="11.25" customHeight="1" x14ac:dyDescent="0.3">
      <c r="A13" s="483" t="s">
        <v>28</v>
      </c>
      <c r="B13" s="484" t="s">
        <v>29</v>
      </c>
      <c r="C13" s="484"/>
      <c r="D13" s="484" t="s">
        <v>42</v>
      </c>
      <c r="E13" s="484" t="s">
        <v>158</v>
      </c>
      <c r="F13" s="484" t="s">
        <v>159</v>
      </c>
    </row>
    <row r="14" spans="1:7" s="2" customFormat="1" ht="12.75" customHeight="1" x14ac:dyDescent="0.3">
      <c r="A14" s="483"/>
      <c r="B14" s="18" t="s">
        <v>32</v>
      </c>
      <c r="C14" s="18" t="s">
        <v>31</v>
      </c>
      <c r="D14" s="484"/>
      <c r="E14" s="484"/>
      <c r="F14" s="484"/>
      <c r="G14" s="78"/>
    </row>
    <row r="15" spans="1:7" x14ac:dyDescent="0.3">
      <c r="A15" s="485"/>
      <c r="B15" s="486"/>
      <c r="C15" s="486"/>
      <c r="D15" s="486"/>
      <c r="E15" s="486"/>
      <c r="F15" s="486"/>
    </row>
    <row r="16" spans="1:7" ht="19.5" x14ac:dyDescent="0.4">
      <c r="A16" s="487" t="s">
        <v>0</v>
      </c>
      <c r="B16" s="488"/>
      <c r="C16" s="488"/>
      <c r="D16" s="488"/>
      <c r="E16" s="488"/>
      <c r="F16" s="488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354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354">
        <v>1</v>
      </c>
      <c r="C19" s="55"/>
      <c r="D19" s="355" t="s">
        <v>587</v>
      </c>
      <c r="E19" s="56" t="s">
        <v>588</v>
      </c>
      <c r="F19" s="55"/>
    </row>
    <row r="20" spans="1:7" x14ac:dyDescent="0.3">
      <c r="A20" s="6" t="s">
        <v>128</v>
      </c>
      <c r="B20" s="354">
        <v>2</v>
      </c>
      <c r="C20" s="55"/>
      <c r="D20" s="57"/>
      <c r="E20" s="55"/>
      <c r="F20" s="55"/>
    </row>
    <row r="21" spans="1:7" x14ac:dyDescent="0.3">
      <c r="A21" s="26" t="s">
        <v>440</v>
      </c>
      <c r="B21" s="354">
        <v>2</v>
      </c>
      <c r="C21" s="55"/>
      <c r="D21" s="58"/>
      <c r="E21" s="55"/>
      <c r="F21" s="55"/>
    </row>
    <row r="22" spans="1:7" x14ac:dyDescent="0.3">
      <c r="A22" s="489" t="s">
        <v>34</v>
      </c>
      <c r="B22" s="471"/>
      <c r="C22" s="472"/>
      <c r="D22" s="330">
        <f>SUM(B17:C21)</f>
        <v>9</v>
      </c>
    </row>
    <row r="23" spans="1:7" x14ac:dyDescent="0.3">
      <c r="A23" s="466" t="s">
        <v>249</v>
      </c>
      <c r="B23" s="467"/>
      <c r="C23" s="468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69" t="s">
        <v>4</v>
      </c>
      <c r="B25" s="470"/>
      <c r="C25" s="470"/>
      <c r="D25" s="470"/>
      <c r="E25" s="470"/>
      <c r="F25" s="47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354">
        <v>2</v>
      </c>
      <c r="C27" s="55"/>
      <c r="D27" s="56"/>
      <c r="E27" s="55"/>
      <c r="F27" s="55"/>
    </row>
    <row r="28" spans="1:7" x14ac:dyDescent="0.3">
      <c r="A28" s="26" t="s">
        <v>301</v>
      </c>
      <c r="B28" s="354">
        <v>2</v>
      </c>
      <c r="C28" s="55"/>
      <c r="D28" s="56"/>
      <c r="E28" s="55"/>
      <c r="F28" s="55"/>
    </row>
    <row r="29" spans="1:7" x14ac:dyDescent="0.3">
      <c r="A29" s="6" t="s">
        <v>234</v>
      </c>
      <c r="B29" s="354">
        <v>2</v>
      </c>
      <c r="C29" s="55"/>
      <c r="D29" s="56"/>
      <c r="E29" s="55"/>
      <c r="F29" s="55"/>
    </row>
    <row r="30" spans="1:7" x14ac:dyDescent="0.3">
      <c r="A30" s="6" t="s">
        <v>242</v>
      </c>
      <c r="B30" s="354">
        <v>2</v>
      </c>
      <c r="C30" s="55"/>
      <c r="D30" s="59"/>
      <c r="E30" s="55"/>
      <c r="F30" s="55"/>
    </row>
    <row r="31" spans="1:7" x14ac:dyDescent="0.3">
      <c r="A31" s="6" t="s">
        <v>69</v>
      </c>
      <c r="B31" s="354">
        <v>2</v>
      </c>
      <c r="C31" s="55"/>
      <c r="D31" s="59"/>
      <c r="E31" s="55"/>
      <c r="F31" s="55"/>
    </row>
    <row r="32" spans="1:7" x14ac:dyDescent="0.3">
      <c r="A32" s="6" t="s">
        <v>247</v>
      </c>
      <c r="B32" s="354">
        <v>2</v>
      </c>
      <c r="C32" s="55"/>
      <c r="D32" s="59"/>
      <c r="E32" s="55"/>
      <c r="F32" s="55"/>
    </row>
    <row r="33" spans="1:6" x14ac:dyDescent="0.3">
      <c r="A33" s="466" t="s">
        <v>34</v>
      </c>
      <c r="B33" s="467"/>
      <c r="C33" s="468"/>
      <c r="D33" s="329">
        <f>SUM(B26:C32)</f>
        <v>14</v>
      </c>
    </row>
    <row r="34" spans="1:6" x14ac:dyDescent="0.3">
      <c r="A34" s="466" t="s">
        <v>249</v>
      </c>
      <c r="B34" s="467"/>
      <c r="C34" s="468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69" t="s">
        <v>178</v>
      </c>
      <c r="B36" s="470"/>
      <c r="C36" s="470"/>
      <c r="D36" s="470"/>
      <c r="E36" s="470"/>
      <c r="F36" s="47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354">
        <v>2</v>
      </c>
      <c r="C38" s="55"/>
      <c r="D38" s="56"/>
      <c r="E38" s="55"/>
      <c r="F38" s="55"/>
    </row>
    <row r="39" spans="1:6" x14ac:dyDescent="0.3">
      <c r="A39" s="6" t="s">
        <v>235</v>
      </c>
      <c r="B39" s="354">
        <v>2</v>
      </c>
      <c r="C39" s="55"/>
      <c r="D39" s="56"/>
      <c r="E39" s="55"/>
      <c r="F39" s="55"/>
    </row>
    <row r="40" spans="1:6" x14ac:dyDescent="0.3">
      <c r="A40" s="6" t="s">
        <v>69</v>
      </c>
      <c r="B40" s="354">
        <v>2</v>
      </c>
      <c r="C40" s="55"/>
      <c r="D40" s="59"/>
      <c r="E40" s="55"/>
      <c r="F40" s="55"/>
    </row>
    <row r="41" spans="1:6" x14ac:dyDescent="0.3">
      <c r="A41" s="6" t="s">
        <v>247</v>
      </c>
      <c r="B41" s="354" t="s">
        <v>30</v>
      </c>
      <c r="C41" s="55"/>
      <c r="D41" s="59"/>
      <c r="E41" s="55"/>
      <c r="F41" s="55"/>
    </row>
    <row r="42" spans="1:6" x14ac:dyDescent="0.3">
      <c r="A42" s="466" t="s">
        <v>34</v>
      </c>
      <c r="B42" s="467"/>
      <c r="C42" s="468"/>
      <c r="D42" s="329">
        <f>SUM(B37:C41)</f>
        <v>8</v>
      </c>
    </row>
    <row r="43" spans="1:6" x14ac:dyDescent="0.3">
      <c r="A43" s="466" t="s">
        <v>249</v>
      </c>
      <c r="B43" s="467"/>
      <c r="C43" s="468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6" t="s">
        <v>34</v>
      </c>
      <c r="B58" s="467"/>
      <c r="C58" s="468"/>
      <c r="D58" s="341">
        <f>SUM(B46:C57)</f>
        <v>0</v>
      </c>
    </row>
    <row r="59" spans="1:6" x14ac:dyDescent="0.3">
      <c r="A59" s="466" t="s">
        <v>249</v>
      </c>
      <c r="B59" s="467"/>
      <c r="C59" s="46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>
        <v>1</v>
      </c>
      <c r="C62" s="55"/>
      <c r="D62" s="6" t="s">
        <v>589</v>
      </c>
      <c r="E62" s="55" t="s">
        <v>590</v>
      </c>
      <c r="F62" s="55"/>
    </row>
    <row r="63" spans="1:6" x14ac:dyDescent="0.3">
      <c r="A63" s="6" t="s">
        <v>70</v>
      </c>
      <c r="B63" s="354">
        <v>2</v>
      </c>
      <c r="C63" s="55"/>
      <c r="D63" s="59"/>
      <c r="E63" s="55"/>
      <c r="F63" s="55"/>
    </row>
    <row r="64" spans="1:6" x14ac:dyDescent="0.3">
      <c r="A64" s="6" t="s">
        <v>190</v>
      </c>
      <c r="B64" s="354">
        <v>2</v>
      </c>
      <c r="C64" s="55"/>
      <c r="D64" s="56"/>
      <c r="E64" s="55"/>
      <c r="F64" s="55"/>
    </row>
    <row r="65" spans="1:6" x14ac:dyDescent="0.3">
      <c r="A65" s="6" t="s">
        <v>22</v>
      </c>
      <c r="B65" s="354">
        <v>2</v>
      </c>
      <c r="C65" s="55"/>
      <c r="D65" s="56"/>
      <c r="E65" s="55"/>
      <c r="F65" s="55"/>
    </row>
    <row r="66" spans="1:6" x14ac:dyDescent="0.3">
      <c r="A66" s="6" t="s">
        <v>71</v>
      </c>
      <c r="B66" s="354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354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66" t="s">
        <v>34</v>
      </c>
      <c r="B68" s="467"/>
      <c r="C68" s="468"/>
      <c r="D68" s="329">
        <f>SUM(B62:C67)</f>
        <v>11</v>
      </c>
    </row>
    <row r="69" spans="1:6" x14ac:dyDescent="0.3">
      <c r="A69" s="466" t="s">
        <v>249</v>
      </c>
      <c r="B69" s="467"/>
      <c r="C69" s="468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69" t="s">
        <v>8</v>
      </c>
      <c r="B71" s="470"/>
      <c r="C71" s="470"/>
      <c r="D71" s="470"/>
      <c r="E71" s="470"/>
      <c r="F71" s="470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354">
        <v>2</v>
      </c>
      <c r="C73" s="55"/>
      <c r="D73" s="55"/>
      <c r="E73" s="60"/>
      <c r="F73" s="55"/>
    </row>
    <row r="74" spans="1:6" x14ac:dyDescent="0.3">
      <c r="A74" s="7" t="s">
        <v>203</v>
      </c>
      <c r="B74" s="354">
        <v>2</v>
      </c>
      <c r="C74" s="55"/>
      <c r="D74" s="56"/>
      <c r="E74" s="56"/>
      <c r="F74" s="55"/>
    </row>
    <row r="75" spans="1:6" x14ac:dyDescent="0.3">
      <c r="A75" s="7" t="s">
        <v>79</v>
      </c>
      <c r="B75" s="354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354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354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354">
        <v>2</v>
      </c>
      <c r="C78" s="55"/>
      <c r="D78" s="59"/>
      <c r="E78" s="55"/>
      <c r="F78" s="55"/>
    </row>
    <row r="79" spans="1:6" x14ac:dyDescent="0.3">
      <c r="A79" s="466" t="s">
        <v>34</v>
      </c>
      <c r="B79" s="467"/>
      <c r="C79" s="468"/>
      <c r="D79" s="329">
        <f>SUM(B72:C78)</f>
        <v>14</v>
      </c>
    </row>
    <row r="80" spans="1:6" x14ac:dyDescent="0.3">
      <c r="A80" s="466" t="s">
        <v>249</v>
      </c>
      <c r="B80" s="467"/>
      <c r="C80" s="468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69" t="s">
        <v>463</v>
      </c>
      <c r="B82" s="470"/>
      <c r="C82" s="470"/>
      <c r="D82" s="470"/>
      <c r="E82" s="470"/>
      <c r="F82" s="470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6" t="s">
        <v>34</v>
      </c>
      <c r="B100" s="467"/>
      <c r="C100" s="468"/>
      <c r="D100" s="329">
        <f>SUM(B83:C99)</f>
        <v>26</v>
      </c>
    </row>
    <row r="101" spans="1:6" x14ac:dyDescent="0.3">
      <c r="A101" s="466" t="s">
        <v>249</v>
      </c>
      <c r="B101" s="467"/>
      <c r="C101" s="468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9" t="s">
        <v>170</v>
      </c>
      <c r="B103" s="470"/>
      <c r="C103" s="470"/>
      <c r="D103" s="470"/>
      <c r="E103" s="470"/>
      <c r="F103" s="470"/>
    </row>
    <row r="104" spans="1:6" ht="73.5" customHeight="1" x14ac:dyDescent="0.4">
      <c r="A104" s="32" t="s">
        <v>227</v>
      </c>
      <c r="B104" s="69">
        <v>0</v>
      </c>
      <c r="C104" s="62"/>
      <c r="D104" s="355" t="s">
        <v>603</v>
      </c>
      <c r="E104" s="355" t="s">
        <v>604</v>
      </c>
      <c r="F104" s="55"/>
    </row>
    <row r="105" spans="1:6" ht="34.5" x14ac:dyDescent="0.4">
      <c r="A105" s="6" t="s">
        <v>226</v>
      </c>
      <c r="B105" s="69">
        <v>1</v>
      </c>
      <c r="C105" s="62"/>
      <c r="D105" s="355" t="s">
        <v>593</v>
      </c>
      <c r="E105" s="355" t="s">
        <v>594</v>
      </c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50.25" x14ac:dyDescent="0.35">
      <c r="A110" s="24" t="s">
        <v>194</v>
      </c>
      <c r="B110" s="69">
        <v>0</v>
      </c>
      <c r="C110" s="6">
        <f>IF(B110=0, -5, "0")</f>
        <v>-5</v>
      </c>
      <c r="D110" s="56" t="s">
        <v>605</v>
      </c>
      <c r="E110" s="355" t="s">
        <v>606</v>
      </c>
      <c r="F110" s="55"/>
    </row>
    <row r="111" spans="1:6" ht="49.5" x14ac:dyDescent="0.3">
      <c r="A111" s="6" t="s">
        <v>136</v>
      </c>
      <c r="B111" s="69">
        <v>1</v>
      </c>
      <c r="C111" s="55"/>
      <c r="D111" s="355" t="s">
        <v>591</v>
      </c>
      <c r="E111" s="355" t="s">
        <v>592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1</v>
      </c>
      <c r="C115" s="6" t="str">
        <f>IF(B115=0, -5, "0")</f>
        <v>0</v>
      </c>
      <c r="D115" s="56" t="s">
        <v>607</v>
      </c>
      <c r="E115" s="355" t="s">
        <v>608</v>
      </c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6" t="s">
        <v>34</v>
      </c>
      <c r="B118" s="467"/>
      <c r="C118" s="468"/>
      <c r="D118" s="329">
        <f>SUM(B104:C117)</f>
        <v>16</v>
      </c>
    </row>
    <row r="119" spans="1:6" x14ac:dyDescent="0.3">
      <c r="A119" s="466" t="s">
        <v>249</v>
      </c>
      <c r="B119" s="467"/>
      <c r="C119" s="468"/>
      <c r="D119" s="17">
        <f>D118/(COUNT(B104:C117)*2)</f>
        <v>0.53333333333333333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9" t="s">
        <v>171</v>
      </c>
      <c r="B122" s="470"/>
      <c r="C122" s="470"/>
      <c r="D122" s="470"/>
      <c r="E122" s="470"/>
      <c r="F122" s="47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6" t="s">
        <v>34</v>
      </c>
      <c r="B134" s="467"/>
      <c r="C134" s="468"/>
      <c r="D134" s="329">
        <f>SUM(B123:C133)</f>
        <v>22</v>
      </c>
    </row>
    <row r="135" spans="1:6" x14ac:dyDescent="0.3">
      <c r="A135" s="466" t="s">
        <v>249</v>
      </c>
      <c r="B135" s="467"/>
      <c r="C135" s="468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9" t="s">
        <v>154</v>
      </c>
      <c r="B137" s="470"/>
      <c r="C137" s="470"/>
      <c r="D137" s="470"/>
      <c r="E137" s="470"/>
      <c r="F137" s="470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6" t="s">
        <v>34</v>
      </c>
      <c r="B149" s="467"/>
      <c r="C149" s="468"/>
      <c r="D149" s="329">
        <f>SUM(B138:C148)</f>
        <v>22</v>
      </c>
    </row>
    <row r="150" spans="1:6" x14ac:dyDescent="0.3">
      <c r="A150" s="466" t="s">
        <v>249</v>
      </c>
      <c r="B150" s="467"/>
      <c r="C150" s="468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9" t="s">
        <v>61</v>
      </c>
      <c r="B152" s="470"/>
      <c r="C152" s="470"/>
      <c r="D152" s="470"/>
      <c r="E152" s="470"/>
      <c r="F152" s="470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ht="33" x14ac:dyDescent="0.3">
      <c r="A159" s="7" t="s">
        <v>258</v>
      </c>
      <c r="B159" s="69">
        <v>1</v>
      </c>
      <c r="C159" s="7"/>
      <c r="D159" s="7" t="s">
        <v>597</v>
      </c>
      <c r="E159" s="55" t="s">
        <v>598</v>
      </c>
      <c r="F159" s="55"/>
    </row>
    <row r="160" spans="1:6" ht="66.75" x14ac:dyDescent="0.35">
      <c r="A160" s="24" t="s">
        <v>196</v>
      </c>
      <c r="B160" s="69">
        <v>0</v>
      </c>
      <c r="C160" s="6">
        <f>IF(B160=0, -5, "0")</f>
        <v>-5</v>
      </c>
      <c r="D160" s="7" t="s">
        <v>595</v>
      </c>
      <c r="E160" s="355" t="s">
        <v>596</v>
      </c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6" t="s">
        <v>34</v>
      </c>
      <c r="B165" s="467"/>
      <c r="C165" s="468"/>
      <c r="D165" s="329">
        <f>SUM(B153:C164)</f>
        <v>16</v>
      </c>
    </row>
    <row r="166" spans="1:6" x14ac:dyDescent="0.3">
      <c r="A166" s="466" t="s">
        <v>249</v>
      </c>
      <c r="B166" s="467"/>
      <c r="C166" s="468"/>
      <c r="D166" s="17">
        <f>D165/(COUNT(B153:C164)*2)</f>
        <v>0.61538461538461542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9" t="s">
        <v>176</v>
      </c>
      <c r="B168" s="470"/>
      <c r="C168" s="470"/>
      <c r="D168" s="470"/>
      <c r="E168" s="470"/>
      <c r="F168" s="47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354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354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354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354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354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354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354">
        <v>2</v>
      </c>
      <c r="C176" s="55"/>
      <c r="D176" s="75"/>
      <c r="E176" s="55"/>
      <c r="F176" s="55"/>
    </row>
    <row r="177" spans="1:6" x14ac:dyDescent="0.3">
      <c r="A177" s="466" t="s">
        <v>34</v>
      </c>
      <c r="B177" s="471"/>
      <c r="C177" s="472"/>
      <c r="D177" s="330">
        <f>SUM(B169:C176)</f>
        <v>16</v>
      </c>
    </row>
    <row r="178" spans="1:6" x14ac:dyDescent="0.3">
      <c r="A178" s="466" t="s">
        <v>249</v>
      </c>
      <c r="B178" s="467"/>
      <c r="C178" s="468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9" t="s">
        <v>64</v>
      </c>
      <c r="B180" s="470"/>
      <c r="C180" s="470"/>
      <c r="D180" s="470"/>
      <c r="E180" s="470"/>
      <c r="F180" s="470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354">
        <v>2</v>
      </c>
      <c r="C182" s="55"/>
      <c r="D182" s="56"/>
      <c r="E182" s="55"/>
      <c r="F182" s="55"/>
    </row>
    <row r="183" spans="1:6" ht="83.25" customHeight="1" x14ac:dyDescent="0.3">
      <c r="A183" s="26" t="s">
        <v>174</v>
      </c>
      <c r="B183" s="354">
        <v>0</v>
      </c>
      <c r="C183" s="55"/>
      <c r="D183" s="355" t="s">
        <v>599</v>
      </c>
      <c r="E183" s="355" t="s">
        <v>600</v>
      </c>
      <c r="F183" s="55"/>
    </row>
    <row r="184" spans="1:6" x14ac:dyDescent="0.3">
      <c r="A184" s="6" t="s">
        <v>73</v>
      </c>
      <c r="B184" s="354">
        <v>2</v>
      </c>
      <c r="C184" s="55"/>
      <c r="D184" s="55"/>
      <c r="E184" s="56"/>
      <c r="F184" s="55"/>
    </row>
    <row r="185" spans="1:6" x14ac:dyDescent="0.3">
      <c r="A185" s="466" t="s">
        <v>34</v>
      </c>
      <c r="B185" s="467"/>
      <c r="C185" s="468"/>
      <c r="D185" s="329">
        <f>SUM(B181:C184)</f>
        <v>6</v>
      </c>
    </row>
    <row r="186" spans="1:6" x14ac:dyDescent="0.3">
      <c r="A186" s="466" t="s">
        <v>249</v>
      </c>
      <c r="B186" s="467"/>
      <c r="C186" s="468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3" t="s">
        <v>15</v>
      </c>
      <c r="B188" s="474"/>
      <c r="C188" s="474"/>
      <c r="D188" s="474"/>
      <c r="E188" s="474"/>
      <c r="F188" s="474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354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354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354">
        <v>2</v>
      </c>
      <c r="C192" s="55"/>
      <c r="D192" s="56"/>
      <c r="E192" s="56"/>
      <c r="F192" s="55"/>
    </row>
    <row r="193" spans="1:7" x14ac:dyDescent="0.3">
      <c r="A193" s="466" t="s">
        <v>34</v>
      </c>
      <c r="B193" s="467"/>
      <c r="C193" s="468"/>
      <c r="D193" s="329">
        <f>SUM(B189:C192)</f>
        <v>8</v>
      </c>
    </row>
    <row r="194" spans="1:7" x14ac:dyDescent="0.3">
      <c r="A194" s="466" t="s">
        <v>249</v>
      </c>
      <c r="B194" s="467"/>
      <c r="C194" s="468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9" t="s">
        <v>65</v>
      </c>
      <c r="B196" s="470"/>
      <c r="C196" s="470"/>
      <c r="D196" s="470"/>
      <c r="E196" s="470"/>
      <c r="F196" s="470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49.5" x14ac:dyDescent="0.3">
      <c r="A198" s="26" t="s">
        <v>179</v>
      </c>
      <c r="B198" s="354">
        <v>1</v>
      </c>
      <c r="C198" s="55"/>
      <c r="D198" s="355" t="s">
        <v>601</v>
      </c>
      <c r="E198" s="355" t="s">
        <v>602</v>
      </c>
      <c r="F198" s="55"/>
    </row>
    <row r="199" spans="1:7" ht="18" customHeight="1" x14ac:dyDescent="0.3">
      <c r="A199" s="6" t="s">
        <v>75</v>
      </c>
      <c r="B199" s="354">
        <v>2</v>
      </c>
      <c r="C199" s="55"/>
      <c r="D199" s="355"/>
      <c r="E199" s="55"/>
      <c r="F199" s="55"/>
    </row>
    <row r="200" spans="1:7" x14ac:dyDescent="0.3">
      <c r="A200" s="6" t="s">
        <v>197</v>
      </c>
      <c r="B200" s="354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354">
        <v>2</v>
      </c>
      <c r="C201" s="55"/>
      <c r="D201" s="56"/>
      <c r="E201" s="55"/>
      <c r="F201" s="55"/>
    </row>
    <row r="202" spans="1:7" x14ac:dyDescent="0.3">
      <c r="A202" s="466" t="s">
        <v>34</v>
      </c>
      <c r="B202" s="467"/>
      <c r="C202" s="468"/>
      <c r="D202" s="329">
        <f>SUM(B197:C201)</f>
        <v>9</v>
      </c>
    </row>
    <row r="203" spans="1:7" x14ac:dyDescent="0.3">
      <c r="A203" s="466" t="s">
        <v>249</v>
      </c>
      <c r="B203" s="467"/>
      <c r="C203" s="468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9" t="s">
        <v>175</v>
      </c>
      <c r="B205" s="470"/>
      <c r="C205" s="470"/>
      <c r="D205" s="470"/>
      <c r="E205" s="470"/>
      <c r="F205" s="470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354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354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354" t="s">
        <v>30</v>
      </c>
      <c r="C209" s="55"/>
      <c r="D209" s="55"/>
      <c r="E209" s="55"/>
      <c r="F209" s="55"/>
    </row>
    <row r="210" spans="1:6" x14ac:dyDescent="0.3">
      <c r="A210" s="466" t="s">
        <v>34</v>
      </c>
      <c r="B210" s="467"/>
      <c r="C210" s="468"/>
      <c r="D210" s="34">
        <f>SUM(B206:C209)</f>
        <v>4</v>
      </c>
    </row>
    <row r="211" spans="1:6" x14ac:dyDescent="0.3">
      <c r="A211" s="466" t="s">
        <v>249</v>
      </c>
      <c r="B211" s="467"/>
      <c r="C211" s="468"/>
      <c r="D211" s="17">
        <f>D210/(COUNT(B206:C209)*2)</f>
        <v>1</v>
      </c>
    </row>
    <row r="213" spans="1:6" ht="18" x14ac:dyDescent="0.35">
      <c r="A213" s="37" t="s">
        <v>402</v>
      </c>
      <c r="B213" s="36"/>
      <c r="C213" s="36"/>
      <c r="D213" s="87">
        <f>E213/F213</f>
        <v>0.68421052631578949</v>
      </c>
      <c r="E213" s="323">
        <f>COUNTIF('A3 Technique'!F17:F209,"ok")</f>
        <v>13</v>
      </c>
      <c r="F213" s="323">
        <f>COUNTA('A3 Technique'!F17:F209)</f>
        <v>19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0.87391304347826082</v>
      </c>
    </row>
  </sheetData>
  <sheetProtection algorithmName="SHA-512" hashValue="NkmE9dhu4jGxBix5vUvfJBWHzBvCKPLU2w3wWbUpSc449pRw3phZIIgwgCFCJZEb0ZBiiU1BIC1Otw8tkN26bA==" saltValue="Hk2I1lCgvov1ODx7y5NW1Q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38:B148 B46:B57 B17:B21 B26:B32 B37:B41 B189:B192 B72:B78 B83:B99 B104:B117 B62:B67 B123:B133 B153:B164 B169:B176 B181:B184 B197:B201 B206:B209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2019-10-26T09:38:40Z</cp:lastPrinted>
  <dcterms:created xsi:type="dcterms:W3CDTF">2015-10-03T07:44:26Z</dcterms:created>
  <dcterms:modified xsi:type="dcterms:W3CDTF">2019-10-28T10:03:15Z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