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16785" windowHeight="7680"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2" l="1"/>
  <c r="F543" i="38" l="1"/>
  <c r="F543" i="31"/>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6" i="40"/>
  <c r="B476" i="40" s="1"/>
  <c r="D477"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B543" i="38" s="1"/>
  <c r="D544" i="38" s="1"/>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E543" i="43"/>
  <c r="E532" i="43"/>
  <c r="F532" i="43"/>
  <c r="F512" i="43"/>
  <c r="E512" i="43"/>
  <c r="F498" i="43"/>
  <c r="E498" i="43"/>
  <c r="F476" i="43"/>
  <c r="E476" i="43"/>
  <c r="F439" i="43"/>
  <c r="E439" i="43"/>
  <c r="F386" i="43"/>
  <c r="E386" i="43"/>
  <c r="F353" i="43"/>
  <c r="E353" i="43"/>
  <c r="F313" i="43"/>
  <c r="E313" i="43"/>
  <c r="F261" i="43"/>
  <c r="E261" i="43"/>
  <c r="E200" i="43"/>
  <c r="E153" i="43"/>
  <c r="E99" i="43"/>
  <c r="D99" i="43" s="1"/>
  <c r="B99" i="43" s="1"/>
  <c r="D100" i="43" s="1"/>
  <c r="E41" i="43"/>
  <c r="A537" i="43"/>
  <c r="A517" i="43"/>
  <c r="A506" i="43"/>
  <c r="A484" i="43"/>
  <c r="A447" i="43"/>
  <c r="A394" i="43"/>
  <c r="A361" i="43"/>
  <c r="A321" i="43"/>
  <c r="A269" i="43"/>
  <c r="A208" i="43"/>
  <c r="A161" i="43"/>
  <c r="A106" i="43"/>
  <c r="A49" i="43"/>
  <c r="A16" i="43"/>
  <c r="A8" i="43"/>
  <c r="A7" i="35" s="1"/>
  <c r="D200" i="43" l="1"/>
  <c r="B200" i="43" s="1"/>
  <c r="D201" i="43" s="1"/>
  <c r="D476" i="33"/>
  <c r="B476" i="33" s="1"/>
  <c r="D261" i="43"/>
  <c r="B261" i="43" s="1"/>
  <c r="D262" i="43" s="1"/>
  <c r="D263" i="43" s="1"/>
  <c r="D353" i="43"/>
  <c r="B353" i="43" s="1"/>
  <c r="D354" i="43" s="1"/>
  <c r="D439" i="43"/>
  <c r="B439" i="43" s="1"/>
  <c r="D440" i="43" s="1"/>
  <c r="D443" i="43" s="1"/>
  <c r="D444" i="43" s="1"/>
  <c r="D498" i="43"/>
  <c r="B498" i="43" s="1"/>
  <c r="D499" i="43" s="1"/>
  <c r="D41" i="40"/>
  <c r="B41" i="40" s="1"/>
  <c r="D42" i="40" s="1"/>
  <c r="D153" i="40"/>
  <c r="B153" i="40" s="1"/>
  <c r="D154" i="40" s="1"/>
  <c r="D157" i="40" s="1"/>
  <c r="D158" i="40" s="1"/>
  <c r="D353" i="40"/>
  <c r="B353" i="40" s="1"/>
  <c r="D354" i="40" s="1"/>
  <c r="D498" i="40"/>
  <c r="B498" i="40" s="1"/>
  <c r="D499" i="40" s="1"/>
  <c r="D41" i="33"/>
  <c r="B41" i="33" s="1"/>
  <c r="D42" i="33" s="1"/>
  <c r="D45" i="33" s="1"/>
  <c r="D46" i="33" s="1"/>
  <c r="D353" i="33"/>
  <c r="B353" i="33" s="1"/>
  <c r="D354" i="33" s="1"/>
  <c r="D355" i="33" s="1"/>
  <c r="D439" i="33"/>
  <c r="B439" i="33" s="1"/>
  <c r="D440" i="33" s="1"/>
  <c r="D441" i="33" s="1"/>
  <c r="D498" i="33"/>
  <c r="B498" i="33" s="1"/>
  <c r="D499" i="33" s="1"/>
  <c r="D502" i="33" s="1"/>
  <c r="D503" i="33" s="1"/>
  <c r="D532" i="33"/>
  <c r="B532" i="33" s="1"/>
  <c r="D533" i="33" s="1"/>
  <c r="D534" i="33" s="1"/>
  <c r="D99" i="38"/>
  <c r="B99" i="38" s="1"/>
  <c r="D100" i="38" s="1"/>
  <c r="D101" i="38" s="1"/>
  <c r="D200" i="38"/>
  <c r="B200" i="38" s="1"/>
  <c r="D313" i="38"/>
  <c r="B313" i="38" s="1"/>
  <c r="D314" i="38" s="1"/>
  <c r="D386" i="38"/>
  <c r="B386" i="38" s="1"/>
  <c r="D387" i="38" s="1"/>
  <c r="D388" i="38" s="1"/>
  <c r="D476" i="38"/>
  <c r="B476" i="38" s="1"/>
  <c r="D477" i="38" s="1"/>
  <c r="D512" i="38"/>
  <c r="D153" i="43"/>
  <c r="B153" i="43" s="1"/>
  <c r="D154" i="43" s="1"/>
  <c r="D157" i="43" s="1"/>
  <c r="D158" i="43" s="1"/>
  <c r="D476" i="43"/>
  <c r="B476" i="43" s="1"/>
  <c r="D477" i="43" s="1"/>
  <c r="D478" i="43" s="1"/>
  <c r="D261" i="33"/>
  <c r="B261" i="33" s="1"/>
  <c r="D262" i="33" s="1"/>
  <c r="D265" i="33" s="1"/>
  <c r="D266" i="33" s="1"/>
  <c r="D153" i="33"/>
  <c r="B153" i="33" s="1"/>
  <c r="D99" i="40"/>
  <c r="B99" i="40" s="1"/>
  <c r="D100" i="40" s="1"/>
  <c r="D101" i="40" s="1"/>
  <c r="D200" i="40"/>
  <c r="B200" i="40" s="1"/>
  <c r="D201" i="40" s="1"/>
  <c r="D202" i="40" s="1"/>
  <c r="D313" i="40"/>
  <c r="B313" i="40" s="1"/>
  <c r="D314" i="40" s="1"/>
  <c r="D386" i="40"/>
  <c r="B386" i="40" s="1"/>
  <c r="D387" i="40" s="1"/>
  <c r="D512" i="40"/>
  <c r="B512" i="40" s="1"/>
  <c r="D513" i="40" s="1"/>
  <c r="D514" i="40" s="1"/>
  <c r="D543" i="40"/>
  <c r="B543" i="40" s="1"/>
  <c r="D544" i="40" s="1"/>
  <c r="D261" i="40"/>
  <c r="B261" i="40" s="1"/>
  <c r="D439" i="40"/>
  <c r="B439" i="40" s="1"/>
  <c r="D532" i="40"/>
  <c r="B532" i="40" s="1"/>
  <c r="D533" i="40" s="1"/>
  <c r="D534" i="40" s="1"/>
  <c r="D313" i="43"/>
  <c r="B313" i="43" s="1"/>
  <c r="D314" i="43" s="1"/>
  <c r="D315" i="43" s="1"/>
  <c r="D386" i="43"/>
  <c r="B386" i="43" s="1"/>
  <c r="D387" i="43" s="1"/>
  <c r="D388" i="43" s="1"/>
  <c r="D512" i="43"/>
  <c r="B512" i="43" s="1"/>
  <c r="D513" i="43" s="1"/>
  <c r="D514" i="43" s="1"/>
  <c r="B152" i="29" s="1"/>
  <c r="D543" i="43"/>
  <c r="B543" i="43" s="1"/>
  <c r="D544" i="43" s="1"/>
  <c r="D545" i="43" s="1"/>
  <c r="B171" i="29" s="1"/>
  <c r="D99" i="33"/>
  <c r="B99" i="33" s="1"/>
  <c r="D100" i="33" s="1"/>
  <c r="D200" i="33"/>
  <c r="B200" i="33" s="1"/>
  <c r="D201" i="33" s="1"/>
  <c r="D204" i="33" s="1"/>
  <c r="D205" i="33" s="1"/>
  <c r="D313" i="33"/>
  <c r="B313" i="33" s="1"/>
  <c r="D386" i="33"/>
  <c r="B386" i="33" s="1"/>
  <c r="D387" i="33" s="1"/>
  <c r="D390" i="33" s="1"/>
  <c r="D391" i="33" s="1"/>
  <c r="D512" i="33"/>
  <c r="B512" i="33" s="1"/>
  <c r="D513" i="33" s="1"/>
  <c r="D514" i="33" s="1"/>
  <c r="D543" i="33"/>
  <c r="B543" i="33" s="1"/>
  <c r="D544" i="33" s="1"/>
  <c r="D545" i="33" s="1"/>
  <c r="D41" i="38"/>
  <c r="B41" i="38" s="1"/>
  <c r="D42" i="38" s="1"/>
  <c r="D45" i="38" s="1"/>
  <c r="D46" i="38" s="1"/>
  <c r="D153" i="38"/>
  <c r="B153" i="38" s="1"/>
  <c r="D154" i="38" s="1"/>
  <c r="D155" i="38" s="1"/>
  <c r="D261" i="38"/>
  <c r="B261" i="38" s="1"/>
  <c r="D262" i="38" s="1"/>
  <c r="D353" i="38"/>
  <c r="B353" i="38" s="1"/>
  <c r="D354" i="38" s="1"/>
  <c r="D439" i="38"/>
  <c r="D498" i="38"/>
  <c r="B498" i="38" s="1"/>
  <c r="D499" i="38" s="1"/>
  <c r="D502" i="38" s="1"/>
  <c r="D503" i="38" s="1"/>
  <c r="D532" i="38"/>
  <c r="B532" i="38" s="1"/>
  <c r="D533" i="38" s="1"/>
  <c r="D534" i="38" s="1"/>
  <c r="B512" i="38"/>
  <c r="D513" i="38" s="1"/>
  <c r="D514" i="38" s="1"/>
  <c r="B439" i="38"/>
  <c r="D440" i="38" s="1"/>
  <c r="D441" i="38" s="1"/>
  <c r="D41" i="43"/>
  <c r="D532" i="43"/>
  <c r="B532" i="43" s="1"/>
  <c r="D533" i="43" s="1"/>
  <c r="D534" i="43" s="1"/>
  <c r="B162" i="29" s="1"/>
  <c r="D390" i="43"/>
  <c r="D391" i="43" s="1"/>
  <c r="D202" i="43"/>
  <c r="D204" i="43"/>
  <c r="D205" i="43" s="1"/>
  <c r="D441" i="43"/>
  <c r="D480" i="43"/>
  <c r="D481" i="43" s="1"/>
  <c r="D101" i="43"/>
  <c r="D102" i="43"/>
  <c r="D103" i="43" s="1"/>
  <c r="D500" i="43"/>
  <c r="D502" i="43"/>
  <c r="D503" i="43" s="1"/>
  <c r="B143" i="29" s="1"/>
  <c r="D502" i="40"/>
  <c r="D503" i="40" s="1"/>
  <c r="D357" i="40"/>
  <c r="D358" i="40" s="1"/>
  <c r="D440" i="40"/>
  <c r="D443" i="40" s="1"/>
  <c r="D444" i="40" s="1"/>
  <c r="D262" i="40"/>
  <c r="D265" i="40" s="1"/>
  <c r="D266" i="40" s="1"/>
  <c r="D357" i="38"/>
  <c r="D358" i="38" s="1"/>
  <c r="D201" i="38"/>
  <c r="D202" i="38" s="1"/>
  <c r="D314" i="33"/>
  <c r="D315" i="33" s="1"/>
  <c r="D154" i="33"/>
  <c r="D157" i="33" s="1"/>
  <c r="D158" i="33" s="1"/>
  <c r="D477" i="33"/>
  <c r="D480" i="33" s="1"/>
  <c r="D481" i="33" s="1"/>
  <c r="D545" i="40"/>
  <c r="D155" i="40"/>
  <c r="D480" i="40"/>
  <c r="D481" i="40" s="1"/>
  <c r="D478" i="40"/>
  <c r="D390" i="40"/>
  <c r="D391" i="40" s="1"/>
  <c r="D388" i="40"/>
  <c r="D317" i="40"/>
  <c r="D318" i="40" s="1"/>
  <c r="D315" i="40"/>
  <c r="D355" i="40"/>
  <c r="D500" i="40"/>
  <c r="D85" i="40"/>
  <c r="D173" i="40"/>
  <c r="D390" i="38"/>
  <c r="D391" i="38" s="1"/>
  <c r="D545" i="38"/>
  <c r="D480" i="38"/>
  <c r="D481" i="38" s="1"/>
  <c r="D478" i="38"/>
  <c r="D317" i="38"/>
  <c r="D318" i="38" s="1"/>
  <c r="D315" i="38"/>
  <c r="D43" i="38"/>
  <c r="D355" i="38"/>
  <c r="D85" i="38"/>
  <c r="D173" i="38"/>
  <c r="D85" i="31"/>
  <c r="D173" i="31"/>
  <c r="D443"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0" i="33" l="1"/>
  <c r="D265" i="38"/>
  <c r="D266" i="38" s="1"/>
  <c r="D263" i="38"/>
  <c r="D45" i="40"/>
  <c r="D46" i="40" s="1"/>
  <c r="D43" i="40"/>
  <c r="D102" i="40"/>
  <c r="D103" i="40" s="1"/>
  <c r="D265" i="43"/>
  <c r="D266" i="43" s="1"/>
  <c r="B89" i="29" s="1"/>
  <c r="D43" i="33"/>
  <c r="D500" i="38"/>
  <c r="D357" i="33"/>
  <c r="D358" i="33" s="1"/>
  <c r="D155" i="43"/>
  <c r="D157" i="38"/>
  <c r="D158" i="38" s="1"/>
  <c r="D444" i="33"/>
  <c r="B126" i="29" s="1"/>
  <c r="D317" i="33"/>
  <c r="D318" i="33" s="1"/>
  <c r="D263" i="33"/>
  <c r="D202" i="33"/>
  <c r="D478" i="33"/>
  <c r="D547" i="38"/>
  <c r="D547" i="33"/>
  <c r="D388" i="33"/>
  <c r="D102" i="38"/>
  <c r="D103" i="38" s="1"/>
  <c r="D317" i="43"/>
  <c r="D318" i="43" s="1"/>
  <c r="B98" i="29" s="1"/>
  <c r="D263" i="40"/>
  <c r="D547" i="40"/>
  <c r="D102" i="33"/>
  <c r="D103" i="33" s="1"/>
  <c r="D101" i="33"/>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48" i="33" l="1"/>
  <c r="D549" i="33" s="1"/>
  <c r="D102" i="39"/>
  <c r="D103" i="39" s="1"/>
  <c r="D63" i="39"/>
  <c r="D64"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D41" i="31"/>
  <c r="B41" i="31" s="1"/>
  <c r="D42" i="31" s="1"/>
  <c r="D153" i="31"/>
  <c r="B153" i="31" s="1"/>
  <c r="D154" i="31" s="1"/>
  <c r="D155" i="31" s="1"/>
  <c r="D261" i="31"/>
  <c r="B261" i="31" s="1"/>
  <c r="D262" i="31" s="1"/>
  <c r="D265" i="31" s="1"/>
  <c r="D266" i="31" s="1"/>
  <c r="D353" i="31"/>
  <c r="B353" i="31" s="1"/>
  <c r="D354" i="31" s="1"/>
  <c r="D357" i="31" s="1"/>
  <c r="D358" i="31" s="1"/>
  <c r="D439" i="31"/>
  <c r="B439" i="31" s="1"/>
  <c r="D440" i="31" s="1"/>
  <c r="D441" i="31" s="1"/>
  <c r="D498" i="31"/>
  <c r="B498" i="31" s="1"/>
  <c r="D499" i="31" s="1"/>
  <c r="D502" i="31" s="1"/>
  <c r="D503" i="31" s="1"/>
  <c r="D99" i="31"/>
  <c r="B99" i="31" s="1"/>
  <c r="D100" i="31" s="1"/>
  <c r="D102" i="31" s="1"/>
  <c r="D103" i="31" s="1"/>
  <c r="D200" i="31"/>
  <c r="B200" i="31" s="1"/>
  <c r="D201" i="31" s="1"/>
  <c r="D204" i="31" s="1"/>
  <c r="D205" i="31" s="1"/>
  <c r="D313" i="31"/>
  <c r="B313" i="31" s="1"/>
  <c r="D314" i="31" s="1"/>
  <c r="D315" i="31" s="1"/>
  <c r="D386" i="31"/>
  <c r="B386" i="31" s="1"/>
  <c r="D387" i="31" s="1"/>
  <c r="D388" i="31" s="1"/>
  <c r="D476" i="31"/>
  <c r="B476" i="31" s="1"/>
  <c r="D477" i="31" s="1"/>
  <c r="D512" i="31"/>
  <c r="B512" i="31" s="1"/>
  <c r="D513" i="31" s="1"/>
  <c r="D514" i="31" s="1"/>
  <c r="D161" i="35"/>
  <c r="D162" i="35" s="1"/>
  <c r="D532" i="31"/>
  <c r="B532" i="31" s="1"/>
  <c r="D533" i="31" s="1"/>
  <c r="D534" i="31" s="1"/>
  <c r="D149" i="35"/>
  <c r="D150" i="35" s="1"/>
  <c r="D63" i="35"/>
  <c r="D64" i="35" s="1"/>
  <c r="D133" i="35"/>
  <c r="D134" i="35" s="1"/>
  <c r="D118" i="35"/>
  <c r="D119" i="35" s="1"/>
  <c r="D102" i="35"/>
  <c r="D103"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55" i="31" l="1"/>
  <c r="D263" i="31"/>
  <c r="D202" i="31"/>
  <c r="D101" i="31"/>
  <c r="D443" i="31"/>
  <c r="D444" i="31" s="1"/>
  <c r="D157" i="31"/>
  <c r="D158" i="31" s="1"/>
  <c r="D390" i="31"/>
  <c r="D391" i="31" s="1"/>
  <c r="D478" i="31"/>
  <c r="D480" i="31"/>
  <c r="D481" i="31" s="1"/>
  <c r="D500" i="31"/>
  <c r="D317" i="31"/>
  <c r="D318" i="31" s="1"/>
  <c r="D198" i="35"/>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D197" i="32" l="1"/>
  <c r="B12" i="36"/>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161" i="32"/>
  <c r="D162" i="32" s="1"/>
  <c r="D84" i="32"/>
  <c r="D85" i="32" s="1"/>
  <c r="D102" i="32"/>
  <c r="D103" i="32" s="1"/>
  <c r="D133" i="32"/>
  <c r="D134" i="32" s="1"/>
  <c r="D149" i="32"/>
  <c r="D150" i="32" s="1"/>
  <c r="B543" i="31"/>
  <c r="D544" i="31" s="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63" i="25"/>
  <c r="D64" i="25" s="1"/>
  <c r="D149" i="25"/>
  <c r="D150" i="25" s="1"/>
  <c r="D133" i="25"/>
  <c r="D134" i="25" s="1"/>
  <c r="D118" i="25"/>
  <c r="D119" i="25" s="1"/>
  <c r="D84" i="25"/>
  <c r="D85" i="25" s="1"/>
  <c r="D102" i="25"/>
  <c r="D103" i="25" s="1"/>
  <c r="B11" i="32"/>
  <c r="B182" i="29"/>
  <c r="B27" i="29"/>
  <c r="B37" i="29"/>
  <c r="B12" i="31"/>
  <c r="D198" i="25" l="1"/>
  <c r="D199" i="25" s="1"/>
  <c r="B26" i="29" s="1"/>
  <c r="B46" i="29"/>
  <c r="B11" i="25" l="1"/>
  <c r="B181" i="29"/>
</calcChain>
</file>

<file path=xl/sharedStrings.xml><?xml version="1.0" encoding="utf-8"?>
<sst xmlns="http://schemas.openxmlformats.org/spreadsheetml/2006/main" count="5169" uniqueCount="574">
  <si>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</si>
  <si>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</si>
  <si>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</si>
  <si>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</si>
  <si>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</si>
  <si>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</si>
  <si>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</si>
  <si>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</si>
  <si>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</si>
  <si>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</si>
  <si>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</si>
  <si>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</si>
  <si>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</si>
  <si>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</si>
  <si>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</si>
  <si>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</si>
  <si>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</si>
  <si>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</si>
  <si>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</si>
  <si>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</si>
  <si>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</si>
  <si>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</si>
  <si>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</si>
  <si>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</si>
  <si>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</si>
  <si>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</si>
  <si>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</si>
  <si>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</si>
  <si>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</si>
  <si>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</si>
  <si>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</si>
  <si>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</si>
  <si>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</si>
  <si>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</si>
  <si>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</si>
  <si>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</si>
  <si>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</si>
  <si>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</si>
  <si>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</si>
  <si>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</si>
  <si>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</si>
  <si>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</si>
  <si>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</si>
  <si>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</si>
  <si>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</si>
  <si>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</si>
  <si>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</si>
  <si>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</si>
  <si>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</si>
  <si>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</si>
  <si>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</si>
  <si>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</si>
  <si>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</si>
  <si>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</si>
  <si>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</si>
  <si>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</si>
  <si>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</si>
  <si>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</si>
  <si>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</si>
  <si>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</si>
  <si>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</si>
  <si>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</si>
  <si>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</si>
  <si>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</si>
  <si>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</si>
  <si>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</si>
  <si>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</si>
  <si>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</si>
  <si>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</si>
  <si>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</si>
  <si>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</si>
  <si>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</si>
  <si>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</si>
  <si>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</si>
  <si>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</si>
  <si>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</si>
  <si>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</si>
  <si>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</si>
  <si>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</si>
  <si>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</si>
  <si>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</si>
  <si>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</si>
  <si>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</si>
  <si>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</si>
  <si>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</si>
  <si>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</si>
  <si>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</si>
  <si>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</si>
  <si>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</si>
  <si>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</si>
  <si>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</si>
  <si>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</si>
  <si>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</si>
  <si>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</si>
  <si>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</si>
  <si>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</si>
  <si>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</si>
  <si>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</si>
  <si>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</si>
  <si>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</si>
  <si>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</si>
  <si>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</si>
  <si>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</si>
  <si>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</si>
  <si>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</si>
  <si>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</si>
  <si>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</si>
  <si>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</si>
  <si>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</si>
  <si>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</si>
  <si>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</si>
  <si>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</si>
  <si>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</si>
  <si>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</si>
  <si>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</si>
  <si>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</si>
  <si>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</si>
  <si>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</si>
  <si>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</si>
  <si>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</si>
  <si>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</si>
  <si>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</si>
  <si>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</si>
  <si>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</si>
  <si>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</si>
  <si>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</si>
  <si>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</si>
  <si>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</si>
  <si>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</si>
  <si>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</si>
  <si>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</si>
  <si>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</si>
  <si>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</si>
  <si>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</si>
  <si>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</si>
  <si>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</si>
  <si>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</si>
  <si>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</si>
  <si>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</si>
  <si>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</si>
  <si>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</si>
  <si>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</si>
  <si>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</si>
  <si>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</si>
  <si>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</si>
  <si>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</si>
  <si>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</si>
  <si>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</si>
  <si>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</si>
  <si>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</si>
  <si>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</si>
  <si>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</si>
  <si>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</si>
  <si>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</si>
  <si>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</si>
  <si>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</si>
  <si>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</si>
  <si>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</si>
  <si>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</si>
  <si>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</si>
  <si>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</si>
  <si>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</si>
  <si>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</si>
  <si>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</si>
  <si>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</si>
  <si>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</si>
  <si>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</si>
  <si>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</si>
  <si>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</si>
  <si>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</si>
  <si>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</si>
  <si>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</si>
  <si>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</si>
  <si>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</si>
  <si>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</si>
  <si>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</si>
  <si>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</si>
  <si>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</si>
  <si>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</si>
  <si>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</si>
  <si>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</si>
  <si>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</si>
  <si>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</si>
  <si>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</si>
  <si>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</si>
  <si>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</si>
  <si>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</si>
  <si>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</si>
  <si>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</si>
  <si>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</si>
  <si>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</si>
  <si>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</si>
  <si>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</si>
  <si>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</si>
  <si>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</si>
  <si>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</si>
  <si>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</si>
  <si>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</si>
  <si>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</si>
  <si>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</si>
  <si>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</si>
  <si>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</si>
  <si>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</si>
  <si>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</si>
  <si>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</si>
  <si>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</si>
  <si>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</si>
  <si>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</si>
  <si>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</si>
  <si>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</si>
  <si>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</si>
  <si>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</si>
  <si>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</si>
  <si>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</si>
  <si>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</si>
  <si>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</si>
  <si>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</si>
  <si>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</si>
  <si>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</si>
  <si>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</si>
  <si>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</si>
  <si>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</si>
  <si>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</si>
  <si>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</si>
  <si>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</si>
  <si>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</si>
  <si>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</si>
  <si>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</si>
  <si>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</si>
  <si>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</si>
  <si>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</si>
  <si>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</si>
  <si>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</si>
  <si>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</si>
  <si>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</si>
  <si>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</si>
  <si>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</si>
  <si>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</si>
  <si>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</si>
  <si>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</si>
  <si>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</si>
  <si>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</si>
  <si>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</si>
  <si>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</si>
  <si>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</si>
  <si>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</si>
  <si>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</si>
  <si>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</si>
  <si>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</si>
  <si>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</si>
  <si>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</si>
  <si>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</si>
  <si>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</si>
  <si>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</si>
  <si>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</si>
  <si>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</si>
  <si>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</si>
  <si>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</si>
  <si>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</si>
  <si>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</si>
  <si>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</si>
  <si>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</si>
  <si>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</si>
  <si>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</si>
  <si>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</si>
  <si>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</si>
  <si>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</si>
  <si>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</si>
  <si>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</si>
  <si>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</si>
  <si>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</si>
  <si>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</si>
  <si>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</si>
  <si>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</si>
  <si>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</si>
  <si>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</si>
  <si>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</si>
  <si>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</si>
  <si>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</si>
  <si>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</si>
  <si>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</si>
  <si>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</si>
  <si>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</si>
  <si>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</si>
  <si>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</si>
  <si>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</si>
  <si>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</si>
  <si>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</si>
  <si>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</si>
  <si>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</si>
  <si>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</si>
  <si>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</si>
  <si>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</si>
  <si>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</si>
  <si>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</si>
  <si>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</si>
  <si>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</si>
  <si>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</si>
  <si>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</si>
  <si>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</si>
  <si>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</si>
  <si>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</si>
  <si>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</si>
  <si>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</si>
  <si>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</si>
  <si>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</si>
  <si>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</si>
  <si>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</si>
  <si>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</si>
  <si>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</si>
  <si>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</si>
  <si>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</si>
  <si>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</si>
  <si>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</si>
  <si>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</si>
  <si>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</si>
  <si>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</si>
  <si>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</si>
  <si>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</si>
  <si>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</si>
  <si>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</si>
  <si>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</si>
  <si>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</si>
  <si>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</si>
  <si>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</si>
  <si>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</si>
  <si>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</si>
  <si>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</si>
  <si>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</si>
  <si>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</si>
  <si>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</si>
  <si>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</si>
  <si>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</si>
  <si>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</si>
  <si>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</si>
  <si>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</si>
  <si>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</si>
  <si>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</si>
  <si>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</si>
  <si>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</si>
  <si>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</si>
  <si>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</si>
  <si>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</si>
  <si>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</si>
  <si>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</si>
  <si>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</si>
  <si>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</si>
  <si>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</si>
  <si>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</si>
  <si>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</si>
  <si>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</si>
  <si>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</si>
  <si>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</si>
  <si>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</si>
  <si>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</si>
  <si>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</si>
  <si>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</si>
  <si>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</si>
  <si>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</si>
  <si>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</si>
  <si>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</si>
  <si>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</si>
  <si>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</si>
  <si>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</si>
  <si>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</si>
  <si>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</si>
  <si>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</si>
  <si>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</si>
  <si>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</si>
  <si>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</si>
  <si>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</si>
  <si>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</si>
  <si>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</si>
  <si>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</si>
  <si>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</si>
  <si>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</si>
  <si>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</si>
  <si>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</si>
  <si>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</si>
  <si>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</si>
  <si>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</si>
  <si>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</si>
  <si>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</si>
  <si>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</si>
  <si>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</si>
  <si>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</si>
  <si>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</si>
  <si>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</si>
  <si>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</si>
  <si>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</si>
  <si>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</si>
  <si>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</si>
  <si>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</si>
  <si>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</si>
  <si>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</si>
  <si>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</si>
  <si>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</si>
  <si>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</si>
  <si>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</si>
  <si>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</si>
  <si>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</si>
  <si>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</si>
  <si>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</si>
  <si>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</si>
  <si>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</si>
  <si>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</si>
  <si>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</si>
  <si>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</si>
  <si>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</si>
  <si>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</si>
  <si>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</si>
  <si>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manque la mention de produit décongelé à ne pas recongeler pour les produits muffin et tarte aux fruits</t>
  </si>
  <si>
    <t xml:space="preserve">poids pain turk non conforme: poids verifié 221g &lt;poids étiquette 240g                                         poids pain compagne non conforme: poids verifié 160g &lt;poids étiquette 200g                             </t>
  </si>
  <si>
    <t>désinfection des œufs faite trop à l'avance le 02/03/18</t>
  </si>
  <si>
    <t>Manque de DLC sur les étiquettes balance escalope dinde pané</t>
  </si>
  <si>
    <t>excès de givre au niveau du sol et évaporateur de la chambre froide négative traiteur</t>
  </si>
  <si>
    <t>température affichée au meuble sandwich est3,4°C et celle mesurée 18°C en haut et -1,6°C en bas du meuble</t>
  </si>
  <si>
    <t>manque de preuve de salubrité pour la tête d’agneau emballée en boucherie le 02/03/18                                    Assurer l'enregistrement du contrôle a la réception des poissons en précisant poissons.</t>
  </si>
  <si>
    <t>postdatage de la ricotte meriah : DLC fournisseur 03/03/18 &gt; DLC étiquette balance 06/03/18</t>
  </si>
  <si>
    <t>tracabilité erronée pour la ricotte meriah: DF indiquée sur la fiche est 22/03/18 alors que la date d'emballage est 28/02/18 et 01/03/18</t>
  </si>
  <si>
    <t>température affichée 3,6°C et température vérifiée 2°C</t>
  </si>
  <si>
    <t xml:space="preserve">manque de conservation des certificats sanitaires </t>
  </si>
  <si>
    <t>manque de traçabilité pour la tête d’agneau emballée le 02/03/18</t>
  </si>
  <si>
    <t>entreposage de  caisse de lapin sur la même étagère que les ingrédients sandwich et au dessus des produits prêts à consommer au niveaut ch froide traiteur</t>
  </si>
  <si>
    <t>présence de barquette manche gigot agneau dont la DLC 07/03/18 Non retiré du linéaire</t>
  </si>
  <si>
    <t>Température mesurée 2,9°C et celle affichée 3°C</t>
  </si>
  <si>
    <t>manque d'enregistrement de la température de la chambre froide négative et du meuble surgelés</t>
  </si>
  <si>
    <t>traces de rouilles sur le meuble et peinture écaillée</t>
  </si>
  <si>
    <t>fuite d'eau au niveau du pistolet du carsher en boucherie</t>
  </si>
  <si>
    <t>thermomètres afficheurs non fonctionnels au niveau du linéaire dattes</t>
  </si>
  <si>
    <t>Présence de rouilles sur certains étagères PGC</t>
  </si>
  <si>
    <t>Présence de crevasses au sol de la réserve</t>
  </si>
  <si>
    <t>présence de 05 pots de crèmes glacées dolce amaro pistache périmés dont les DLC : 05/03/2018</t>
  </si>
  <si>
    <t>renforcer le contrôle de DLC</t>
  </si>
  <si>
    <t>thermomètre afficheur non fonctionnel au niveau du linéaire yaourt</t>
  </si>
  <si>
    <t>revetement du sol ébréché</t>
  </si>
  <si>
    <t>température mesurée au meubles surgelés est -16°C</t>
  </si>
  <si>
    <t>température mesurée au meuble est 1,3°C</t>
  </si>
  <si>
    <t>changer l'emplacement du Distributeur savon liquide en boucherie afin de l'approcher du poste lave main.                           Distributeur savon non fonctionnel en sanitaires femmes</t>
  </si>
  <si>
    <t>Absence de local poubelles</t>
  </si>
  <si>
    <t>En traiteur: un DEIV sur 2 non fonctionnel</t>
  </si>
  <si>
    <t>Les analyses coproparasitologiques sont en cours</t>
  </si>
  <si>
    <t>M Dhia Mechlaoui</t>
  </si>
  <si>
    <t>Direteur magasin et Chef rayons</t>
  </si>
  <si>
    <t>La traçabilité était non maitrisée, le test effectué:
Produit: Tartelettes chocolat
Le carton contient 24 pièces
Date d'ouverture du carton: 17/06/18
Pièces tracées: 1
Le carton au niveau de la CF(-) contenait que 3 pièces</t>
  </si>
  <si>
    <t>Inscrire correctement les dates d'ouverture.
Enregistrer correctement les données de traçabilité dans les fiches.</t>
  </si>
  <si>
    <t xml:space="preserve">Les fixateurs des piques prix du meuble froid étaient souillés.
</t>
  </si>
  <si>
    <t>Le relevé mensuel (petit tableau) n'était pas enregistré pour les mois d'avril et mai.</t>
  </si>
  <si>
    <t>L'aspect visuel de l'huile de friture était insatisfaisant.</t>
  </si>
  <si>
    <t>Le test de traçabilité effectué était correct.</t>
  </si>
  <si>
    <t>Absence de traçabilité pour l'article "Tomme de bizerte"</t>
  </si>
  <si>
    <t>Utilisation du thermomètre du rayon traiteur.</t>
  </si>
  <si>
    <t>La planche de découpe était usée, un rabotage est nécessaire à ce niveau.</t>
  </si>
  <si>
    <t>Stockage des emballages (barquettes) au niveau du laboratoire.</t>
  </si>
  <si>
    <t>Absence d'enregistrement des quantités (viande rouge) dans les fiches de taçabilité.</t>
  </si>
  <si>
    <t>Enregistrer les quantités.</t>
  </si>
  <si>
    <t>Les DF et DLC étaient illisibles pour trois unités de salade de fruit de mer.</t>
  </si>
  <si>
    <t>Renforcer le contrôle des produits exposés.</t>
  </si>
  <si>
    <t>Absence de l'ancien rapport.</t>
  </si>
  <si>
    <t xml:space="preserve">L'ancien rapport doît être affiché dans le rayon. </t>
  </si>
  <si>
    <t>Absence de l'enregistrement du relevé mensuel pour les mois d'avril et mai.</t>
  </si>
  <si>
    <t>Afficher le rapport.</t>
  </si>
  <si>
    <t>Absence des enregistrements des autoncontrôles de nettoyage et de désinfection pour la période du mois d'avril jusqu’à mois du juin.</t>
  </si>
  <si>
    <t>Effectuer ces enregistrements pour chaque mois.</t>
  </si>
  <si>
    <t>Le rangement dans le linéaire des yaourts était insuffisant.</t>
  </si>
  <si>
    <t>Conforme.</t>
  </si>
  <si>
    <t>Meuble1:
Température affichée: 3,5°C
Température mesurée: 2,5°C
Meuble2:
Température affichée: 3°C
Température mesurée: 1,8°C</t>
  </si>
  <si>
    <t>Température affichée: 5°C
Température mesurée: 8°C</t>
  </si>
  <si>
    <t>8,6°C</t>
  </si>
  <si>
    <t>Le meuble d’exposition manquait de protection (voir photo).</t>
  </si>
  <si>
    <t>Température affichée: 5,3°C
Température mesurée: 3,4°C</t>
  </si>
  <si>
    <t>Température à cœur du poulet farcie: 1°C</t>
  </si>
  <si>
    <t>Température affichée: 4°C
Température mesurée: 4°C</t>
  </si>
  <si>
    <t>L'afficheur était non fonctionnel.</t>
  </si>
  <si>
    <t>T° mesurée: -16°C.</t>
  </si>
  <si>
    <t>Absence d'un local poubelle. (la préparation du local est en cours.)</t>
  </si>
  <si>
    <t>Traiteur: 
une lampe UV sur deux du DEIV était défaillante.</t>
  </si>
  <si>
    <t>Réparer ou remplacer cet élément.</t>
  </si>
  <si>
    <t>Les poids mesurés du pain complet étaient non conforme:
Baguette n°1: 178g
Baguettes n°2: 188g</t>
  </si>
  <si>
    <t>Les corbeilles d’expositions des fromages LS étaient souillées et moisies.</t>
  </si>
  <si>
    <t>Renforcer le nettoyage</t>
  </si>
  <si>
    <t>Fournir un thermomètre</t>
  </si>
  <si>
    <t xml:space="preserve">Présence de toiles d’araignée au niveau du meuble d’exposition des fruits et des légumes, 
</t>
  </si>
  <si>
    <t xml:space="preserve">renforcer le nettoyage à ce niveau.  </t>
  </si>
  <si>
    <t>Le sol était crevassé.</t>
  </si>
  <si>
    <t>La pédale de la poubelle du rayon FLEG était rompue.</t>
  </si>
  <si>
    <t>Rue de Londres</t>
  </si>
  <si>
    <t>Mme Meriam Lahmer</t>
  </si>
  <si>
    <t>Absence d'enregistrement des autocontrôles de nettoyage.</t>
  </si>
  <si>
    <t>Absence d'un préau au niveau du quai de reception.
Le bas de porte de la reception n'est pas étanche: risque d'entrée de rongeurs et d'insectes.</t>
  </si>
  <si>
    <t>Température chambre (+) affichée = 8,6°C</t>
  </si>
  <si>
    <t>La hotte n'est pas fonctionnelle: l'extraction est très faible.</t>
  </si>
  <si>
    <t>Le sol de la chambre négative est glissant et recouvert de givre.</t>
  </si>
  <si>
    <t>Température affichée meuble = 3°C
Température mesurée meuble = 6,4°C</t>
  </si>
  <si>
    <t xml:space="preserve">1) Test de traçabilité effectué pour le produit "Cheese cake"  conforme.
2) 1) Test de traçabilité effectué pour le produit "Tarte chocolat x 2"  : Le numéro de lot enregistré pour 1 pièce des 16 décongelées est incorrect.  </t>
  </si>
  <si>
    <t>Poids pains mesuré:
*Pain sans sel = 198g
*Pain au son = 218g
*Pain complet = 200g
*Pain semoule = 214g</t>
  </si>
  <si>
    <t>Propreté des meubles insatisfaisante: Présence de poussière et de débris de pain tout au long du meuble d’exposition.</t>
  </si>
  <si>
    <t>La lampe d'éclairage de la chambre froide est non fonctionnelle.</t>
  </si>
  <si>
    <t>Le revêtement du sol de la chambre négative est crevassé.</t>
  </si>
  <si>
    <t>Température mesurée du meuble d'exposition des sandwichs = 1,3°C</t>
  </si>
  <si>
    <t>Réparer le système d'extraction de la hotte.</t>
  </si>
  <si>
    <t xml:space="preserve">Présence de salissures au pied des meubles d’exposition. </t>
  </si>
  <si>
    <t>Température à cœur du fromage = 6,5°C</t>
  </si>
  <si>
    <t>Température affichée = 3,2°C
Température mesurée = 2,4°C</t>
  </si>
  <si>
    <t>Une palette de barquettes est stockée dans le laboratoire.</t>
  </si>
  <si>
    <t>Réparer les fuites en urgence afin d'assurer la propreté du laboratoire.</t>
  </si>
  <si>
    <t>Température mesurée du laboratoire = 7,8°C</t>
  </si>
  <si>
    <t>Le meuble d'exposition est partiellement protégé.</t>
  </si>
  <si>
    <t>La quantité des produits de volaillerie vendus, vérifiée sur Hit-parade, ne coïncide pas avec la quantité enregistrée au document de traçabilité: 
du 25 au 27/08/18 il y a une difference de 14 kg non expliquée entre la quantité receptionnée et celle vendue.</t>
  </si>
  <si>
    <t>Test de traçabilité conforme.</t>
  </si>
  <si>
    <t>Température meuble affichée = 4,2°C
Température meuble mesurée = 3,2°C</t>
  </si>
  <si>
    <t>Température affichée meuble fromage = 4,9°C
Température mesurée meuble fromage = 1,6°C</t>
  </si>
  <si>
    <t>Stagnation d'eau au niveau du laboratoire boucherie.</t>
  </si>
  <si>
    <t>Absence d'un local poubelle: un nouveau local est en cours d'aménagement.</t>
  </si>
  <si>
    <t>Présence de cadavres de mouches sur le linéaire des biscuits secs et dans le meuble d'exposition des crèmes glacées.</t>
  </si>
  <si>
    <t xml:space="preserve">La date d'ouverture initiale n'est pas enregistrée sur les meules de fromage entamées: on trouve la date de la dernière découpe qui est changée à chaque nouvelle découpe. </t>
  </si>
  <si>
    <t>La planche de découpe est usée: remarque reccurente.</t>
  </si>
  <si>
    <t>Présence de cartons d'épices au niveau du laboratoire.</t>
  </si>
  <si>
    <t>Le linéaire d'exposition du café n'est pas nettoyé convenablement.</t>
  </si>
  <si>
    <t>Le sol est crevassé.</t>
  </si>
  <si>
    <t>Présence d'un ventilateur pour aération</t>
  </si>
  <si>
    <t>Prsence de fuites d'eau dans le laboratoire boucherie/volaillerie au niveau de:
1) robinet du lavabo de nettoyage
2)  siphon du lavabo de nettoyage</t>
  </si>
  <si>
    <t>Présence de fuite au niveau du pistolet de la station de nettoyage du laboratoire boucherie/volaillerie.</t>
  </si>
  <si>
    <t>DEIV du rayon traiteur: une lampe UV des deux présentes est non fonctionnelle.</t>
  </si>
  <si>
    <t>Les corbeilles d'exposition des fromages sont moisies.</t>
  </si>
  <si>
    <t>Le meuble d'exposition des crèmes glacées présente des débris de salissures.</t>
  </si>
  <si>
    <t>Absence d'enregistrements des paramètres de contrôle à la récéption pour les deux journées du 19 et 20/08/18,</t>
  </si>
  <si>
    <t>Veiller à l'enregistrement systématique des résultats de contrôle à chaque réception.</t>
  </si>
  <si>
    <t>Assurer la saisie des résultats d'autocontrôles de nettoyage sur les fiches correspondantes.</t>
  </si>
  <si>
    <r>
      <t>Les éléments de traçabilité des produits (</t>
    </r>
    <r>
      <rPr>
        <sz val="9"/>
        <rFont val="Comic Sans MS"/>
        <family val="4"/>
      </rPr>
      <t>DP, DLC, N° de lot et fournisseur</t>
    </r>
    <r>
      <rPr>
        <sz val="11"/>
        <rFont val="Comic Sans MS"/>
        <family val="4"/>
      </rPr>
      <t>) n'étaient pas systematiquement enregistrés (Exemple: Riz djerbien, Madfouna, Poulet Roti et Ingrédiens sandwich du 25/08/18).</t>
    </r>
  </si>
  <si>
    <t>La saisie des éléments de traçabilité des produits doit être systématique.</t>
  </si>
  <si>
    <t>Identifier les produits par leurs dates d'entame</t>
  </si>
  <si>
    <t>Le laboratoire n'est pas nettoyé convenablement, il manque de propreté.</t>
  </si>
  <si>
    <t xml:space="preserve">Veillez au nettoyage systématique du laboratoire à chaque fin de journée </t>
  </si>
  <si>
    <t>Respecter l'enregistrement des données de traçabilité.</t>
  </si>
  <si>
    <t>Le sol est en mauvais état à l'extérieur et à l'intérieur de la récéption.</t>
  </si>
  <si>
    <t>Le mur est fissuré et écaillé.</t>
  </si>
  <si>
    <r>
      <t>L'afficheur de température du meuble 4</t>
    </r>
    <r>
      <rPr>
        <vertAlign val="superscript"/>
        <sz val="11"/>
        <color theme="1"/>
        <rFont val="Comic Sans MS"/>
        <family val="4"/>
      </rPr>
      <t>eme</t>
    </r>
    <r>
      <rPr>
        <sz val="11"/>
        <color theme="1"/>
        <rFont val="Comic Sans MS"/>
        <family val="4"/>
      </rPr>
      <t xml:space="preserve"> gamme n'est pas fonctionnel.</t>
    </r>
  </si>
  <si>
    <t>Chef rayons</t>
  </si>
  <si>
    <t>Les températures de fin de décongélation pour certains produits n'étaient pas enregistrées.
Absence de l'enregistrement des dates d'ouverture des cartons de produits.
Absence de la mention des dates de fin d'utilisation pour certains articles.</t>
  </si>
  <si>
    <t>Le meuble d’exposition était souillé.
Laboratoire: les étagères de rangement manquaient de propreté.</t>
  </si>
  <si>
    <t>Renforcer les opérations de nettoyage.</t>
  </si>
  <si>
    <t>La tenue de l'opératrice était usée et souillée.</t>
  </si>
  <si>
    <t>Renforcer le nettoyage de la trancheuse de fromage.</t>
  </si>
  <si>
    <t>Correct.</t>
  </si>
  <si>
    <t>Le meuble d'exposition manquait de propreté.</t>
  </si>
  <si>
    <t>Absence de papier essuie-mains au laboratoire.</t>
  </si>
  <si>
    <t>Renforcer les opérations de dépoussiérage des linéaires.</t>
  </si>
  <si>
    <t>Accorder plus d'attention aux dates de retrait des produits exposés.</t>
  </si>
  <si>
    <t>Les miroirs du meuble d’exposition étaient ébréchés.</t>
  </si>
  <si>
    <t>Présence de crevasses au niveau de la chambre froide négative.</t>
  </si>
  <si>
    <t>Température affichée meuble = 4°C
Température mesurée meuble = 5°C</t>
  </si>
  <si>
    <t>Présence de givre au niveau de la chambre froide négative.</t>
  </si>
  <si>
    <t>Remédier à cet écart.</t>
  </si>
  <si>
    <t>Température affichée = 4°C
Température mesurée = 4,2°C</t>
  </si>
  <si>
    <t>La peinture du meuble d’exposition était décollée</t>
  </si>
  <si>
    <t>La peinture du meuble d’exposition était décollée.</t>
  </si>
  <si>
    <t>Boucherie: présence de rouille au niveau du meuble de rangement.</t>
  </si>
  <si>
    <t>Le local poubelle n'était pas muni d'un climatiseur.</t>
  </si>
  <si>
    <t xml:space="preserve">Les tests de traçabilité effectués étaient comme suit:
TEST 1: réception poulet rôti le 20/11/18: 20 pièces, N°lot: 18232.
Quantité tracée: 14 pièces.
Manque de 6 pièces.
TEST 2: klaya Mazraa
Réception: 14/11/18
N° lot: 145311181
Quantité: 3,2kg
Quantité tracée: 3kg.
</t>
  </si>
  <si>
    <t>La manche de la douchette était souillée, persistance de reste de viandes et autres souillures.
Assurer le rabotage des planches de découpe des volailles et viandes.</t>
  </si>
  <si>
    <t>Il y a manque de la traçabilité, suite au test effectué sur le globe de veau réceptionné le 21/11/18, la quantité réceptionnée est de 79kg, la quantité tracée est de 65,905kg, il y a manque de 13,095kg.</t>
  </si>
  <si>
    <t>Présence de deux daurades emballées au niveau du laboratoire (T° est de 12°C), il y a risque de rupture de la chaine du froid à ce niveau.
L'opérateur réclame qu'il s'agisse d'un produit pour client.
Stocker les poissons au froid ( dans la CF).</t>
  </si>
  <si>
    <t>Le revêtement au niveau de la réserve est crevassé.</t>
  </si>
  <si>
    <t>Renforcer la protection des meubles d'exposition.</t>
  </si>
  <si>
    <t>Enregistrer toutes les donnés dans les fiches de traçabilité.</t>
  </si>
  <si>
    <t>La grille d’aération de la hotte était souillée et poussiéreuse. 
Les poignés de la rôtissoire manquaient de propreté.</t>
  </si>
  <si>
    <t>Le distributeur de papier était souillé de l’intérieur.</t>
  </si>
  <si>
    <t>Manque de propreté au niveau de la chambre froide positive.
Renforcer le nettoyage à ce niveau.</t>
  </si>
  <si>
    <t>Stockage des abats dans leurs sachets. Mettre en place des égouttoirs afin d’éviter l'accumulation des exsudats.</t>
  </si>
  <si>
    <t>Assurer l'enregistrement de toutes les quantités exposées et vendues.</t>
  </si>
  <si>
    <t>Stockage de la glace utilisée pour le glaçage des poissons frais dans un sac de sucre.</t>
  </si>
  <si>
    <t>DLC illisible sur un paquet de jus «Stil ».</t>
  </si>
  <si>
    <t>La date de retrait de 3 pots de yaourt « moi, YAB » n’était pas respectée. La DLC était le 01/12/18.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</si>
</sst>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
      <sz val="11"/>
      <color theme="0"/>
      <name val="Comic Sans MS"/>
      <family val="4"/>
    </font>
    <font>
      <sz val="9"/>
      <name val="Comic Sans MS"/>
      <family val="4"/>
    </font>
    <font>
      <vertAlign val="superscript"/>
      <sz val="11"/>
      <color theme="1"/>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9"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9" fontId="8" fillId="0" borderId="1" xfId="0" applyNumberFormat="1" applyFont="1" applyBorder="1" applyAlignment="1" applyProtection="1">
      <alignment horizontal="left" wrapText="1"/>
      <protection locked="0"/>
    </xf>
    <xf numFmtId="0" fontId="8" fillId="0" borderId="1" xfId="0" applyFont="1" applyFill="1" applyBorder="1" applyAlignment="1" applyProtection="1">
      <alignment wrapText="1"/>
    </xf>
    <xf numFmtId="0" fontId="45" fillId="2" borderId="0" xfId="0" applyFont="1" applyFill="1"/>
    <xf numFmtId="0" fontId="5" fillId="0" borderId="1" xfId="0" applyFont="1" applyBorder="1" applyAlignment="1" applyProtection="1">
      <alignment vertical="top" wrapText="1"/>
      <protection locked="0"/>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xf>
    <xf numFmtId="0" fontId="8" fillId="0" borderId="1" xfId="0" applyFont="1" applyFill="1" applyBorder="1" applyAlignment="1" applyProtection="1">
      <alignment horizontal="left" vertical="center" wrapText="1"/>
      <protection locked="0"/>
    </xf>
    <xf numFmtId="0" fontId="3" fillId="0" borderId="1" xfId="0" applyFont="1" applyBorder="1" applyAlignment="1" applyProtection="1">
      <alignment horizontal="left" vertical="top" wrapText="1"/>
      <protection hidden="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0.9642857142857143</c:v>
                </c:pt>
                <c:pt idx="1">
                  <c:v>1</c:v>
                </c:pt>
                <c:pt idx="2">
                  <c:v>0.65625</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03133504"/>
        <c:axId val="-1803163968"/>
      </c:barChart>
      <c:catAx>
        <c:axId val="-180313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63968"/>
        <c:crosses val="autoZero"/>
        <c:auto val="1"/>
        <c:lblAlgn val="ctr"/>
        <c:lblOffset val="100"/>
        <c:noMultiLvlLbl val="0"/>
      </c:catAx>
      <c:valAx>
        <c:axId val="-180316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3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27029488"/>
        <c:axId val="-2027018608"/>
      </c:barChart>
      <c:catAx>
        <c:axId val="-202702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8608"/>
        <c:crosses val="autoZero"/>
        <c:auto val="1"/>
        <c:lblAlgn val="ctr"/>
        <c:lblOffset val="100"/>
        <c:noMultiLvlLbl val="0"/>
      </c:catAx>
      <c:valAx>
        <c:axId val="-202701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27028944"/>
        <c:axId val="-2027010448"/>
      </c:barChart>
      <c:catAx>
        <c:axId val="-202702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0448"/>
        <c:crosses val="autoZero"/>
        <c:auto val="1"/>
        <c:lblAlgn val="ctr"/>
        <c:lblOffset val="100"/>
        <c:noMultiLvlLbl val="0"/>
      </c:catAx>
      <c:valAx>
        <c:axId val="-202701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0.75</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27022960"/>
        <c:axId val="-2027017520"/>
      </c:barChart>
      <c:catAx>
        <c:axId val="-202702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7520"/>
        <c:crosses val="autoZero"/>
        <c:auto val="1"/>
        <c:lblAlgn val="ctr"/>
        <c:lblOffset val="100"/>
        <c:noMultiLvlLbl val="0"/>
      </c:catAx>
      <c:valAx>
        <c:axId val="-202701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27007184"/>
        <c:axId val="-2027025680"/>
      </c:barChart>
      <c:catAx>
        <c:axId val="-202700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25680"/>
        <c:crosses val="autoZero"/>
        <c:auto val="1"/>
        <c:lblAlgn val="ctr"/>
        <c:lblOffset val="100"/>
        <c:noMultiLvlLbl val="0"/>
      </c:catAx>
      <c:valAx>
        <c:axId val="-202702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0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27014256"/>
        <c:axId val="-2027015344"/>
      </c:barChart>
      <c:catAx>
        <c:axId val="-202701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5344"/>
        <c:crosses val="autoZero"/>
        <c:auto val="1"/>
        <c:lblAlgn val="ctr"/>
        <c:lblOffset val="100"/>
        <c:noMultiLvlLbl val="0"/>
      </c:catAx>
      <c:valAx>
        <c:axId val="-202701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1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0.93478260869565222</c:v>
                </c:pt>
                <c:pt idx="1">
                  <c:v>0.96875</c:v>
                </c:pt>
                <c:pt idx="2">
                  <c:v>0.92543859649122806</c:v>
                </c:pt>
                <c:pt idx="3">
                  <c:v>0.95217391304347831</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27014800"/>
        <c:axId val="-2027013712"/>
      </c:barChart>
      <c:catAx>
        <c:axId val="-202701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3712"/>
        <c:crosses val="autoZero"/>
        <c:auto val="1"/>
        <c:lblAlgn val="ctr"/>
        <c:lblOffset val="100"/>
        <c:noMultiLvlLbl val="0"/>
      </c:catAx>
      <c:valAx>
        <c:axId val="-202701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1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0.95666666666666667</c:v>
                </c:pt>
                <c:pt idx="1">
                  <c:v>0.93092105263157898</c:v>
                </c:pt>
                <c:pt idx="2">
                  <c:v>0.92556634304207119</c:v>
                </c:pt>
                <c:pt idx="3">
                  <c:v>0.93485342019543971</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27034384"/>
        <c:axId val="-2027030032"/>
      </c:barChart>
      <c:catAx>
        <c:axId val="-202703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30032"/>
        <c:crosses val="autoZero"/>
        <c:auto val="1"/>
        <c:lblAlgn val="ctr"/>
        <c:lblOffset val="100"/>
        <c:noMultiLvlLbl val="0"/>
      </c:catAx>
      <c:valAx>
        <c:axId val="-2027030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3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0.94572463768115944</c:v>
                </c:pt>
                <c:pt idx="1">
                  <c:v>0.94983552631578949</c:v>
                </c:pt>
                <c:pt idx="2">
                  <c:v>0.92550246976664963</c:v>
                </c:pt>
                <c:pt idx="3">
                  <c:v>0.94351366661945901</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27032752"/>
        <c:axId val="-2027019696"/>
        <c:extLst xmlns:c16r2="http://schemas.microsoft.com/office/drawing/2015/06/chart"/>
      </c:barChart>
      <c:catAx>
        <c:axId val="-20270327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9696"/>
        <c:crosses val="autoZero"/>
        <c:auto val="1"/>
        <c:lblAlgn val="ctr"/>
        <c:lblOffset val="100"/>
        <c:noMultiLvlLbl val="0"/>
      </c:catAx>
      <c:valAx>
        <c:axId val="-20270196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2703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44" l="0.70000000000000062" r="0.70000000000000062" t="0.7500000000000024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798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216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51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0.80627705627705626</c:v>
                </c:pt>
                <c:pt idx="2">
                  <c:v>0.8214285714285714</c:v>
                </c:pt>
                <c:pt idx="3">
                  <c:v>0.82738095238095233</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27007728"/>
        <c:axId val="-2027016976"/>
        <c:extLst xmlns:c16r2="http://schemas.microsoft.com/office/drawing/2015/06/chart"/>
      </c:barChart>
      <c:catAx>
        <c:axId val="-202700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6976"/>
        <c:crosses val="autoZero"/>
        <c:auto val="1"/>
        <c:lblAlgn val="ctr"/>
        <c:lblOffset val="100"/>
        <c:noMultiLvlLbl val="0"/>
      </c:catAx>
      <c:valAx>
        <c:axId val="-202701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2700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44" l="0.70000000000000062" r="0.70000000000000062" t="0.75000000000000244"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0.95833333333333337</c:v>
                </c:pt>
                <c:pt idx="1">
                  <c:v>0.80303030303030298</c:v>
                </c:pt>
                <c:pt idx="2">
                  <c:v>0.97222222222222221</c:v>
                </c:pt>
                <c:pt idx="3">
                  <c:v>0.86764705882352944</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03148192"/>
        <c:axId val="-1803131328"/>
      </c:barChart>
      <c:catAx>
        <c:axId val="-180314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31328"/>
        <c:crosses val="autoZero"/>
        <c:auto val="1"/>
        <c:lblAlgn val="ctr"/>
        <c:lblOffset val="100"/>
        <c:noMultiLvlLbl val="0"/>
      </c:catAx>
      <c:valAx>
        <c:axId val="-180313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4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0.98571428571428577</c:v>
                </c:pt>
                <c:pt idx="2">
                  <c:v>0.86111111111111116</c:v>
                </c:pt>
                <c:pt idx="3">
                  <c:v>0.9</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03131872"/>
        <c:axId val="-1803139488"/>
      </c:barChart>
      <c:catAx>
        <c:axId val="-180313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39488"/>
        <c:crosses val="autoZero"/>
        <c:auto val="1"/>
        <c:lblAlgn val="ctr"/>
        <c:lblOffset val="100"/>
        <c:noMultiLvlLbl val="0"/>
      </c:catAx>
      <c:valAx>
        <c:axId val="-180313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3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0.91935483870967738</c:v>
                </c:pt>
                <c:pt idx="2">
                  <c:v>0.93548387096774188</c:v>
                </c:pt>
                <c:pt idx="3">
                  <c:v>0.95161290322580649</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03159072"/>
        <c:axId val="-1803162336"/>
      </c:barChart>
      <c:catAx>
        <c:axId val="-180315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62336"/>
        <c:crosses val="autoZero"/>
        <c:auto val="1"/>
        <c:lblAlgn val="ctr"/>
        <c:lblOffset val="100"/>
        <c:noMultiLvlLbl val="0"/>
      </c:catAx>
      <c:valAx>
        <c:axId val="-180316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5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c:v>
                </c:pt>
                <c:pt idx="1">
                  <c:v>0.86585365853658536</c:v>
                </c:pt>
                <c:pt idx="2">
                  <c:v>0.81707317073170727</c:v>
                </c:pt>
                <c:pt idx="3">
                  <c:v>0.82926829268292679</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03153632"/>
        <c:axId val="-1803142752"/>
      </c:barChart>
      <c:catAx>
        <c:axId val="-180315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42752"/>
        <c:crosses val="autoZero"/>
        <c:auto val="1"/>
        <c:lblAlgn val="ctr"/>
        <c:lblOffset val="100"/>
        <c:noMultiLvlLbl val="0"/>
      </c:catAx>
      <c:valAx>
        <c:axId val="-1803142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5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0.98484848484848486</c:v>
                </c:pt>
                <c:pt idx="1">
                  <c:v>0.96969696969696972</c:v>
                </c:pt>
                <c:pt idx="2">
                  <c:v>1</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03161248"/>
        <c:axId val="-1803158528"/>
      </c:barChart>
      <c:catAx>
        <c:axId val="-180316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58528"/>
        <c:crosses val="autoZero"/>
        <c:auto val="1"/>
        <c:lblAlgn val="ctr"/>
        <c:lblOffset val="100"/>
        <c:noMultiLvlLbl val="0"/>
      </c:catAx>
      <c:valAx>
        <c:axId val="-1803158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6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0.89583333333333337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03144928"/>
        <c:axId val="-1803137856"/>
      </c:barChart>
      <c:catAx>
        <c:axId val="-180314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37856"/>
        <c:crosses val="autoZero"/>
        <c:auto val="1"/>
        <c:lblAlgn val="ctr"/>
        <c:lblOffset val="100"/>
        <c:noMultiLvlLbl val="0"/>
      </c:catAx>
      <c:valAx>
        <c:axId val="-180313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4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0.88235294117647056</c:v>
                </c:pt>
                <c:pt idx="2">
                  <c:v>0.97058823529411764</c:v>
                </c:pt>
                <c:pt idx="3">
                  <c:v>0.96875</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03150368"/>
        <c:axId val="-1803143840"/>
      </c:barChart>
      <c:catAx>
        <c:axId val="-180315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43840"/>
        <c:crosses val="autoZero"/>
        <c:auto val="1"/>
        <c:lblAlgn val="ctr"/>
        <c:lblOffset val="100"/>
        <c:noMultiLvlLbl val="0"/>
      </c:catAx>
      <c:valAx>
        <c:axId val="-180314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5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0.75862068965517238</c:v>
                </c:pt>
                <c:pt idx="1">
                  <c:v>0.98275862068965514</c:v>
                </c:pt>
                <c:pt idx="2">
                  <c:v>0.98275862068965514</c:v>
                </c:pt>
                <c:pt idx="3">
                  <c:v>0.94827586206896552</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03140032"/>
        <c:axId val="-1803129696"/>
      </c:barChart>
      <c:catAx>
        <c:axId val="-180314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3129696"/>
        <c:crosses val="autoZero"/>
        <c:auto val="1"/>
        <c:lblAlgn val="ctr"/>
        <c:lblOffset val="100"/>
        <c:noMultiLvlLbl val="0"/>
      </c:catAx>
      <c:valAx>
        <c:axId val="-180312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314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 l="0.70000000000000062" r="0.70000000000000062" t="0.75000000000000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 zoomScaleSheetLayoutView="100" workbookViewId="0">
      <selection activeCell="B37" sqref="B37:C3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3" t="s">
        <v>324</v>
      </c>
      <c r="B18" s="313"/>
      <c r="C18" s="313"/>
      <c r="D18" s="314" t="s">
        <v>486</v>
      </c>
      <c r="E18" s="314"/>
      <c r="F18" s="314"/>
      <c r="G18" s="314"/>
      <c r="H18" s="314"/>
      <c r="I18" s="314"/>
      <c r="J18" s="314"/>
      <c r="K18" s="314"/>
    </row>
    <row r="20" spans="1:11" ht="16.5" x14ac:dyDescent="0.3">
      <c r="A20" s="83"/>
      <c r="B20" s="78"/>
      <c r="C20" s="78"/>
      <c r="D20" s="78"/>
      <c r="E20" s="78"/>
      <c r="F20" s="78"/>
      <c r="G20" s="78"/>
      <c r="H20" s="78"/>
      <c r="I20" s="78"/>
    </row>
    <row r="21" spans="1:11" x14ac:dyDescent="0.25">
      <c r="A21" s="315" t="s">
        <v>325</v>
      </c>
      <c r="B21" s="315"/>
      <c r="C21" s="315"/>
      <c r="D21" s="315"/>
      <c r="E21" s="315"/>
      <c r="F21" s="315"/>
      <c r="G21" s="315"/>
      <c r="H21" s="315"/>
      <c r="I21" s="315"/>
      <c r="J21" s="315"/>
      <c r="K21" s="315"/>
    </row>
    <row r="22" spans="1:11" x14ac:dyDescent="0.25">
      <c r="A22" s="84"/>
      <c r="B22" s="79"/>
      <c r="C22" s="79"/>
      <c r="D22" s="78"/>
      <c r="E22" s="78"/>
      <c r="F22" s="78"/>
      <c r="G22" s="78"/>
      <c r="H22" s="78"/>
      <c r="I22" s="78"/>
    </row>
    <row r="23" spans="1:11" ht="42" customHeight="1" x14ac:dyDescent="0.25">
      <c r="A23" s="85" t="s">
        <v>326</v>
      </c>
      <c r="B23" s="309" t="s">
        <v>327</v>
      </c>
      <c r="C23" s="309"/>
      <c r="D23" s="78"/>
      <c r="E23" s="78"/>
      <c r="F23" s="78"/>
      <c r="G23" s="78"/>
      <c r="H23" s="78"/>
      <c r="I23" s="78"/>
      <c r="J23" s="77" t="str">
        <f>D18</f>
        <v>Rue de Londres</v>
      </c>
    </row>
    <row r="24" spans="1:11" ht="33" customHeight="1" x14ac:dyDescent="0.25">
      <c r="A24" s="86" t="s">
        <v>328</v>
      </c>
      <c r="B24" s="308">
        <f>AVERAGE('A1 Exploitation'!D549,'A1 Technique'!D199)</f>
        <v>0.94572463768115944</v>
      </c>
      <c r="C24" s="308"/>
      <c r="D24" s="78"/>
      <c r="E24" s="78"/>
      <c r="F24" s="78"/>
      <c r="G24" s="78"/>
      <c r="H24" s="78"/>
      <c r="I24" s="78"/>
    </row>
    <row r="25" spans="1:11" ht="33" customHeight="1" x14ac:dyDescent="0.25">
      <c r="A25" s="85" t="s">
        <v>329</v>
      </c>
      <c r="B25" s="308">
        <f>AVERAGE('A2 Exploitation'!D549,'A2 Technique'!D199)</f>
        <v>0.94983552631578949</v>
      </c>
      <c r="C25" s="308"/>
      <c r="D25" s="78"/>
      <c r="E25" s="78"/>
      <c r="F25" s="78"/>
      <c r="G25" s="78"/>
      <c r="H25" s="78"/>
      <c r="I25" s="78"/>
    </row>
    <row r="26" spans="1:11" ht="33" customHeight="1" x14ac:dyDescent="0.25">
      <c r="A26" s="86" t="s">
        <v>330</v>
      </c>
      <c r="B26" s="308">
        <f>AVERAGE('A3 Exploitation'!D549,'A3 Technique'!D199)</f>
        <v>0.92550246976664963</v>
      </c>
      <c r="C26" s="308"/>
      <c r="D26" s="78"/>
      <c r="E26" s="78"/>
      <c r="F26" s="78"/>
      <c r="G26" s="78"/>
      <c r="H26" s="78"/>
      <c r="I26" s="78"/>
    </row>
    <row r="27" spans="1:11" ht="33" customHeight="1" x14ac:dyDescent="0.25">
      <c r="A27" s="86" t="s">
        <v>331</v>
      </c>
      <c r="B27" s="308">
        <f>AVERAGE('A4 Exploitation'!D549,'A4 Technique'!D199)</f>
        <v>0.94351366661945901</v>
      </c>
      <c r="C27" s="308"/>
      <c r="D27" s="78"/>
      <c r="E27" s="78"/>
      <c r="F27" s="78"/>
      <c r="G27" s="78"/>
      <c r="H27" s="78"/>
      <c r="I27" s="78"/>
    </row>
    <row r="28" spans="1:11" ht="33" customHeight="1" x14ac:dyDescent="0.25">
      <c r="A28" s="85" t="s">
        <v>332</v>
      </c>
      <c r="B28" s="308">
        <f>AVERAGE('A5 Exploitation'!D549,'A5 Technique'!D199)</f>
        <v>0</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9" t="s">
        <v>334</v>
      </c>
      <c r="C33" s="309"/>
      <c r="D33" s="78"/>
      <c r="E33" s="78"/>
      <c r="F33" s="78"/>
      <c r="G33" s="78"/>
      <c r="H33" s="78"/>
      <c r="I33" s="78"/>
      <c r="J33" s="77" t="str">
        <f>D18</f>
        <v>Rue de Londres</v>
      </c>
    </row>
    <row r="34" spans="1:10" ht="33" customHeight="1" x14ac:dyDescent="0.25">
      <c r="A34" s="86" t="s">
        <v>328</v>
      </c>
      <c r="B34" s="308">
        <f>'A1 Exploitation'!D549</f>
        <v>0.95666666666666667</v>
      </c>
      <c r="C34" s="308"/>
      <c r="D34" s="78"/>
      <c r="E34" s="78"/>
      <c r="F34" s="78"/>
      <c r="G34" s="78"/>
      <c r="H34" s="78"/>
      <c r="I34" s="78"/>
    </row>
    <row r="35" spans="1:10" ht="33" customHeight="1" x14ac:dyDescent="0.25">
      <c r="A35" s="85" t="s">
        <v>329</v>
      </c>
      <c r="B35" s="308">
        <f>'A2 Exploitation'!D549</f>
        <v>0.93092105263157898</v>
      </c>
      <c r="C35" s="308"/>
      <c r="D35" s="78"/>
      <c r="E35" s="78"/>
      <c r="F35" s="78"/>
      <c r="G35" s="78"/>
      <c r="H35" s="78"/>
      <c r="I35" s="78"/>
    </row>
    <row r="36" spans="1:10" ht="33" customHeight="1" x14ac:dyDescent="0.25">
      <c r="A36" s="86" t="s">
        <v>330</v>
      </c>
      <c r="B36" s="308">
        <f>'A3 Exploitation'!D549</f>
        <v>0.92556634304207119</v>
      </c>
      <c r="C36" s="308"/>
      <c r="D36" s="78"/>
      <c r="E36" s="78"/>
      <c r="F36" s="78"/>
      <c r="G36" s="78"/>
      <c r="H36" s="78"/>
      <c r="I36" s="78"/>
    </row>
    <row r="37" spans="1:10" ht="33" customHeight="1" x14ac:dyDescent="0.25">
      <c r="A37" s="86" t="s">
        <v>331</v>
      </c>
      <c r="B37" s="308">
        <f>'A4 Exploitation'!D549</f>
        <v>0.93485342019543971</v>
      </c>
      <c r="C37" s="308"/>
      <c r="D37" s="78"/>
      <c r="E37" s="78"/>
      <c r="F37" s="78"/>
      <c r="G37" s="78"/>
      <c r="H37" s="78"/>
      <c r="I37" s="78"/>
    </row>
    <row r="38" spans="1:10" ht="33" customHeight="1" x14ac:dyDescent="0.25">
      <c r="A38" s="85" t="s">
        <v>332</v>
      </c>
      <c r="B38" s="308">
        <f>'A5 Exploitation'!D549</f>
        <v>0</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Rue de Londres</v>
      </c>
    </row>
    <row r="43" spans="1:10" ht="33" customHeight="1" x14ac:dyDescent="0.25">
      <c r="A43" s="86" t="s">
        <v>328</v>
      </c>
      <c r="B43" s="308">
        <f>AVERAGE('A1 Exploitation'!D547, 'A1 Technique'!D197)</f>
        <v>1</v>
      </c>
      <c r="C43" s="308"/>
      <c r="D43" s="78"/>
      <c r="E43" s="78"/>
      <c r="F43" s="78"/>
      <c r="G43" s="78"/>
      <c r="H43" s="78"/>
      <c r="I43" s="78"/>
    </row>
    <row r="44" spans="1:10" ht="33" customHeight="1" x14ac:dyDescent="0.25">
      <c r="A44" s="85" t="s">
        <v>329</v>
      </c>
      <c r="B44" s="308">
        <f>AVERAGE('A2 Exploitation'!D547, 'A2 Technique'!D197)</f>
        <v>0.80627705627705626</v>
      </c>
      <c r="C44" s="308"/>
      <c r="D44" s="78"/>
      <c r="E44" s="78"/>
      <c r="F44" s="78"/>
      <c r="G44" s="78"/>
      <c r="H44" s="78"/>
      <c r="I44" s="78"/>
    </row>
    <row r="45" spans="1:10" ht="33" customHeight="1" x14ac:dyDescent="0.25">
      <c r="A45" s="86" t="s">
        <v>330</v>
      </c>
      <c r="B45" s="308">
        <f>AVERAGE('A3 Exploitation'!D547, 'A3 Technique'!D197)</f>
        <v>0.8214285714285714</v>
      </c>
      <c r="C45" s="308"/>
      <c r="D45" s="78"/>
      <c r="E45" s="78"/>
      <c r="F45" s="78"/>
      <c r="G45" s="78"/>
      <c r="H45" s="78"/>
      <c r="I45" s="78"/>
    </row>
    <row r="46" spans="1:10" ht="33" customHeight="1" x14ac:dyDescent="0.25">
      <c r="A46" s="86" t="s">
        <v>331</v>
      </c>
      <c r="B46" s="308">
        <f>AVERAGE('A4 Exploitation'!D547, 'A4 Technique'!D197)</f>
        <v>0.82738095238095233</v>
      </c>
      <c r="C46" s="308"/>
      <c r="D46" s="78"/>
      <c r="E46" s="78"/>
      <c r="F46" s="78"/>
      <c r="G46" s="78"/>
      <c r="H46" s="78"/>
      <c r="I46" s="78"/>
    </row>
    <row r="47" spans="1:10" ht="33" customHeight="1" x14ac:dyDescent="0.25">
      <c r="A47" s="85" t="s">
        <v>332</v>
      </c>
      <c r="B47" s="308" t="e">
        <f>AVERAGE('A5 Exploitation'!D547, 'A5 Technique'!D197)</f>
        <v>#DIV/0!</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9" t="s">
        <v>336</v>
      </c>
      <c r="C51" s="309"/>
      <c r="D51" s="78"/>
      <c r="E51" s="78"/>
      <c r="F51" s="78"/>
      <c r="G51" s="78"/>
      <c r="H51" s="78"/>
      <c r="I51" s="78"/>
      <c r="J51" s="77" t="str">
        <f>D18</f>
        <v>Rue de Londres</v>
      </c>
    </row>
    <row r="52" spans="1:10" ht="33" customHeight="1" x14ac:dyDescent="0.25">
      <c r="A52" s="86" t="s">
        <v>328</v>
      </c>
      <c r="B52" s="311">
        <f>'A1 Exploitation'!D46</f>
        <v>0.9642857142857143</v>
      </c>
      <c r="C52" s="311"/>
      <c r="D52" s="78"/>
      <c r="E52" s="78"/>
      <c r="F52" s="78"/>
      <c r="G52" s="78"/>
      <c r="H52" s="78"/>
      <c r="I52" s="78"/>
    </row>
    <row r="53" spans="1:10" ht="33" customHeight="1" x14ac:dyDescent="0.25">
      <c r="A53" s="85" t="s">
        <v>329</v>
      </c>
      <c r="B53" s="311">
        <f>'A2 Exploitation'!D46</f>
        <v>1</v>
      </c>
      <c r="C53" s="311"/>
      <c r="D53" s="78"/>
      <c r="E53" s="78"/>
      <c r="F53" s="78"/>
      <c r="G53" s="78"/>
      <c r="H53" s="78"/>
      <c r="I53" s="78"/>
    </row>
    <row r="54" spans="1:10" ht="33" customHeight="1" x14ac:dyDescent="0.25">
      <c r="A54" s="86" t="s">
        <v>330</v>
      </c>
      <c r="B54" s="311">
        <f>'A3 Exploitation'!D46</f>
        <v>0.65625</v>
      </c>
      <c r="C54" s="311"/>
      <c r="D54" s="78"/>
      <c r="E54" s="78"/>
      <c r="F54" s="78"/>
      <c r="G54" s="78"/>
      <c r="H54" s="78"/>
      <c r="I54" s="78"/>
    </row>
    <row r="55" spans="1:10" ht="33" customHeight="1" x14ac:dyDescent="0.25">
      <c r="A55" s="86" t="s">
        <v>331</v>
      </c>
      <c r="B55" s="311">
        <f>'A4 Exploitation'!D46</f>
        <v>1</v>
      </c>
      <c r="C55" s="311"/>
      <c r="D55" s="78"/>
      <c r="E55" s="78"/>
      <c r="F55" s="78"/>
      <c r="G55" s="78"/>
      <c r="H55" s="78"/>
      <c r="I55" s="78"/>
    </row>
    <row r="56" spans="1:10" ht="33" customHeight="1" x14ac:dyDescent="0.25">
      <c r="A56" s="85" t="s">
        <v>332</v>
      </c>
      <c r="B56" s="311">
        <f>'A5 Exploitation'!D46</f>
        <v>0</v>
      </c>
      <c r="C56" s="311"/>
      <c r="D56" s="78"/>
      <c r="E56" s="78"/>
      <c r="F56" s="78"/>
      <c r="G56" s="78"/>
      <c r="H56" s="78"/>
      <c r="I56" s="78"/>
    </row>
    <row r="57" spans="1:10" ht="33" customHeight="1" x14ac:dyDescent="0.25">
      <c r="A57" s="85" t="s">
        <v>333</v>
      </c>
      <c r="B57" s="311">
        <f>'A6 Exploitation'!D46</f>
        <v>0</v>
      </c>
      <c r="C57" s="31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9" t="s">
        <v>337</v>
      </c>
      <c r="C60" s="309"/>
      <c r="D60" s="78"/>
      <c r="E60" s="78"/>
      <c r="F60" s="78"/>
      <c r="G60" s="78"/>
      <c r="H60" s="78"/>
      <c r="I60" s="78"/>
      <c r="J60" s="77" t="str">
        <f>D18</f>
        <v>Rue de Londres</v>
      </c>
    </row>
    <row r="61" spans="1:10" ht="33" customHeight="1" x14ac:dyDescent="0.25">
      <c r="A61" s="86" t="s">
        <v>328</v>
      </c>
      <c r="B61" s="308">
        <f>'A1 Exploitation'!D103</f>
        <v>0.95833333333333337</v>
      </c>
      <c r="C61" s="308"/>
      <c r="D61" s="78"/>
      <c r="E61" s="78"/>
      <c r="F61" s="78"/>
      <c r="G61" s="78"/>
      <c r="H61" s="78"/>
      <c r="I61" s="78"/>
    </row>
    <row r="62" spans="1:10" ht="33" customHeight="1" x14ac:dyDescent="0.25">
      <c r="A62" s="85" t="s">
        <v>329</v>
      </c>
      <c r="B62" s="308">
        <f>'A2 Exploitation'!D103</f>
        <v>0.80303030303030298</v>
      </c>
      <c r="C62" s="308"/>
      <c r="D62" s="78"/>
      <c r="E62" s="78"/>
      <c r="F62" s="78"/>
      <c r="G62" s="78"/>
      <c r="H62" s="78"/>
      <c r="I62" s="78"/>
    </row>
    <row r="63" spans="1:10" ht="33" customHeight="1" x14ac:dyDescent="0.25">
      <c r="A63" s="86" t="s">
        <v>330</v>
      </c>
      <c r="B63" s="308">
        <f>'A3 Exploitation'!D103</f>
        <v>0.97222222222222221</v>
      </c>
      <c r="C63" s="308"/>
      <c r="D63" s="78"/>
      <c r="E63" s="78"/>
      <c r="F63" s="78"/>
      <c r="G63" s="78"/>
      <c r="H63" s="78"/>
      <c r="I63" s="78"/>
    </row>
    <row r="64" spans="1:10" ht="33" customHeight="1" x14ac:dyDescent="0.25">
      <c r="A64" s="86" t="s">
        <v>331</v>
      </c>
      <c r="B64" s="308">
        <f>'A4 Exploitation'!D103</f>
        <v>0.86764705882352944</v>
      </c>
      <c r="C64" s="308"/>
      <c r="D64" s="78"/>
      <c r="E64" s="78"/>
      <c r="F64" s="78"/>
      <c r="G64" s="78"/>
      <c r="H64" s="78"/>
      <c r="I64" s="78"/>
    </row>
    <row r="65" spans="1:10" ht="33" customHeight="1" x14ac:dyDescent="0.25">
      <c r="A65" s="85" t="s">
        <v>332</v>
      </c>
      <c r="B65" s="308">
        <f>'A5 Exploitation'!D103</f>
        <v>0</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9" t="s">
        <v>338</v>
      </c>
      <c r="C69" s="309"/>
      <c r="D69" s="78"/>
      <c r="E69" s="78"/>
      <c r="F69" s="78"/>
      <c r="G69" s="78"/>
      <c r="H69" s="78"/>
      <c r="I69" s="78"/>
      <c r="J69" s="77" t="str">
        <f>D18</f>
        <v>Rue de Londres</v>
      </c>
    </row>
    <row r="70" spans="1:10" ht="33" customHeight="1" x14ac:dyDescent="0.25">
      <c r="A70" s="86" t="s">
        <v>328</v>
      </c>
      <c r="B70" s="308">
        <f>'A1 Exploitation'!D158</f>
        <v>0.98571428571428577</v>
      </c>
      <c r="C70" s="308"/>
      <c r="D70" s="78"/>
      <c r="E70" s="78"/>
      <c r="F70" s="78"/>
      <c r="G70" s="78"/>
      <c r="H70" s="78"/>
      <c r="I70" s="78"/>
    </row>
    <row r="71" spans="1:10" ht="33" customHeight="1" x14ac:dyDescent="0.25">
      <c r="A71" s="85" t="s">
        <v>329</v>
      </c>
      <c r="B71" s="308">
        <f>'A2 Exploitation'!D158</f>
        <v>0.98571428571428577</v>
      </c>
      <c r="C71" s="308"/>
      <c r="D71" s="78"/>
      <c r="E71" s="78"/>
      <c r="F71" s="78"/>
      <c r="G71" s="78"/>
      <c r="H71" s="78"/>
      <c r="I71" s="78"/>
    </row>
    <row r="72" spans="1:10" ht="33" customHeight="1" x14ac:dyDescent="0.25">
      <c r="A72" s="86" t="s">
        <v>330</v>
      </c>
      <c r="B72" s="308">
        <f>'A3 Exploitation'!D158</f>
        <v>0.86111111111111116</v>
      </c>
      <c r="C72" s="308"/>
      <c r="D72" s="78"/>
      <c r="E72" s="78"/>
      <c r="F72" s="78"/>
      <c r="G72" s="78"/>
      <c r="H72" s="78"/>
      <c r="I72" s="78"/>
    </row>
    <row r="73" spans="1:10" ht="33" customHeight="1" x14ac:dyDescent="0.25">
      <c r="A73" s="86" t="s">
        <v>331</v>
      </c>
      <c r="B73" s="308">
        <f>'A4 Exploitation'!D158</f>
        <v>0.9</v>
      </c>
      <c r="C73" s="308"/>
      <c r="D73" s="78"/>
      <c r="E73" s="78"/>
      <c r="F73" s="78"/>
      <c r="G73" s="78"/>
      <c r="H73" s="78"/>
      <c r="I73" s="78"/>
    </row>
    <row r="74" spans="1:10" ht="33" customHeight="1" x14ac:dyDescent="0.25">
      <c r="A74" s="85" t="s">
        <v>332</v>
      </c>
      <c r="B74" s="308">
        <f>'A5 Exploitation'!D158</f>
        <v>0</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9" t="s">
        <v>339</v>
      </c>
      <c r="C78" s="309"/>
      <c r="D78" s="78"/>
      <c r="E78" s="78"/>
      <c r="F78" s="78"/>
      <c r="G78" s="78"/>
      <c r="H78" s="78"/>
      <c r="I78" s="78"/>
      <c r="J78" s="77" t="str">
        <f>D18</f>
        <v>Rue de Londres</v>
      </c>
    </row>
    <row r="79" spans="1:10" ht="33" customHeight="1" x14ac:dyDescent="0.25">
      <c r="A79" s="86" t="s">
        <v>328</v>
      </c>
      <c r="B79" s="308">
        <f>'A1 Exploitation'!D205</f>
        <v>0.967741935483871</v>
      </c>
      <c r="C79" s="308"/>
      <c r="D79" s="78"/>
      <c r="E79" s="78"/>
      <c r="F79" s="78"/>
      <c r="G79" s="78"/>
      <c r="H79" s="78"/>
      <c r="I79" s="78"/>
    </row>
    <row r="80" spans="1:10" ht="33" customHeight="1" x14ac:dyDescent="0.25">
      <c r="A80" s="85" t="s">
        <v>329</v>
      </c>
      <c r="B80" s="308">
        <f>'A2 Exploitation'!D205</f>
        <v>0.91935483870967738</v>
      </c>
      <c r="C80" s="308"/>
      <c r="D80" s="78"/>
      <c r="E80" s="78"/>
      <c r="F80" s="78"/>
      <c r="G80" s="78"/>
      <c r="H80" s="78"/>
      <c r="I80" s="78"/>
    </row>
    <row r="81" spans="1:10" ht="33" customHeight="1" x14ac:dyDescent="0.25">
      <c r="A81" s="86" t="s">
        <v>330</v>
      </c>
      <c r="B81" s="308">
        <f>'A3 Exploitation'!D205</f>
        <v>0.93548387096774188</v>
      </c>
      <c r="C81" s="308"/>
      <c r="D81" s="78"/>
      <c r="E81" s="78"/>
      <c r="F81" s="78"/>
      <c r="G81" s="78"/>
      <c r="H81" s="78"/>
      <c r="I81" s="78"/>
    </row>
    <row r="82" spans="1:10" ht="33" customHeight="1" x14ac:dyDescent="0.25">
      <c r="A82" s="86" t="s">
        <v>331</v>
      </c>
      <c r="B82" s="308">
        <f>'A4 Exploitation'!D205</f>
        <v>0.95161290322580649</v>
      </c>
      <c r="C82" s="308"/>
      <c r="D82" s="78"/>
      <c r="E82" s="78"/>
      <c r="F82" s="78"/>
      <c r="G82" s="78"/>
      <c r="H82" s="78"/>
      <c r="I82" s="78"/>
    </row>
    <row r="83" spans="1:10" ht="33" customHeight="1" x14ac:dyDescent="0.25">
      <c r="A83" s="85" t="s">
        <v>332</v>
      </c>
      <c r="B83" s="308">
        <f>'A5 Exploitation'!D205</f>
        <v>0</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9" t="s">
        <v>340</v>
      </c>
      <c r="C87" s="309"/>
      <c r="D87" s="78"/>
      <c r="E87" s="78"/>
      <c r="F87" s="78"/>
      <c r="G87" s="78"/>
      <c r="H87" s="78"/>
      <c r="I87" s="78"/>
      <c r="J87" s="77" t="str">
        <f>D18</f>
        <v>Rue de Londres</v>
      </c>
    </row>
    <row r="88" spans="1:10" ht="33" customHeight="1" x14ac:dyDescent="0.25">
      <c r="A88" s="86" t="s">
        <v>328</v>
      </c>
      <c r="B88" s="308">
        <f>'A1 Exploitation'!D266</f>
        <v>0.95</v>
      </c>
      <c r="C88" s="308"/>
      <c r="D88" s="78"/>
      <c r="E88" s="78"/>
      <c r="F88" s="78"/>
      <c r="G88" s="78"/>
      <c r="H88" s="78"/>
      <c r="I88" s="78"/>
    </row>
    <row r="89" spans="1:10" ht="33" customHeight="1" x14ac:dyDescent="0.25">
      <c r="A89" s="85" t="s">
        <v>329</v>
      </c>
      <c r="B89" s="308">
        <f>'A2 Exploitation'!D266</f>
        <v>0.86585365853658536</v>
      </c>
      <c r="C89" s="308"/>
      <c r="D89" s="78"/>
      <c r="E89" s="78"/>
      <c r="F89" s="78"/>
      <c r="G89" s="78"/>
      <c r="H89" s="78"/>
      <c r="I89" s="78"/>
    </row>
    <row r="90" spans="1:10" ht="33" customHeight="1" x14ac:dyDescent="0.25">
      <c r="A90" s="86" t="s">
        <v>330</v>
      </c>
      <c r="B90" s="308">
        <f>'A3 Exploitation'!D266</f>
        <v>0.81707317073170727</v>
      </c>
      <c r="C90" s="308"/>
      <c r="D90" s="78"/>
      <c r="E90" s="78"/>
      <c r="F90" s="78"/>
      <c r="G90" s="78"/>
      <c r="H90" s="78"/>
      <c r="I90" s="78"/>
    </row>
    <row r="91" spans="1:10" ht="33" customHeight="1" x14ac:dyDescent="0.25">
      <c r="A91" s="86" t="s">
        <v>331</v>
      </c>
      <c r="B91" s="308">
        <f>'A4 Exploitation'!D266</f>
        <v>0.82926829268292679</v>
      </c>
      <c r="C91" s="308"/>
      <c r="D91" s="78"/>
      <c r="E91" s="78"/>
      <c r="F91" s="78"/>
      <c r="G91" s="78"/>
      <c r="H91" s="78"/>
      <c r="I91" s="78"/>
    </row>
    <row r="92" spans="1:10" ht="33" customHeight="1" x14ac:dyDescent="0.25">
      <c r="A92" s="85" t="s">
        <v>332</v>
      </c>
      <c r="B92" s="308">
        <f>'A5 Exploitation'!D266</f>
        <v>0</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9" t="s">
        <v>341</v>
      </c>
      <c r="C96" s="309"/>
      <c r="D96" s="78"/>
      <c r="E96" s="78"/>
      <c r="F96" s="78"/>
      <c r="G96" s="78"/>
      <c r="H96" s="78"/>
      <c r="I96" s="78"/>
      <c r="J96" s="77" t="str">
        <f>D18</f>
        <v>Rue de Londres</v>
      </c>
    </row>
    <row r="97" spans="1:10" ht="33" customHeight="1" x14ac:dyDescent="0.25">
      <c r="A97" s="86" t="s">
        <v>328</v>
      </c>
      <c r="B97" s="308">
        <f>'A1 Exploitation'!D318</f>
        <v>0.98484848484848486</v>
      </c>
      <c r="C97" s="308"/>
      <c r="D97" s="78"/>
      <c r="E97" s="78"/>
      <c r="F97" s="78"/>
      <c r="G97" s="78"/>
      <c r="H97" s="78"/>
      <c r="I97" s="78"/>
    </row>
    <row r="98" spans="1:10" ht="33" customHeight="1" x14ac:dyDescent="0.25">
      <c r="A98" s="85" t="s">
        <v>329</v>
      </c>
      <c r="B98" s="308">
        <f>'A2 Exploitation'!D318</f>
        <v>0.96969696969696972</v>
      </c>
      <c r="C98" s="308"/>
      <c r="D98" s="78"/>
      <c r="E98" s="78"/>
      <c r="F98" s="78"/>
      <c r="G98" s="78"/>
      <c r="H98" s="78"/>
      <c r="I98" s="78"/>
    </row>
    <row r="99" spans="1:10" ht="33" customHeight="1" x14ac:dyDescent="0.25">
      <c r="A99" s="86" t="s">
        <v>330</v>
      </c>
      <c r="B99" s="308">
        <f>'A3 Exploitation'!D318</f>
        <v>1</v>
      </c>
      <c r="C99" s="308"/>
      <c r="D99" s="78"/>
      <c r="E99" s="78"/>
      <c r="F99" s="78"/>
      <c r="G99" s="78"/>
      <c r="H99" s="78"/>
      <c r="I99" s="78"/>
    </row>
    <row r="100" spans="1:10" ht="33" customHeight="1" x14ac:dyDescent="0.25">
      <c r="A100" s="86" t="s">
        <v>331</v>
      </c>
      <c r="B100" s="308">
        <f>'A4 Exploitation'!D318</f>
        <v>0.95833333333333337</v>
      </c>
      <c r="C100" s="308"/>
      <c r="D100" s="78"/>
      <c r="E100" s="78"/>
      <c r="F100" s="78"/>
      <c r="G100" s="78"/>
      <c r="H100" s="78"/>
      <c r="I100" s="78"/>
    </row>
    <row r="101" spans="1:10" ht="33" customHeight="1" x14ac:dyDescent="0.25">
      <c r="A101" s="85" t="s">
        <v>332</v>
      </c>
      <c r="B101" s="308">
        <f>'A5 Exploitation'!D318</f>
        <v>0</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9" t="s">
        <v>342</v>
      </c>
      <c r="C105" s="309"/>
      <c r="D105" s="78"/>
      <c r="E105" s="78"/>
      <c r="F105" s="78"/>
      <c r="G105" s="78"/>
      <c r="H105" s="78"/>
      <c r="I105" s="78"/>
      <c r="J105" s="77" t="str">
        <f>D18</f>
        <v>Rue de Londres</v>
      </c>
    </row>
    <row r="106" spans="1:10" ht="33" customHeight="1" x14ac:dyDescent="0.25">
      <c r="A106" s="86" t="s">
        <v>328</v>
      </c>
      <c r="B106" s="308">
        <f>'A1 Exploitation'!D358</f>
        <v>1</v>
      </c>
      <c r="C106" s="308"/>
      <c r="D106" s="78"/>
      <c r="E106" s="78"/>
      <c r="F106" s="78"/>
      <c r="G106" s="78"/>
      <c r="H106" s="78"/>
      <c r="I106" s="78"/>
    </row>
    <row r="107" spans="1:10" ht="33" customHeight="1" x14ac:dyDescent="0.25">
      <c r="A107" s="85" t="s">
        <v>329</v>
      </c>
      <c r="B107" s="308">
        <f>'A2 Exploitation'!D358</f>
        <v>0.89583333333333337</v>
      </c>
      <c r="C107" s="308"/>
      <c r="D107" s="78"/>
      <c r="E107" s="78"/>
      <c r="F107" s="78"/>
      <c r="G107" s="78"/>
      <c r="H107" s="78"/>
      <c r="I107" s="78"/>
    </row>
    <row r="108" spans="1:10" ht="33" customHeight="1" x14ac:dyDescent="0.25">
      <c r="A108" s="86" t="s">
        <v>330</v>
      </c>
      <c r="B108" s="308">
        <f>'A3 Exploitation'!D358</f>
        <v>1</v>
      </c>
      <c r="C108" s="308"/>
      <c r="D108" s="78"/>
      <c r="E108" s="78"/>
      <c r="F108" s="78"/>
      <c r="G108" s="78"/>
      <c r="H108" s="78"/>
      <c r="I108" s="78"/>
    </row>
    <row r="109" spans="1:10" ht="33" customHeight="1" x14ac:dyDescent="0.25">
      <c r="A109" s="86" t="s">
        <v>331</v>
      </c>
      <c r="B109" s="308">
        <f>'A4 Exploitation'!D358</f>
        <v>1</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9" t="s">
        <v>343</v>
      </c>
      <c r="C114" s="309"/>
      <c r="D114" s="78"/>
      <c r="E114" s="78"/>
      <c r="F114" s="78"/>
      <c r="G114" s="78"/>
      <c r="H114" s="78"/>
      <c r="I114" s="78"/>
      <c r="J114" s="77" t="str">
        <f>D18</f>
        <v>Rue de Londres</v>
      </c>
    </row>
    <row r="115" spans="1:10" ht="33" customHeight="1" x14ac:dyDescent="0.25">
      <c r="A115" s="86" t="s">
        <v>328</v>
      </c>
      <c r="B115" s="308">
        <f>'A1 Exploitation'!D391</f>
        <v>1</v>
      </c>
      <c r="C115" s="308"/>
      <c r="D115" s="78"/>
      <c r="E115" s="78"/>
      <c r="F115" s="78"/>
      <c r="G115" s="78"/>
      <c r="H115" s="78"/>
      <c r="I115" s="78"/>
    </row>
    <row r="116" spans="1:10" ht="33" customHeight="1" x14ac:dyDescent="0.25">
      <c r="A116" s="85" t="s">
        <v>329</v>
      </c>
      <c r="B116" s="308">
        <f>'A2 Exploitation'!D391</f>
        <v>0.88235294117647056</v>
      </c>
      <c r="C116" s="308"/>
      <c r="D116" s="78"/>
      <c r="E116" s="78"/>
      <c r="F116" s="78"/>
      <c r="G116" s="78"/>
      <c r="H116" s="78"/>
      <c r="I116" s="78"/>
    </row>
    <row r="117" spans="1:10" ht="33" customHeight="1" x14ac:dyDescent="0.25">
      <c r="A117" s="86" t="s">
        <v>330</v>
      </c>
      <c r="B117" s="308">
        <f>'A3 Exploitation'!D391</f>
        <v>0.97058823529411764</v>
      </c>
      <c r="C117" s="308"/>
      <c r="D117" s="78"/>
      <c r="E117" s="78"/>
      <c r="F117" s="78"/>
      <c r="G117" s="78"/>
      <c r="H117" s="78"/>
      <c r="I117" s="78"/>
    </row>
    <row r="118" spans="1:10" ht="33" customHeight="1" x14ac:dyDescent="0.25">
      <c r="A118" s="86" t="s">
        <v>331</v>
      </c>
      <c r="B118" s="308">
        <f>'A4 Exploitation'!D391</f>
        <v>0.96875</v>
      </c>
      <c r="C118" s="308"/>
      <c r="D118" s="78"/>
      <c r="E118" s="78"/>
      <c r="F118" s="78"/>
      <c r="G118" s="78"/>
      <c r="H118" s="78"/>
      <c r="I118" s="78"/>
    </row>
    <row r="119" spans="1:10" ht="33" customHeight="1" x14ac:dyDescent="0.25">
      <c r="A119" s="85" t="s">
        <v>332</v>
      </c>
      <c r="B119" s="308">
        <f>'A5 Exploitation'!D391</f>
        <v>0</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9" t="s">
        <v>344</v>
      </c>
      <c r="C123" s="309"/>
      <c r="D123" s="78"/>
      <c r="E123" s="78"/>
      <c r="F123" s="78"/>
      <c r="G123" s="78"/>
      <c r="H123" s="78"/>
      <c r="I123" s="78"/>
      <c r="J123" s="77" t="str">
        <f>D18</f>
        <v>Rue de Londres</v>
      </c>
    </row>
    <row r="124" spans="1:10" ht="33" customHeight="1" x14ac:dyDescent="0.25">
      <c r="A124" s="86" t="s">
        <v>328</v>
      </c>
      <c r="B124" s="308">
        <f>'A1 Exploitation'!D444</f>
        <v>0.75862068965517238</v>
      </c>
      <c r="C124" s="308"/>
      <c r="D124" s="78"/>
      <c r="E124" s="78"/>
      <c r="F124" s="78"/>
      <c r="G124" s="78"/>
      <c r="H124" s="78"/>
      <c r="I124" s="78"/>
    </row>
    <row r="125" spans="1:10" ht="33" customHeight="1" x14ac:dyDescent="0.25">
      <c r="A125" s="85" t="s">
        <v>329</v>
      </c>
      <c r="B125" s="308">
        <f>'A2 Exploitation'!D444</f>
        <v>0.98275862068965514</v>
      </c>
      <c r="C125" s="308"/>
      <c r="D125" s="78"/>
      <c r="E125" s="78"/>
      <c r="F125" s="78"/>
      <c r="G125" s="78"/>
      <c r="H125" s="78"/>
      <c r="I125" s="78"/>
    </row>
    <row r="126" spans="1:10" ht="33" customHeight="1" x14ac:dyDescent="0.25">
      <c r="A126" s="86" t="s">
        <v>330</v>
      </c>
      <c r="B126" s="308">
        <f>'A3 Exploitation'!D444</f>
        <v>0.98275862068965514</v>
      </c>
      <c r="C126" s="308"/>
      <c r="D126" s="78"/>
      <c r="E126" s="78"/>
      <c r="F126" s="78"/>
      <c r="G126" s="78"/>
      <c r="H126" s="78"/>
      <c r="I126" s="78"/>
    </row>
    <row r="127" spans="1:10" ht="33" customHeight="1" x14ac:dyDescent="0.25">
      <c r="A127" s="86" t="s">
        <v>331</v>
      </c>
      <c r="B127" s="308">
        <f>'A4 Exploitation'!D444</f>
        <v>0.94827586206896552</v>
      </c>
      <c r="C127" s="308"/>
      <c r="D127" s="78"/>
      <c r="E127" s="78"/>
      <c r="F127" s="78"/>
      <c r="G127" s="78"/>
      <c r="H127" s="78"/>
      <c r="I127" s="78"/>
    </row>
    <row r="128" spans="1:10" ht="33" customHeight="1" x14ac:dyDescent="0.25">
      <c r="A128" s="85" t="s">
        <v>332</v>
      </c>
      <c r="B128" s="308">
        <f>'A5 Exploitation'!D444</f>
        <v>0</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9" t="s">
        <v>345</v>
      </c>
      <c r="C132" s="309"/>
      <c r="D132" s="78"/>
      <c r="E132" s="78"/>
      <c r="F132" s="78"/>
      <c r="G132" s="78"/>
      <c r="H132" s="78"/>
      <c r="I132" s="78"/>
      <c r="J132" s="77" t="str">
        <f>D18</f>
        <v>Rue de Londres</v>
      </c>
    </row>
    <row r="133" spans="1:10" ht="33" customHeight="1" x14ac:dyDescent="0.25">
      <c r="A133" s="86" t="s">
        <v>328</v>
      </c>
      <c r="B133" s="308">
        <f>'A1 Exploitation'!D481</f>
        <v>1</v>
      </c>
      <c r="C133" s="308"/>
      <c r="D133" s="78"/>
      <c r="E133" s="78"/>
      <c r="F133" s="78"/>
      <c r="G133" s="78"/>
      <c r="H133" s="78"/>
      <c r="I133" s="78"/>
    </row>
    <row r="134" spans="1:10" ht="33" customHeight="1" x14ac:dyDescent="0.25">
      <c r="A134" s="85" t="s">
        <v>329</v>
      </c>
      <c r="B134" s="308">
        <f>'A2 Exploitation'!D481</f>
        <v>1</v>
      </c>
      <c r="C134" s="308"/>
      <c r="D134" s="78"/>
      <c r="E134" s="78"/>
      <c r="F134" s="78"/>
      <c r="G134" s="78"/>
      <c r="H134" s="78"/>
      <c r="I134" s="78"/>
    </row>
    <row r="135" spans="1:10" ht="33" customHeight="1" x14ac:dyDescent="0.25">
      <c r="A135" s="86" t="s">
        <v>330</v>
      </c>
      <c r="B135" s="308">
        <f>'A3 Exploitation'!D481</f>
        <v>1</v>
      </c>
      <c r="C135" s="308"/>
      <c r="D135" s="78"/>
      <c r="E135" s="78"/>
      <c r="F135" s="78"/>
      <c r="G135" s="78"/>
      <c r="H135" s="78"/>
      <c r="I135" s="78"/>
    </row>
    <row r="136" spans="1:10" ht="33" customHeight="1" x14ac:dyDescent="0.25">
      <c r="A136" s="86" t="s">
        <v>331</v>
      </c>
      <c r="B136" s="308">
        <f>'A4 Exploitation'!D481</f>
        <v>1</v>
      </c>
      <c r="C136" s="308"/>
      <c r="D136" s="78"/>
      <c r="E136" s="78"/>
      <c r="F136" s="78"/>
      <c r="G136" s="78"/>
      <c r="H136" s="78"/>
      <c r="I136" s="78"/>
    </row>
    <row r="137" spans="1:10" ht="33" customHeight="1" x14ac:dyDescent="0.25">
      <c r="A137" s="85" t="s">
        <v>332</v>
      </c>
      <c r="B137" s="308">
        <f>'A5 Exploitation'!D481</f>
        <v>0</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9" t="s">
        <v>346</v>
      </c>
      <c r="C141" s="309"/>
      <c r="D141" s="78"/>
      <c r="E141" s="78"/>
      <c r="F141" s="78"/>
      <c r="G141" s="78"/>
      <c r="H141" s="78"/>
      <c r="I141" s="78"/>
      <c r="J141" s="77" t="str">
        <f>D18</f>
        <v>Rue de Londres</v>
      </c>
    </row>
    <row r="142" spans="1:10" ht="33" customHeight="1" x14ac:dyDescent="0.25">
      <c r="A142" s="86" t="s">
        <v>328</v>
      </c>
      <c r="B142" s="308">
        <f>'A1 Exploitation'!D503</f>
        <v>1</v>
      </c>
      <c r="C142" s="308"/>
      <c r="D142" s="78"/>
      <c r="E142" s="78"/>
      <c r="F142" s="78"/>
      <c r="G142" s="78"/>
      <c r="H142" s="78"/>
      <c r="I142" s="78"/>
    </row>
    <row r="143" spans="1:10" ht="33" customHeight="1" x14ac:dyDescent="0.25">
      <c r="A143" s="85" t="s">
        <v>329</v>
      </c>
      <c r="B143" s="308">
        <f>'A2 Exploitation'!D503</f>
        <v>1</v>
      </c>
      <c r="C143" s="308"/>
      <c r="D143" s="78"/>
      <c r="E143" s="78"/>
      <c r="F143" s="78"/>
      <c r="G143" s="78"/>
      <c r="H143" s="78"/>
      <c r="I143" s="78"/>
    </row>
    <row r="144" spans="1:10" ht="33" customHeight="1" x14ac:dyDescent="0.25">
      <c r="A144" s="86" t="s">
        <v>330</v>
      </c>
      <c r="B144" s="308">
        <f>'A3 Exploitation'!D503</f>
        <v>1</v>
      </c>
      <c r="C144" s="308"/>
      <c r="D144" s="78"/>
      <c r="E144" s="78"/>
      <c r="F144" s="78"/>
      <c r="G144" s="78"/>
      <c r="H144" s="78"/>
      <c r="I144" s="78"/>
    </row>
    <row r="145" spans="1:10" ht="33" customHeight="1" x14ac:dyDescent="0.25">
      <c r="A145" s="86" t="s">
        <v>331</v>
      </c>
      <c r="B145" s="308">
        <f>'A4 Exploitation'!D503</f>
        <v>1</v>
      </c>
      <c r="C145" s="308"/>
      <c r="D145" s="78"/>
      <c r="E145" s="78"/>
      <c r="F145" s="78"/>
      <c r="G145" s="78"/>
      <c r="H145" s="78"/>
      <c r="I145" s="78"/>
    </row>
    <row r="146" spans="1:10" ht="33" customHeight="1" x14ac:dyDescent="0.25">
      <c r="A146" s="85" t="s">
        <v>332</v>
      </c>
      <c r="B146" s="308">
        <f>'A5 Exploitation'!D503</f>
        <v>0</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9" t="s">
        <v>347</v>
      </c>
      <c r="C150" s="309"/>
      <c r="D150" s="78"/>
      <c r="E150" s="78"/>
      <c r="F150" s="78"/>
      <c r="G150" s="78"/>
      <c r="H150" s="78"/>
      <c r="I150" s="78"/>
      <c r="J150" s="77" t="str">
        <f>D18</f>
        <v>Rue de Londres</v>
      </c>
    </row>
    <row r="151" spans="1:10" ht="33" customHeight="1" x14ac:dyDescent="0.25">
      <c r="A151" s="86" t="s">
        <v>328</v>
      </c>
      <c r="B151" s="308">
        <f>'A1 Exploitation'!D514</f>
        <v>1</v>
      </c>
      <c r="C151" s="308"/>
      <c r="D151" s="78"/>
      <c r="E151" s="78"/>
      <c r="F151" s="78"/>
      <c r="G151" s="78"/>
      <c r="H151" s="78"/>
      <c r="I151" s="78"/>
    </row>
    <row r="152" spans="1:10" ht="33" customHeight="1" x14ac:dyDescent="0.25">
      <c r="A152" s="85" t="s">
        <v>329</v>
      </c>
      <c r="B152" s="308">
        <f>'A2 Exploitation'!D514</f>
        <v>1</v>
      </c>
      <c r="C152" s="308"/>
      <c r="D152" s="78"/>
      <c r="E152" s="78"/>
      <c r="F152" s="78"/>
      <c r="G152" s="78"/>
      <c r="H152" s="78"/>
      <c r="I152" s="78"/>
    </row>
    <row r="153" spans="1:10" ht="33" customHeight="1" x14ac:dyDescent="0.25">
      <c r="A153" s="86" t="s">
        <v>330</v>
      </c>
      <c r="B153" s="308">
        <f>'A3 Exploitation'!D514</f>
        <v>0.75</v>
      </c>
      <c r="C153" s="308"/>
      <c r="D153" s="78"/>
      <c r="E153" s="78"/>
      <c r="F153" s="78"/>
      <c r="G153" s="78"/>
      <c r="H153" s="78"/>
      <c r="I153" s="78"/>
    </row>
    <row r="154" spans="1:10" ht="33" customHeight="1" x14ac:dyDescent="0.25">
      <c r="A154" s="86" t="s">
        <v>331</v>
      </c>
      <c r="B154" s="308">
        <f>'A4 Exploitation'!D514</f>
        <v>1</v>
      </c>
      <c r="C154" s="308"/>
      <c r="D154" s="78"/>
      <c r="E154" s="78"/>
      <c r="F154" s="78"/>
      <c r="G154" s="78"/>
      <c r="H154" s="78"/>
      <c r="I154" s="78"/>
    </row>
    <row r="155" spans="1:10" ht="33" customHeight="1" x14ac:dyDescent="0.25">
      <c r="A155" s="85" t="s">
        <v>332</v>
      </c>
      <c r="B155" s="308">
        <f>'A5 Exploitation'!D514</f>
        <v>0</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9" t="s">
        <v>348</v>
      </c>
      <c r="C160" s="309"/>
      <c r="D160" s="78"/>
      <c r="E160" s="78"/>
      <c r="F160" s="78"/>
      <c r="G160" s="78"/>
      <c r="H160" s="78"/>
      <c r="I160" s="78"/>
      <c r="J160" s="77" t="str">
        <f>D18</f>
        <v>Rue de Londres</v>
      </c>
    </row>
    <row r="161" spans="1:10" ht="33" customHeight="1" x14ac:dyDescent="0.25">
      <c r="A161" s="86" t="s">
        <v>328</v>
      </c>
      <c r="B161" s="308">
        <f>'A1 Exploitation'!D534</f>
        <v>1</v>
      </c>
      <c r="C161" s="308"/>
      <c r="D161" s="78"/>
      <c r="E161" s="78"/>
      <c r="F161" s="78"/>
      <c r="G161" s="78"/>
      <c r="H161" s="78"/>
      <c r="I161" s="78"/>
    </row>
    <row r="162" spans="1:10" ht="33" customHeight="1" x14ac:dyDescent="0.25">
      <c r="A162" s="85" t="s">
        <v>329</v>
      </c>
      <c r="B162" s="308">
        <f>'A2 Exploitation'!D534</f>
        <v>1</v>
      </c>
      <c r="C162" s="308"/>
      <c r="D162" s="78"/>
      <c r="E162" s="78"/>
      <c r="F162" s="78"/>
      <c r="G162" s="78"/>
      <c r="H162" s="78"/>
      <c r="I162" s="78"/>
    </row>
    <row r="163" spans="1:10" ht="33" customHeight="1" x14ac:dyDescent="0.25">
      <c r="A163" s="86" t="s">
        <v>330</v>
      </c>
      <c r="B163" s="308">
        <f>'A3 Exploitation'!D534</f>
        <v>1</v>
      </c>
      <c r="C163" s="308"/>
      <c r="D163" s="78"/>
      <c r="E163" s="78"/>
      <c r="F163" s="78"/>
      <c r="G163" s="78"/>
      <c r="H163" s="78"/>
      <c r="I163" s="78"/>
    </row>
    <row r="164" spans="1:10" ht="33" customHeight="1" x14ac:dyDescent="0.25">
      <c r="A164" s="86" t="s">
        <v>331</v>
      </c>
      <c r="B164" s="308">
        <f>'A4 Exploitation'!D534</f>
        <v>1</v>
      </c>
      <c r="C164" s="308"/>
    </row>
    <row r="165" spans="1:10" ht="33" customHeight="1" x14ac:dyDescent="0.25">
      <c r="A165" s="85" t="s">
        <v>332</v>
      </c>
      <c r="B165" s="308">
        <f>'A5 Exploitation'!D534</f>
        <v>0</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9" t="s">
        <v>349</v>
      </c>
      <c r="C169" s="309"/>
      <c r="J169" s="77" t="str">
        <f>D18</f>
        <v>Rue de Londres</v>
      </c>
    </row>
    <row r="170" spans="1:10" ht="33" customHeight="1" x14ac:dyDescent="0.25">
      <c r="A170" s="86" t="s">
        <v>328</v>
      </c>
      <c r="B170" s="308">
        <f>'A1 Exploitation'!D545</f>
        <v>1</v>
      </c>
      <c r="C170" s="308"/>
    </row>
    <row r="171" spans="1:10" ht="33" customHeight="1" x14ac:dyDescent="0.25">
      <c r="A171" s="85" t="s">
        <v>329</v>
      </c>
      <c r="B171" s="308">
        <f>'A2 Exploitation'!D545</f>
        <v>1</v>
      </c>
      <c r="C171" s="308"/>
    </row>
    <row r="172" spans="1:10" ht="33" customHeight="1" x14ac:dyDescent="0.25">
      <c r="A172" s="86" t="s">
        <v>330</v>
      </c>
      <c r="B172" s="308">
        <f>'A3 Exploitation'!D545</f>
        <v>1</v>
      </c>
      <c r="C172" s="308"/>
    </row>
    <row r="173" spans="1:10" ht="33" customHeight="1" x14ac:dyDescent="0.25">
      <c r="A173" s="86" t="s">
        <v>331</v>
      </c>
      <c r="B173" s="308">
        <f>'A4 Exploitation'!D545</f>
        <v>1</v>
      </c>
      <c r="C173" s="308"/>
    </row>
    <row r="174" spans="1:10" ht="33" customHeight="1" x14ac:dyDescent="0.25">
      <c r="A174" s="85" t="s">
        <v>332</v>
      </c>
      <c r="B174" s="308">
        <f>'A5 Exploitation'!D545</f>
        <v>0</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9" t="s">
        <v>350</v>
      </c>
      <c r="C178" s="309"/>
      <c r="J178" s="77" t="str">
        <f>D18</f>
        <v>Rue de Londres</v>
      </c>
    </row>
    <row r="179" spans="1:10" ht="33" customHeight="1" x14ac:dyDescent="0.25">
      <c r="A179" s="86" t="s">
        <v>328</v>
      </c>
      <c r="B179" s="308">
        <f>'A1 Technique'!D199</f>
        <v>0.93478260869565222</v>
      </c>
      <c r="C179" s="308"/>
    </row>
    <row r="180" spans="1:10" ht="33" customHeight="1" x14ac:dyDescent="0.25">
      <c r="A180" s="85" t="s">
        <v>329</v>
      </c>
      <c r="B180" s="308">
        <f>'A2 Technique'!D199</f>
        <v>0.96875</v>
      </c>
      <c r="C180" s="308"/>
    </row>
    <row r="181" spans="1:10" ht="33" customHeight="1" x14ac:dyDescent="0.25">
      <c r="A181" s="86" t="s">
        <v>330</v>
      </c>
      <c r="B181" s="308">
        <f>'A3 Technique'!D199</f>
        <v>0.92543859649122806</v>
      </c>
      <c r="C181" s="308"/>
    </row>
    <row r="182" spans="1:10" ht="33" customHeight="1" x14ac:dyDescent="0.25">
      <c r="A182" s="86" t="s">
        <v>331</v>
      </c>
      <c r="B182" s="308">
        <f>'A4 Technique'!D199</f>
        <v>0.95217391304347831</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F436" sqref="F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6" t="s">
        <v>179</v>
      </c>
      <c r="B7" s="336"/>
      <c r="C7" s="336"/>
      <c r="D7" s="336"/>
      <c r="E7" s="336"/>
      <c r="F7" s="336"/>
      <c r="G7" s="125"/>
    </row>
    <row r="8" spans="1:7" ht="29.25" x14ac:dyDescent="0.45">
      <c r="A8" s="337" t="str">
        <f>'Page de garde'!D18</f>
        <v>Rue de Londres</v>
      </c>
      <c r="B8" s="337"/>
      <c r="C8" s="337"/>
      <c r="D8" s="337"/>
      <c r="E8" s="337"/>
      <c r="F8" s="337"/>
      <c r="G8" s="125"/>
    </row>
    <row r="9" spans="1:7" ht="24" x14ac:dyDescent="0.45">
      <c r="A9" s="14" t="s">
        <v>42</v>
      </c>
      <c r="B9" s="338"/>
      <c r="C9" s="338"/>
      <c r="D9" s="338"/>
      <c r="E9" s="338"/>
      <c r="F9" s="338"/>
      <c r="G9" s="125"/>
    </row>
    <row r="10" spans="1:7" ht="24" x14ac:dyDescent="0.45">
      <c r="A10" s="15" t="s">
        <v>44</v>
      </c>
      <c r="B10" s="339"/>
      <c r="C10" s="339"/>
      <c r="D10" s="339"/>
      <c r="E10" s="339"/>
      <c r="F10" s="339"/>
      <c r="G10" s="125"/>
    </row>
    <row r="11" spans="1:7" ht="24" x14ac:dyDescent="0.45">
      <c r="A11" s="14" t="s">
        <v>43</v>
      </c>
      <c r="B11" s="334"/>
      <c r="C11" s="334"/>
      <c r="D11" s="334"/>
      <c r="E11" s="334"/>
      <c r="F11" s="334"/>
      <c r="G11" s="125"/>
    </row>
    <row r="12" spans="1:7" ht="24" x14ac:dyDescent="0.45">
      <c r="A12" s="14" t="s">
        <v>239</v>
      </c>
      <c r="B12" s="332">
        <f>D549</f>
        <v>0</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6Wbv0GQuIfdZybC1Di30iGX7qFRUrSXs3fONHIQoc9Wwo7k/AynaLGgp6P5cf2yWehnvSX2cM5Rpy8xswNDU/g==" saltValue="2qG/CLcqIo0YfJnDM6zbu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7" t="str">
        <f>'A5 Exploitation'!A8:F8</f>
        <v>Rue de Londres</v>
      </c>
      <c r="B7" s="337"/>
      <c r="C7" s="337"/>
      <c r="D7" s="337"/>
      <c r="E7" s="337"/>
      <c r="F7" s="337"/>
      <c r="G7" s="125"/>
    </row>
    <row r="8" spans="1:7" s="12" customFormat="1" ht="24" x14ac:dyDescent="0.45">
      <c r="A8" s="14" t="s">
        <v>42</v>
      </c>
      <c r="B8" s="357">
        <f>'A5 Exploitation'!B9:F9</f>
        <v>0</v>
      </c>
      <c r="C8" s="357"/>
      <c r="D8" s="357"/>
      <c r="E8" s="357"/>
      <c r="F8" s="357"/>
      <c r="G8" s="125"/>
    </row>
    <row r="9" spans="1:7" s="12" customFormat="1" ht="24" x14ac:dyDescent="0.45">
      <c r="A9" s="15" t="s">
        <v>44</v>
      </c>
      <c r="B9" s="358">
        <f>'A5 Exploitation'!B10:F10</f>
        <v>0</v>
      </c>
      <c r="C9" s="358"/>
      <c r="D9" s="358"/>
      <c r="E9" s="358"/>
      <c r="F9" s="358"/>
      <c r="G9" s="125"/>
    </row>
    <row r="10" spans="1:7" s="12" customFormat="1" ht="24" x14ac:dyDescent="0.45">
      <c r="A10" s="14" t="s">
        <v>43</v>
      </c>
      <c r="B10" s="355">
        <f>'A5 Exploitation'!B11:F11</f>
        <v>0</v>
      </c>
      <c r="C10" s="355"/>
      <c r="D10" s="355"/>
      <c r="E10" s="355"/>
      <c r="F10" s="355"/>
      <c r="G10" s="125"/>
    </row>
    <row r="11" spans="1:7" s="12" customFormat="1" ht="24" x14ac:dyDescent="0.45">
      <c r="A11" s="14" t="s">
        <v>294</v>
      </c>
      <c r="B11" s="354">
        <f>D199</f>
        <v>0</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47"/>
      <c r="C22" s="348"/>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7"/>
      <c r="C161" s="348"/>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96"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6" t="s">
        <v>179</v>
      </c>
      <c r="B7" s="336"/>
      <c r="C7" s="336"/>
      <c r="D7" s="336"/>
      <c r="E7" s="336"/>
      <c r="F7" s="336"/>
      <c r="G7" s="125"/>
    </row>
    <row r="8" spans="1:7" ht="29.25" x14ac:dyDescent="0.45">
      <c r="A8" s="337" t="str">
        <f>'Page de garde'!D18</f>
        <v>Rue de Londres</v>
      </c>
      <c r="B8" s="337"/>
      <c r="C8" s="337"/>
      <c r="D8" s="337"/>
      <c r="E8" s="337"/>
      <c r="F8" s="337"/>
      <c r="G8" s="125"/>
    </row>
    <row r="9" spans="1:7" ht="24" x14ac:dyDescent="0.45">
      <c r="A9" s="14" t="s">
        <v>42</v>
      </c>
      <c r="B9" s="338"/>
      <c r="C9" s="338"/>
      <c r="D9" s="338"/>
      <c r="E9" s="338"/>
      <c r="F9" s="338"/>
      <c r="G9" s="125"/>
    </row>
    <row r="10" spans="1:7" ht="24" x14ac:dyDescent="0.45">
      <c r="A10" s="15" t="s">
        <v>44</v>
      </c>
      <c r="B10" s="339"/>
      <c r="C10" s="339"/>
      <c r="D10" s="339"/>
      <c r="E10" s="339"/>
      <c r="F10" s="339"/>
      <c r="G10" s="125"/>
    </row>
    <row r="11" spans="1:7" ht="24" x14ac:dyDescent="0.45">
      <c r="A11" s="14" t="s">
        <v>43</v>
      </c>
      <c r="B11" s="334"/>
      <c r="C11" s="334"/>
      <c r="D11" s="334"/>
      <c r="E11" s="334"/>
      <c r="F11" s="334"/>
      <c r="G11" s="125"/>
    </row>
    <row r="12" spans="1:7" ht="24" x14ac:dyDescent="0.45">
      <c r="A12" s="14" t="s">
        <v>239</v>
      </c>
      <c r="B12" s="332">
        <f>D549</f>
        <v>0</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7" t="str">
        <f>'A6 Exploitation'!A8:F8</f>
        <v>Rue de Londres</v>
      </c>
      <c r="B7" s="337"/>
      <c r="C7" s="337"/>
      <c r="D7" s="337"/>
      <c r="E7" s="337"/>
      <c r="F7" s="337"/>
      <c r="G7" s="125"/>
    </row>
    <row r="8" spans="1:7" s="12" customFormat="1" ht="24" x14ac:dyDescent="0.45">
      <c r="A8" s="14" t="s">
        <v>42</v>
      </c>
      <c r="B8" s="357">
        <f>'A6 Exploitation'!B9:F9</f>
        <v>0</v>
      </c>
      <c r="C8" s="357"/>
      <c r="D8" s="357"/>
      <c r="E8" s="357"/>
      <c r="F8" s="357"/>
      <c r="G8" s="125"/>
    </row>
    <row r="9" spans="1:7" s="12" customFormat="1" ht="24" x14ac:dyDescent="0.45">
      <c r="A9" s="15" t="s">
        <v>44</v>
      </c>
      <c r="B9" s="358">
        <f>'A6 Exploitation'!B10:F10</f>
        <v>0</v>
      </c>
      <c r="C9" s="358"/>
      <c r="D9" s="358"/>
      <c r="E9" s="358"/>
      <c r="F9" s="358"/>
      <c r="G9" s="125"/>
    </row>
    <row r="10" spans="1:7" s="12" customFormat="1" ht="24" x14ac:dyDescent="0.45">
      <c r="A10" s="14" t="s">
        <v>43</v>
      </c>
      <c r="B10" s="355">
        <f>'A6 Exploitation'!B11:F11</f>
        <v>0</v>
      </c>
      <c r="C10" s="355"/>
      <c r="D10" s="355"/>
      <c r="E10" s="355"/>
      <c r="F10" s="355"/>
      <c r="G10" s="125"/>
    </row>
    <row r="11" spans="1:7" s="12" customFormat="1" ht="24" x14ac:dyDescent="0.45">
      <c r="A11" s="14" t="s">
        <v>294</v>
      </c>
      <c r="B11" s="354">
        <f>D199</f>
        <v>0</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47"/>
      <c r="C22" s="348"/>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7"/>
      <c r="C161" s="348"/>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96"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39" zoomScale="80" zoomScaleSheetLayoutView="80" workbookViewId="0">
      <selection activeCell="D561" sqref="D56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6" t="s">
        <v>179</v>
      </c>
      <c r="B7" s="336"/>
      <c r="C7" s="336"/>
      <c r="D7" s="336"/>
      <c r="E7" s="336"/>
      <c r="F7" s="336"/>
      <c r="G7" s="125"/>
    </row>
    <row r="8" spans="1:7" ht="29.25" x14ac:dyDescent="0.45">
      <c r="A8" s="337" t="str">
        <f>'Page de garde'!D18</f>
        <v>Rue de Londres</v>
      </c>
      <c r="B8" s="337"/>
      <c r="C8" s="337"/>
      <c r="D8" s="337"/>
      <c r="E8" s="337"/>
      <c r="F8" s="337"/>
      <c r="G8" s="125"/>
    </row>
    <row r="9" spans="1:7" ht="24" x14ac:dyDescent="0.45">
      <c r="A9" s="14" t="s">
        <v>42</v>
      </c>
      <c r="B9" s="338" t="s">
        <v>408</v>
      </c>
      <c r="C9" s="338"/>
      <c r="D9" s="338"/>
      <c r="E9" s="338"/>
      <c r="F9" s="338"/>
      <c r="G9" s="125"/>
    </row>
    <row r="10" spans="1:7" ht="24" x14ac:dyDescent="0.45">
      <c r="A10" s="15" t="s">
        <v>44</v>
      </c>
      <c r="B10" s="339" t="s">
        <v>409</v>
      </c>
      <c r="C10" s="339"/>
      <c r="D10" s="339"/>
      <c r="E10" s="339"/>
      <c r="F10" s="339"/>
      <c r="G10" s="125"/>
    </row>
    <row r="11" spans="1:7" ht="24" x14ac:dyDescent="0.45">
      <c r="A11" s="14" t="s">
        <v>43</v>
      </c>
      <c r="B11" s="334">
        <v>43161</v>
      </c>
      <c r="C11" s="334"/>
      <c r="D11" s="334"/>
      <c r="E11" s="334"/>
      <c r="F11" s="334"/>
      <c r="G11" s="125"/>
    </row>
    <row r="12" spans="1:7" ht="24" x14ac:dyDescent="0.45">
      <c r="A12" s="14" t="s">
        <v>239</v>
      </c>
      <c r="B12" s="332">
        <f>D549</f>
        <v>0.95666666666666667</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137" t="s">
        <v>417</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t="s">
        <v>32</v>
      </c>
      <c r="C41" s="130"/>
      <c r="D41" s="251"/>
      <c r="E41" s="252"/>
      <c r="F41" s="253"/>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3" x14ac:dyDescent="0.3">
      <c r="A69" s="209" t="s">
        <v>380</v>
      </c>
      <c r="B69" s="130">
        <v>1</v>
      </c>
      <c r="C69" s="150" t="str">
        <f>IF(B69=0, -5, "0")</f>
        <v>0</v>
      </c>
      <c r="D69" s="95" t="s">
        <v>413</v>
      </c>
      <c r="E69" s="94"/>
      <c r="F69" s="204" t="s">
        <v>356</v>
      </c>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412</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411</v>
      </c>
      <c r="E92" s="106"/>
      <c r="F92" s="204" t="s">
        <v>356</v>
      </c>
    </row>
    <row r="93" spans="1:7"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69</v>
      </c>
    </row>
    <row r="103" spans="1:7" ht="18" x14ac:dyDescent="0.35">
      <c r="A103" s="42" t="s">
        <v>199</v>
      </c>
      <c r="B103" s="152"/>
      <c r="C103" s="153"/>
      <c r="D103" s="144">
        <f>D102/(COUNT(B88:C93,B53:C60,B65:C83,B95:C99)*2)</f>
        <v>0.95833333333333337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33" x14ac:dyDescent="0.3">
      <c r="A146" s="191" t="s">
        <v>136</v>
      </c>
      <c r="B146" s="130">
        <v>1</v>
      </c>
      <c r="C146" s="150"/>
      <c r="D146" s="223" t="s">
        <v>414</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50.25" x14ac:dyDescent="0.35">
      <c r="A181" s="260" t="s">
        <v>375</v>
      </c>
      <c r="B181" s="130">
        <v>1</v>
      </c>
      <c r="C181" s="136" t="str">
        <f>IF(B181=0, -10, "0")</f>
        <v>0</v>
      </c>
      <c r="D181" s="220" t="s">
        <v>418</v>
      </c>
      <c r="E181" s="106"/>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3.25" customHeight="1" x14ac:dyDescent="0.35">
      <c r="A186" s="266" t="s">
        <v>186</v>
      </c>
      <c r="B186" s="130">
        <v>1</v>
      </c>
      <c r="C186" s="136" t="str">
        <f>IF(B186=0, -10, "0")</f>
        <v>0</v>
      </c>
      <c r="D186" s="292" t="s">
        <v>419</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66" x14ac:dyDescent="0.3">
      <c r="A215" s="7" t="s">
        <v>141</v>
      </c>
      <c r="B215" s="130">
        <v>1</v>
      </c>
      <c r="C215" s="130"/>
      <c r="D215" s="95" t="s">
        <v>423</v>
      </c>
      <c r="E215" s="94"/>
      <c r="F215" s="204" t="s">
        <v>356</v>
      </c>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421</v>
      </c>
      <c r="E226" s="106"/>
      <c r="F226" s="204" t="s">
        <v>356</v>
      </c>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2" t="s">
        <v>422</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ht="33" x14ac:dyDescent="0.3">
      <c r="A253" s="4" t="s">
        <v>224</v>
      </c>
      <c r="B253" s="130">
        <v>1</v>
      </c>
      <c r="C253" s="130"/>
      <c r="D253" s="129" t="s">
        <v>424</v>
      </c>
      <c r="E253" s="94"/>
      <c r="F253" s="204" t="s">
        <v>356</v>
      </c>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ht="49.5" x14ac:dyDescent="0.3">
      <c r="A312" s="219" t="s">
        <v>392</v>
      </c>
      <c r="B312" s="130">
        <v>1</v>
      </c>
      <c r="C312" s="213"/>
      <c r="D312" s="165" t="s">
        <v>426</v>
      </c>
      <c r="E312" s="106"/>
      <c r="F312" s="204" t="s">
        <v>356</v>
      </c>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0.97727272727272729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65</v>
      </c>
      <c r="F317" s="206"/>
      <c r="G317" s="214"/>
    </row>
    <row r="318" spans="1:7" s="16" customFormat="1" ht="18" x14ac:dyDescent="0.35">
      <c r="A318" s="42" t="s">
        <v>203</v>
      </c>
      <c r="B318" s="152"/>
      <c r="C318" s="153"/>
      <c r="D318" s="144">
        <f>D317/(COUNT(B273:C284,B289:C307,B309:C313)*2)</f>
        <v>0.98484848484848486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410</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t="s">
        <v>32</v>
      </c>
      <c r="C386" s="130"/>
      <c r="D386" s="251"/>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294"/>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50.25" x14ac:dyDescent="0.35">
      <c r="A432" s="261" t="s">
        <v>107</v>
      </c>
      <c r="B432" s="130">
        <v>0</v>
      </c>
      <c r="C432" s="136">
        <f>IF(B432=0, -10, IF(B432=1, -5, "0"))</f>
        <v>-10</v>
      </c>
      <c r="D432" s="129" t="s">
        <v>432</v>
      </c>
      <c r="E432" s="94" t="s">
        <v>433</v>
      </c>
      <c r="F432" s="204" t="s">
        <v>356</v>
      </c>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t="s">
        <v>32</v>
      </c>
      <c r="C439" s="130"/>
      <c r="D439" s="251"/>
      <c r="E439" s="252"/>
      <c r="F439" s="253"/>
      <c r="G439" s="12"/>
    </row>
    <row r="440" spans="1:7" ht="27.75" customHeight="1" x14ac:dyDescent="0.3">
      <c r="A440" s="59" t="s">
        <v>36</v>
      </c>
      <c r="B440" s="59"/>
      <c r="C440" s="59"/>
      <c r="D440" s="59">
        <f>SUM(B430:C434,B436:C439)</f>
        <v>4</v>
      </c>
    </row>
    <row r="441" spans="1:7" x14ac:dyDescent="0.3">
      <c r="A441" s="5" t="s">
        <v>35</v>
      </c>
      <c r="B441" s="132"/>
      <c r="C441" s="133"/>
      <c r="D441" s="134">
        <f>D440/(COUNT(B430:C434,B436:C439)*2)</f>
        <v>0.22222222222222221</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D443/(COUNT(B430:C434,B410:C416,B421:C425,B398:C405,B436:C439)*2)</f>
        <v>0.75862068965517238</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43161</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3" x14ac:dyDescent="0.3">
      <c r="A522" s="4" t="s">
        <v>47</v>
      </c>
      <c r="B522" s="130">
        <v>2</v>
      </c>
      <c r="C522" s="130"/>
      <c r="D522" s="95" t="s">
        <v>441</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51"/>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0.95666666666666667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9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313 B261"/>
  </dataValidations>
  <pageMargins left="0.7" right="0.7" top="0.75" bottom="0.75" header="0.3" footer="0.3"/>
  <pageSetup paperSize="9" scale="41" orientation="portrait" r:id="rId1"/>
  <rowBreaks count="3" manualBreakCount="3">
    <brk id="85" max="6" man="1"/>
    <brk id="174"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38" zoomScale="80" zoomScaleNormal="90" zoomScaleSheetLayoutView="80" workbookViewId="0">
      <selection activeCell="B139" sqref="B13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7" t="str">
        <f>'A1 Exploitation'!A8:F8</f>
        <v>Rue de Londres</v>
      </c>
      <c r="B7" s="337"/>
      <c r="C7" s="337"/>
      <c r="D7" s="337"/>
      <c r="E7" s="337"/>
      <c r="F7" s="337"/>
      <c r="G7" s="125"/>
    </row>
    <row r="8" spans="1:7" s="12" customFormat="1" ht="24" x14ac:dyDescent="0.45">
      <c r="A8" s="14" t="s">
        <v>42</v>
      </c>
      <c r="B8" s="357" t="str">
        <f>'A1 Exploitation'!B9:F9</f>
        <v>Dr Hend KAMOUN</v>
      </c>
      <c r="C8" s="357"/>
      <c r="D8" s="357"/>
      <c r="E8" s="357"/>
      <c r="F8" s="357"/>
      <c r="G8" s="125"/>
    </row>
    <row r="9" spans="1:7" s="12" customFormat="1" ht="24" x14ac:dyDescent="0.45">
      <c r="A9" s="15" t="s">
        <v>44</v>
      </c>
      <c r="B9" s="358" t="str">
        <f>'A1 Exploitation'!B10:F10</f>
        <v>Chefs rayons et directeur magasin</v>
      </c>
      <c r="C9" s="358"/>
      <c r="D9" s="358"/>
      <c r="E9" s="358"/>
      <c r="F9" s="358"/>
      <c r="G9" s="125"/>
    </row>
    <row r="10" spans="1:7" s="12" customFormat="1" ht="24" x14ac:dyDescent="0.45">
      <c r="A10" s="14" t="s">
        <v>43</v>
      </c>
      <c r="B10" s="355">
        <f>'A1 Exploitation'!B11:F11</f>
        <v>43161</v>
      </c>
      <c r="C10" s="355"/>
      <c r="D10" s="355"/>
      <c r="E10" s="355"/>
      <c r="F10" s="355"/>
      <c r="G10" s="125"/>
    </row>
    <row r="11" spans="1:7" s="12" customFormat="1" ht="24" x14ac:dyDescent="0.45">
      <c r="A11" s="14" t="s">
        <v>294</v>
      </c>
      <c r="B11" s="354">
        <f>D199</f>
        <v>0.93478260869565222</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ht="49.5" x14ac:dyDescent="0.3">
      <c r="A29" s="17" t="s">
        <v>280</v>
      </c>
      <c r="B29" s="94">
        <v>1</v>
      </c>
      <c r="C29" s="94"/>
      <c r="D29" s="95" t="s">
        <v>429</v>
      </c>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11</v>
      </c>
    </row>
    <row r="34" spans="1:7" x14ac:dyDescent="0.3">
      <c r="A34" s="342" t="s">
        <v>295</v>
      </c>
      <c r="B34" s="343"/>
      <c r="C34" s="344"/>
      <c r="D34" s="33">
        <f>D33/(COUNT(B26:C32)*2)</f>
        <v>0.91666666666666663</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1</v>
      </c>
      <c r="C46" s="94"/>
      <c r="D46" s="98" t="s">
        <v>431</v>
      </c>
      <c r="E46" s="94"/>
      <c r="F46" s="94" t="s">
        <v>357</v>
      </c>
    </row>
    <row r="47" spans="1:7" x14ac:dyDescent="0.3">
      <c r="A47" s="17" t="s">
        <v>83</v>
      </c>
      <c r="B47" s="94">
        <v>2</v>
      </c>
      <c r="C47" s="94"/>
      <c r="D47" s="98"/>
      <c r="E47" s="94"/>
      <c r="F47" s="94"/>
    </row>
    <row r="48" spans="1:7" ht="33" x14ac:dyDescent="0.3">
      <c r="A48" s="17" t="s">
        <v>231</v>
      </c>
      <c r="B48" s="94">
        <v>1</v>
      </c>
      <c r="C48" s="94"/>
      <c r="D48" s="95" t="s">
        <v>430</v>
      </c>
      <c r="E48" s="94"/>
      <c r="F48" s="94" t="s">
        <v>356</v>
      </c>
    </row>
    <row r="49" spans="1:7" x14ac:dyDescent="0.3">
      <c r="A49" s="17" t="s">
        <v>24</v>
      </c>
      <c r="B49" s="94">
        <v>2</v>
      </c>
      <c r="C49" s="94"/>
      <c r="D49" s="95"/>
      <c r="E49" s="94"/>
      <c r="F49" s="94"/>
    </row>
    <row r="50" spans="1:7" x14ac:dyDescent="0.3">
      <c r="A50" s="17" t="s">
        <v>84</v>
      </c>
      <c r="B50" s="94">
        <v>2</v>
      </c>
      <c r="C50" s="94"/>
      <c r="D50" s="297">
        <v>0.42</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10</v>
      </c>
    </row>
    <row r="53" spans="1:7" x14ac:dyDescent="0.3">
      <c r="A53" s="342" t="s">
        <v>295</v>
      </c>
      <c r="B53" s="343"/>
      <c r="C53" s="344"/>
      <c r="D53" s="33">
        <f>D52/(COUNT(B46:C51)*2)</f>
        <v>0.83333333333333337</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t="s">
        <v>435</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1</v>
      </c>
      <c r="C60" s="120" t="str">
        <f>IF(B60=0, -5, "0")</f>
        <v>0</v>
      </c>
      <c r="D60" s="95" t="s">
        <v>434</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13</v>
      </c>
    </row>
    <row r="64" spans="1:7" x14ac:dyDescent="0.3">
      <c r="A64" s="342" t="s">
        <v>295</v>
      </c>
      <c r="B64" s="343"/>
      <c r="C64" s="344"/>
      <c r="D64" s="33">
        <f>D63/(COUNT(B56:C62)*2)</f>
        <v>0.9285714285714286</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27</v>
      </c>
    </row>
    <row r="85" spans="1:7" x14ac:dyDescent="0.3">
      <c r="A85" s="342" t="s">
        <v>295</v>
      </c>
      <c r="B85" s="343"/>
      <c r="C85" s="344"/>
      <c r="D85" s="33">
        <f>D84/(COUNT(B67:C83)*2)</f>
        <v>0.9642857142857143</v>
      </c>
    </row>
    <row r="86" spans="1:7" s="22" customFormat="1" x14ac:dyDescent="0.3">
      <c r="A86" s="26"/>
      <c r="B86" s="27"/>
      <c r="C86" s="27"/>
      <c r="D86" s="28"/>
      <c r="G86" s="126"/>
    </row>
    <row r="87" spans="1:7" ht="19.5" x14ac:dyDescent="0.4">
      <c r="A87" s="340" t="s">
        <v>211</v>
      </c>
      <c r="B87" s="341"/>
      <c r="C87" s="341"/>
      <c r="D87" s="341"/>
      <c r="E87" s="341"/>
      <c r="F87" s="341"/>
    </row>
    <row r="88" spans="1:7" ht="44.25" customHeight="1" x14ac:dyDescent="0.4">
      <c r="A88" s="50" t="s">
        <v>273</v>
      </c>
      <c r="B88" s="110">
        <v>1</v>
      </c>
      <c r="C88" s="101"/>
      <c r="D88" s="102" t="s">
        <v>415</v>
      </c>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416</v>
      </c>
      <c r="E99" s="94"/>
      <c r="F99" s="94" t="s">
        <v>356</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26</v>
      </c>
    </row>
    <row r="103" spans="1:7" x14ac:dyDescent="0.3">
      <c r="A103" s="342" t="s">
        <v>295</v>
      </c>
      <c r="B103" s="343"/>
      <c r="C103" s="344"/>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2</v>
      </c>
      <c r="C122" s="94"/>
      <c r="D122" s="113"/>
      <c r="E122" s="113"/>
      <c r="F122" s="94"/>
    </row>
    <row r="123" spans="1:7" x14ac:dyDescent="0.3">
      <c r="A123" s="44" t="s">
        <v>272</v>
      </c>
      <c r="B123" s="111">
        <v>1</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425</v>
      </c>
      <c r="E132" s="102"/>
      <c r="F132" s="94"/>
    </row>
    <row r="133" spans="1:7" x14ac:dyDescent="0.3">
      <c r="A133" s="342" t="s">
        <v>36</v>
      </c>
      <c r="B133" s="343"/>
      <c r="C133" s="344"/>
      <c r="D133" s="248">
        <f>SUM(B122:C132)</f>
        <v>21</v>
      </c>
    </row>
    <row r="134" spans="1:7" x14ac:dyDescent="0.3">
      <c r="A134" s="342" t="s">
        <v>295</v>
      </c>
      <c r="B134" s="343"/>
      <c r="C134" s="344"/>
      <c r="D134" s="32">
        <f>D133/(COUNT(B122:C132)*2)</f>
        <v>0.95454545454545459</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1</v>
      </c>
      <c r="C139" s="95"/>
      <c r="D139" s="103"/>
      <c r="E139" s="94"/>
      <c r="F139" s="94"/>
    </row>
    <row r="140" spans="1:7" x14ac:dyDescent="0.3">
      <c r="A140" s="52" t="s">
        <v>278</v>
      </c>
      <c r="B140" s="110">
        <v>1</v>
      </c>
      <c r="C140" s="95"/>
      <c r="D140" s="293"/>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ht="30.75" x14ac:dyDescent="0.3">
      <c r="A143" s="23" t="s">
        <v>304</v>
      </c>
      <c r="B143" s="110">
        <v>1</v>
      </c>
      <c r="C143" s="122"/>
      <c r="D143" s="98" t="s">
        <v>427</v>
      </c>
      <c r="E143" s="94"/>
      <c r="F143" s="94" t="s">
        <v>356</v>
      </c>
    </row>
    <row r="144" spans="1:7" ht="33.75" x14ac:dyDescent="0.35">
      <c r="A144" s="40" t="s">
        <v>237</v>
      </c>
      <c r="B144" s="110">
        <v>2</v>
      </c>
      <c r="C144" s="120" t="str">
        <f>IF(B144=0, -5, "0")</f>
        <v>0</v>
      </c>
      <c r="D144" s="129" t="s">
        <v>437</v>
      </c>
      <c r="E144" s="94"/>
      <c r="F144" s="94"/>
    </row>
    <row r="145" spans="1:7" ht="33.75" x14ac:dyDescent="0.35">
      <c r="A145" s="40" t="s">
        <v>195</v>
      </c>
      <c r="B145" s="110">
        <v>2</v>
      </c>
      <c r="C145" s="120" t="str">
        <f>IF(B145=0, -5, "0")</f>
        <v>0</v>
      </c>
      <c r="D145" s="129" t="s">
        <v>436</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2" t="s">
        <v>36</v>
      </c>
      <c r="B149" s="343"/>
      <c r="C149" s="344"/>
      <c r="D149" s="248">
        <f>SUM(B137:C148)</f>
        <v>21</v>
      </c>
    </row>
    <row r="150" spans="1:7" x14ac:dyDescent="0.3">
      <c r="A150" s="342" t="s">
        <v>295</v>
      </c>
      <c r="B150" s="343"/>
      <c r="C150" s="344"/>
      <c r="D150" s="33">
        <f>D149/(COUNT(B137:C148)*2)</f>
        <v>0.875</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x14ac:dyDescent="0.3">
      <c r="A154" s="17" t="s">
        <v>149</v>
      </c>
      <c r="B154" s="94">
        <v>2</v>
      </c>
      <c r="C154" s="94"/>
      <c r="D154" s="95"/>
      <c r="E154" s="94"/>
      <c r="F154" s="94"/>
    </row>
    <row r="155" spans="1:7" ht="83.25" x14ac:dyDescent="0.35">
      <c r="A155" s="40" t="s">
        <v>306</v>
      </c>
      <c r="B155" s="94">
        <v>1</v>
      </c>
      <c r="C155" s="120" t="str">
        <f>IF(B155=0, -5, "0")</f>
        <v>0</v>
      </c>
      <c r="D155" s="116" t="s">
        <v>438</v>
      </c>
      <c r="E155" s="94"/>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33.75" x14ac:dyDescent="0.35">
      <c r="A165" s="40" t="s">
        <v>286</v>
      </c>
      <c r="B165" s="94">
        <v>1</v>
      </c>
      <c r="C165" s="120" t="str">
        <f>IF(B165=0, -5, "0")</f>
        <v>0</v>
      </c>
      <c r="D165" s="116" t="s">
        <v>428</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8">
        <f>SUM(B165:C168)</f>
        <v>7</v>
      </c>
    </row>
    <row r="170" spans="1:7" x14ac:dyDescent="0.3">
      <c r="A170" s="342" t="s">
        <v>295</v>
      </c>
      <c r="B170" s="343"/>
      <c r="C170" s="344"/>
      <c r="D170" s="33">
        <f>D169/(COUNT(B165:C168)*2)</f>
        <v>0.875</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1</v>
      </c>
      <c r="C173" s="94"/>
      <c r="D173" s="119" t="s">
        <v>440</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7</v>
      </c>
    </row>
    <row r="178" spans="1:7" x14ac:dyDescent="0.3">
      <c r="A178" s="342" t="s">
        <v>295</v>
      </c>
      <c r="B178" s="343"/>
      <c r="C178" s="344"/>
      <c r="D178" s="33">
        <f>D177/(COUNT(B173:C176)*2)</f>
        <v>0.875</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1</v>
      </c>
      <c r="C181" s="94"/>
      <c r="D181" s="119" t="s">
        <v>439</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9</v>
      </c>
    </row>
    <row r="187" spans="1:7" x14ac:dyDescent="0.3">
      <c r="A187" s="342" t="s">
        <v>295</v>
      </c>
      <c r="B187" s="343"/>
      <c r="C187" s="344"/>
      <c r="D187" s="33">
        <f>D186/(COUNT(B181:C185)*2)</f>
        <v>0.9</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2" t="s">
        <v>36</v>
      </c>
      <c r="B194" s="343"/>
      <c r="C194" s="344"/>
      <c r="D194" s="54">
        <f>SUM(B190:C193)</f>
        <v>6</v>
      </c>
    </row>
    <row r="195" spans="1:6" x14ac:dyDescent="0.3">
      <c r="A195" s="342" t="s">
        <v>295</v>
      </c>
      <c r="B195" s="343"/>
      <c r="C195" s="344"/>
      <c r="D195" s="33">
        <f>D194/(COUNT(B190:C193)*2)</f>
        <v>1</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215</v>
      </c>
    </row>
    <row r="199" spans="1:6" ht="22.5" x14ac:dyDescent="0.3">
      <c r="A199" s="35" t="s">
        <v>323</v>
      </c>
      <c r="B199" s="36"/>
      <c r="C199" s="37"/>
      <c r="D199" s="39">
        <f>D198/(COUNT(B190:C193,B181:C185,B173:C176,B165:C168,B153:C160,B56:C62,B46:C51,B26:C32,B17:C21,B107:C117,B137:C148,B122:C132,B88:C101,B67:C83,B37:C41)*2)</f>
        <v>0.93478260869565222</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7" orientation="portrait" r:id="rId1"/>
  <rowBreaks count="2" manualBreakCount="2">
    <brk id="76" max="5" man="1"/>
    <brk id="151"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1" zoomScale="80" zoomScaleSheetLayoutView="80" workbookViewId="0">
      <selection activeCell="F35" sqref="F3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6" t="s">
        <v>179</v>
      </c>
      <c r="B7" s="336"/>
      <c r="C7" s="336"/>
      <c r="D7" s="336"/>
      <c r="E7" s="336"/>
      <c r="F7" s="336"/>
      <c r="G7" s="125"/>
    </row>
    <row r="8" spans="1:7" ht="29.25" x14ac:dyDescent="0.45">
      <c r="A8" s="337" t="str">
        <f>'Page de garde'!D18</f>
        <v>Rue de Londres</v>
      </c>
      <c r="B8" s="337"/>
      <c r="C8" s="337"/>
      <c r="D8" s="337"/>
      <c r="E8" s="337"/>
      <c r="F8" s="337"/>
      <c r="G8" s="125"/>
    </row>
    <row r="9" spans="1:7" ht="24" x14ac:dyDescent="0.45">
      <c r="A9" s="14" t="s">
        <v>42</v>
      </c>
      <c r="B9" s="338" t="s">
        <v>442</v>
      </c>
      <c r="C9" s="338"/>
      <c r="D9" s="338"/>
      <c r="E9" s="338"/>
      <c r="F9" s="338"/>
      <c r="G9" s="125"/>
    </row>
    <row r="10" spans="1:7" ht="24" x14ac:dyDescent="0.45">
      <c r="A10" s="15" t="s">
        <v>44</v>
      </c>
      <c r="B10" s="339" t="s">
        <v>443</v>
      </c>
      <c r="C10" s="339"/>
      <c r="D10" s="339"/>
      <c r="E10" s="339"/>
      <c r="F10" s="339"/>
      <c r="G10" s="125"/>
    </row>
    <row r="11" spans="1:7" ht="24" x14ac:dyDescent="0.45">
      <c r="A11" s="14" t="s">
        <v>43</v>
      </c>
      <c r="B11" s="334">
        <v>43271</v>
      </c>
      <c r="C11" s="334"/>
      <c r="D11" s="334"/>
      <c r="E11" s="334"/>
      <c r="F11" s="334"/>
      <c r="G11" s="125"/>
    </row>
    <row r="12" spans="1:7" ht="24" x14ac:dyDescent="0.45">
      <c r="A12" s="14" t="s">
        <v>239</v>
      </c>
      <c r="B12" s="332">
        <f>D549</f>
        <v>0.93092105263157898</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43271</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0"/>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43271</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x14ac:dyDescent="0.3">
      <c r="A74" s="209" t="s">
        <v>393</v>
      </c>
      <c r="B74" s="130">
        <v>0</v>
      </c>
      <c r="C74" s="150">
        <f>IF(B74=0, -5, "0")</f>
        <v>-5</v>
      </c>
      <c r="D74" s="298" t="s">
        <v>444</v>
      </c>
      <c r="E74" s="116" t="s">
        <v>445</v>
      </c>
      <c r="F74" s="204" t="s">
        <v>356</v>
      </c>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478</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20</v>
      </c>
    </row>
    <row r="85" spans="1:7" x14ac:dyDescent="0.3">
      <c r="A85" s="5" t="s">
        <v>35</v>
      </c>
      <c r="B85" s="132"/>
      <c r="C85" s="133"/>
      <c r="D85" s="134">
        <f>D84/(COUNT(B65:C83)*2)</f>
        <v>0.66666666666666663</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446</v>
      </c>
      <c r="E88" s="94"/>
      <c r="F88" s="204" t="s">
        <v>356</v>
      </c>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52.5" customHeight="1" x14ac:dyDescent="0.3">
      <c r="A98" s="219" t="s">
        <v>392</v>
      </c>
      <c r="B98" s="130">
        <v>1</v>
      </c>
      <c r="C98" s="213"/>
      <c r="D98" s="223" t="s">
        <v>447</v>
      </c>
      <c r="E98" s="116"/>
      <c r="F98" s="204" t="s">
        <v>356</v>
      </c>
      <c r="G98" s="127"/>
    </row>
    <row r="99" spans="1:7" s="112" customFormat="1" ht="42.75" customHeight="1" x14ac:dyDescent="0.3">
      <c r="A99" s="219" t="s">
        <v>249</v>
      </c>
      <c r="B99" s="280">
        <f>IF(D99=1, 2, IF(AND(D99&lt;1,D99&gt;0), 1, "0"))</f>
        <v>1</v>
      </c>
      <c r="C99" s="213"/>
      <c r="D99" s="281">
        <f>IFERROR(E99/F99,"N.A")</f>
        <v>0.66666666666666663</v>
      </c>
      <c r="E99" s="282">
        <f>COUNTIF('A1 Exploitation'!F53:F98,"ok")</f>
        <v>2</v>
      </c>
      <c r="F99" s="283">
        <f>COUNTA('A1 Exploitation'!F53:F98)</f>
        <v>3</v>
      </c>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53</v>
      </c>
    </row>
    <row r="103" spans="1:7" ht="18" x14ac:dyDescent="0.35">
      <c r="A103" s="42" t="s">
        <v>199</v>
      </c>
      <c r="B103" s="152"/>
      <c r="C103" s="153"/>
      <c r="D103" s="144">
        <f>D102/(COUNT(B88:C93,B53:C60,B65:C83,B95:C99)*2)</f>
        <v>0.80303030303030298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43271</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33" x14ac:dyDescent="0.3">
      <c r="A130" s="70" t="s">
        <v>240</v>
      </c>
      <c r="B130" s="130">
        <v>1</v>
      </c>
      <c r="C130" s="131"/>
      <c r="D130" s="138" t="s">
        <v>448</v>
      </c>
      <c r="E130" s="106"/>
      <c r="F130" s="204" t="s">
        <v>356</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8" t="s">
        <v>449</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43271</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0" x14ac:dyDescent="0.3">
      <c r="A176" s="4" t="s">
        <v>93</v>
      </c>
      <c r="B176" s="130">
        <v>0</v>
      </c>
      <c r="C176" s="130"/>
      <c r="D176" s="4" t="s">
        <v>479</v>
      </c>
      <c r="E176" s="94" t="s">
        <v>480</v>
      </c>
      <c r="F176" s="204" t="s">
        <v>357</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8.25" customHeight="1" x14ac:dyDescent="0.35">
      <c r="A186" s="266" t="s">
        <v>186</v>
      </c>
      <c r="B186" s="130">
        <v>1</v>
      </c>
      <c r="C186" s="136" t="str">
        <f>IF(B186=0, -10, "0")</f>
        <v>0</v>
      </c>
      <c r="D186" s="292" t="s">
        <v>450</v>
      </c>
      <c r="E186" s="94"/>
      <c r="F186" s="204" t="s">
        <v>356</v>
      </c>
    </row>
    <row r="187" spans="1:7" x14ac:dyDescent="0.3">
      <c r="A187" s="70" t="s">
        <v>251</v>
      </c>
      <c r="B187" s="130">
        <v>2</v>
      </c>
      <c r="C187" s="130"/>
      <c r="D187" s="116"/>
      <c r="E187" s="94"/>
      <c r="F187" s="204"/>
    </row>
    <row r="188" spans="1:7" ht="21" customHeight="1" x14ac:dyDescent="0.3">
      <c r="A188" s="70" t="s">
        <v>170</v>
      </c>
      <c r="B188" s="130">
        <v>0</v>
      </c>
      <c r="C188" s="130"/>
      <c r="D188" s="116" t="s">
        <v>451</v>
      </c>
      <c r="E188" s="95" t="s">
        <v>481</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0.91935483870967738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43271</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4" t="s">
        <v>452</v>
      </c>
      <c r="E228" s="94"/>
      <c r="F228" s="204" t="s">
        <v>357</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ht="33" x14ac:dyDescent="0.3">
      <c r="A233" s="70" t="s">
        <v>251</v>
      </c>
      <c r="B233" s="130">
        <v>1</v>
      </c>
      <c r="C233" s="130"/>
      <c r="D233" s="157" t="s">
        <v>453</v>
      </c>
      <c r="E233" s="94"/>
      <c r="F233" s="204" t="s">
        <v>357</v>
      </c>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0</v>
      </c>
      <c r="C238" s="150">
        <f>IF(B238=0, -5, "0")</f>
        <v>-5</v>
      </c>
      <c r="D238" s="292" t="s">
        <v>454</v>
      </c>
      <c r="E238" s="94" t="s">
        <v>455</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25</v>
      </c>
    </row>
    <row r="245" spans="1:7" x14ac:dyDescent="0.3">
      <c r="A245" s="5" t="s">
        <v>35</v>
      </c>
      <c r="B245" s="132"/>
      <c r="C245" s="133"/>
      <c r="D245" s="134">
        <f>D244/(COUNT(B226:C243)*2)</f>
        <v>0.69444444444444442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4</v>
      </c>
      <c r="F261" s="283">
        <f>COUNTA('A1 Exploitation'!F212:F260)</f>
        <v>4</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0.86585365853658536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43271</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0</v>
      </c>
      <c r="C293" s="130"/>
      <c r="D293" s="70" t="s">
        <v>456</v>
      </c>
      <c r="E293" s="116" t="s">
        <v>457</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0.95454545454545459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0.96969696969696972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43271</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49.5" x14ac:dyDescent="0.3">
      <c r="A338" s="70" t="s">
        <v>320</v>
      </c>
      <c r="B338" s="130">
        <v>0</v>
      </c>
      <c r="C338" s="130"/>
      <c r="D338" s="95" t="s">
        <v>482</v>
      </c>
      <c r="E338" s="95" t="s">
        <v>483</v>
      </c>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41.25" customHeight="1" x14ac:dyDescent="0.3">
      <c r="A350" s="55" t="s">
        <v>361</v>
      </c>
      <c r="B350" s="130">
        <v>0</v>
      </c>
      <c r="C350" s="227"/>
      <c r="D350" s="55" t="s">
        <v>458</v>
      </c>
      <c r="E350" s="55" t="s">
        <v>459</v>
      </c>
      <c r="F350" s="204" t="s">
        <v>356</v>
      </c>
      <c r="G350" s="127"/>
    </row>
    <row r="351" spans="1:7" s="112" customFormat="1" ht="30" x14ac:dyDescent="0.3">
      <c r="A351" s="219" t="s">
        <v>391</v>
      </c>
      <c r="B351" s="130">
        <v>2</v>
      </c>
      <c r="C351" s="150"/>
      <c r="D351" s="223"/>
      <c r="E351" s="106"/>
      <c r="F351" s="204"/>
      <c r="G351" s="127"/>
    </row>
    <row r="352" spans="1:7" s="112" customFormat="1" ht="33" x14ac:dyDescent="0.3">
      <c r="A352" s="219" t="s">
        <v>392</v>
      </c>
      <c r="B352" s="130">
        <v>1</v>
      </c>
      <c r="C352" s="131"/>
      <c r="D352" s="116" t="s">
        <v>460</v>
      </c>
      <c r="E352" s="106"/>
      <c r="F352" s="204" t="s">
        <v>356</v>
      </c>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43271</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t="s">
        <v>458</v>
      </c>
      <c r="E384" s="94" t="s">
        <v>461</v>
      </c>
      <c r="F384" s="204" t="s">
        <v>356</v>
      </c>
      <c r="G384" s="127"/>
    </row>
    <row r="385" spans="1:7" ht="56.25" customHeight="1" x14ac:dyDescent="0.3">
      <c r="A385" s="10" t="s">
        <v>391</v>
      </c>
      <c r="B385" s="130">
        <v>0</v>
      </c>
      <c r="C385" s="130"/>
      <c r="D385" s="113" t="s">
        <v>462</v>
      </c>
      <c r="E385" s="95" t="s">
        <v>463</v>
      </c>
      <c r="F385" s="204" t="s">
        <v>356</v>
      </c>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43271</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33.75" customHeight="1" x14ac:dyDescent="0.3">
      <c r="A414" s="8" t="s">
        <v>104</v>
      </c>
      <c r="B414" s="130">
        <v>1</v>
      </c>
      <c r="C414" s="130"/>
      <c r="D414" s="236" t="s">
        <v>464</v>
      </c>
      <c r="E414" s="94"/>
      <c r="F414" s="204" t="s">
        <v>356</v>
      </c>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43271</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43271</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75" customHeight="1"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43271</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59"/>
      <c r="E508" s="318"/>
      <c r="F508" s="31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43271</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59"/>
      <c r="E519" s="318"/>
      <c r="F519" s="318"/>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t="s">
        <v>465</v>
      </c>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COUNTIF('A1 Exploitation'!F520:F531,"ok")</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43271</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59"/>
      <c r="E539" s="318"/>
      <c r="F539" s="318"/>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0.97619047619047616</v>
      </c>
    </row>
    <row r="548" spans="1:4" ht="22.5" x14ac:dyDescent="0.45">
      <c r="A548" s="35" t="s">
        <v>45</v>
      </c>
      <c r="B548" s="181"/>
      <c r="C548" s="182"/>
      <c r="D548" s="183">
        <f>SUM(D544,D533,D513,D502,D443,D390,D357,D45,D317,D265,D157,D480,D204,D102)</f>
        <v>566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0.93092105263157898</v>
      </c>
    </row>
  </sheetData>
  <sheetProtection algorithmName="SHA-512" hashValue="qzb91EFy3EHai6yNcWCNkrAyFM0hkTeyHdjCQuA1Gc4Q5nkvWfBuI2b7l59O7TSAxeH/hTqQ8ufQphGjlihppA==" saltValue="fkdRoQXcUPWH7WXNYyPrf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540:B542 B226:B243 B248:B255 B196:B199 B212:B221 B289:B307 B257:B260 B273:B284 B337:B348 B309:B312 B325:B332 B365:B372 B350:B352 B377:B382 B398:B405 B410:B416 B421:B425 B384:B385 B430:B434 B451:B456 B436:B438 B461:B470 B472:B475 B496:B497 B509:B511 B488:B49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7" orientation="portrait" r:id="rId1"/>
  <rowBreaks count="5" manualBreakCount="5">
    <brk id="86" max="6" man="1"/>
    <brk id="174" max="6" man="1"/>
    <brk id="267" max="6" man="1"/>
    <brk id="359" max="6" man="1"/>
    <brk id="459"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80" zoomScaleNormal="90" zoomScaleSheetLayoutView="80" workbookViewId="0">
      <selection activeCell="B190" sqref="B190:B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7" t="str">
        <f>'A2 Exploitation'!A8:F8</f>
        <v>Rue de Londres</v>
      </c>
      <c r="B7" s="337"/>
      <c r="C7" s="337"/>
      <c r="D7" s="337"/>
      <c r="E7" s="337"/>
      <c r="F7" s="337"/>
      <c r="G7" s="125"/>
    </row>
    <row r="8" spans="1:7" s="12" customFormat="1" ht="24" x14ac:dyDescent="0.45">
      <c r="A8" s="14" t="s">
        <v>42</v>
      </c>
      <c r="B8" s="357" t="str">
        <f>'A2 Exploitation'!B9:F9</f>
        <v>M Dhia Mechlaoui</v>
      </c>
      <c r="C8" s="357"/>
      <c r="D8" s="357"/>
      <c r="E8" s="357"/>
      <c r="F8" s="357"/>
      <c r="G8" s="125"/>
    </row>
    <row r="9" spans="1:7" s="12" customFormat="1" ht="24" x14ac:dyDescent="0.45">
      <c r="A9" s="15" t="s">
        <v>44</v>
      </c>
      <c r="B9" s="358" t="str">
        <f>'A2 Exploitation'!B10:F10</f>
        <v>Direteur magasin et Chef rayons</v>
      </c>
      <c r="C9" s="358"/>
      <c r="D9" s="358"/>
      <c r="E9" s="358"/>
      <c r="F9" s="358"/>
      <c r="G9" s="125"/>
    </row>
    <row r="10" spans="1:7" s="12" customFormat="1" ht="24" x14ac:dyDescent="0.45">
      <c r="A10" s="14" t="s">
        <v>43</v>
      </c>
      <c r="B10" s="355">
        <f>'A2 Exploitation'!B11:F11</f>
        <v>43271</v>
      </c>
      <c r="C10" s="355"/>
      <c r="D10" s="355"/>
      <c r="E10" s="355"/>
      <c r="F10" s="355"/>
      <c r="G10" s="125"/>
    </row>
    <row r="11" spans="1:7" s="12" customFormat="1" ht="24" x14ac:dyDescent="0.45">
      <c r="A11" s="14" t="s">
        <v>294</v>
      </c>
      <c r="B11" s="354">
        <f>D199</f>
        <v>0.96875</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1</v>
      </c>
      <c r="C46" s="94"/>
      <c r="D46" s="98" t="s">
        <v>484</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9">
        <v>0.55000000000000004</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11</v>
      </c>
    </row>
    <row r="53" spans="1:7" x14ac:dyDescent="0.3">
      <c r="A53" s="342" t="s">
        <v>295</v>
      </c>
      <c r="B53" s="343"/>
      <c r="C53" s="344"/>
      <c r="D53" s="33">
        <f>D52/(COUNT(B46:C51)*2)</f>
        <v>0.91666666666666663</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05.75" customHeight="1" x14ac:dyDescent="0.35">
      <c r="A60" s="43" t="s">
        <v>221</v>
      </c>
      <c r="B60" s="94">
        <v>2</v>
      </c>
      <c r="C60" s="120" t="str">
        <f>IF(B60=0, -5, "0")</f>
        <v>0</v>
      </c>
      <c r="D60" s="95" t="s">
        <v>466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467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26</v>
      </c>
    </row>
    <row r="85" spans="1:7" x14ac:dyDescent="0.3">
      <c r="A85" s="342" t="s">
        <v>295</v>
      </c>
      <c r="B85" s="343"/>
      <c r="C85" s="344"/>
      <c r="D85" s="33">
        <f>D84/(COUNT(B67:C83)*2)</f>
        <v>1</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468</v>
      </c>
      <c r="E94" s="94"/>
      <c r="F94" s="94"/>
    </row>
    <row r="95" spans="1:7" ht="33" x14ac:dyDescent="0.3">
      <c r="A95" s="20" t="s">
        <v>165</v>
      </c>
      <c r="B95" s="110">
        <v>1</v>
      </c>
      <c r="C95" s="94"/>
      <c r="D95" s="300" t="s">
        <v>469</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107" t="s">
        <v>470</v>
      </c>
      <c r="E99" s="94"/>
      <c r="F99" s="94"/>
    </row>
    <row r="100" spans="1:7" ht="33.75" x14ac:dyDescent="0.35">
      <c r="A100" s="45" t="s">
        <v>297</v>
      </c>
      <c r="B100" s="110">
        <v>2</v>
      </c>
      <c r="C100" s="120" t="str">
        <f>IF(B100=0, -5, "0")</f>
        <v>0</v>
      </c>
      <c r="D100" s="95" t="s">
        <v>471</v>
      </c>
      <c r="E100" s="94"/>
      <c r="F100" s="94"/>
    </row>
    <row r="101" spans="1:7" x14ac:dyDescent="0.3">
      <c r="A101" s="51" t="s">
        <v>232</v>
      </c>
      <c r="B101" s="110">
        <v>2</v>
      </c>
      <c r="C101" s="94"/>
      <c r="D101" s="95"/>
      <c r="E101" s="94"/>
      <c r="F101" s="94"/>
    </row>
    <row r="102" spans="1:7" x14ac:dyDescent="0.3">
      <c r="A102" s="342" t="s">
        <v>36</v>
      </c>
      <c r="B102" s="343"/>
      <c r="C102" s="344"/>
      <c r="D102" s="248">
        <f>SUM(B88:C101)</f>
        <v>27</v>
      </c>
    </row>
    <row r="103" spans="1:7" x14ac:dyDescent="0.3">
      <c r="A103" s="342" t="s">
        <v>295</v>
      </c>
      <c r="B103" s="343"/>
      <c r="C103" s="344"/>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20</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2</v>
      </c>
      <c r="C122" s="94"/>
      <c r="D122" s="113"/>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107" t="s">
        <v>472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8">
        <f>SUM(B122:C132)</f>
        <v>22</v>
      </c>
    </row>
    <row r="134" spans="1:7" x14ac:dyDescent="0.3">
      <c r="A134" s="342" t="s">
        <v>295</v>
      </c>
      <c r="B134" s="343"/>
      <c r="C134" s="344"/>
      <c r="D134" s="32">
        <f>D133/(COUNT(B122:C132)*2)</f>
        <v>1</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1</v>
      </c>
      <c r="C144" s="120" t="str">
        <f>IF(B144=0, -5, "0")</f>
        <v>0</v>
      </c>
      <c r="D144" s="23" t="s">
        <v>473</v>
      </c>
      <c r="E144" s="94"/>
      <c r="F144" s="94"/>
    </row>
    <row r="145" spans="1:7" ht="18" x14ac:dyDescent="0.35">
      <c r="A145" s="40" t="s">
        <v>195</v>
      </c>
      <c r="B145" s="110">
        <v>2</v>
      </c>
      <c r="C145" s="120" t="str">
        <f>IF(B145=0, -5, "0")</f>
        <v>0</v>
      </c>
      <c r="D145" s="23" t="s">
        <v>474</v>
      </c>
      <c r="E145" s="94"/>
      <c r="F145" s="94"/>
    </row>
    <row r="146" spans="1:7" x14ac:dyDescent="0.3">
      <c r="A146" s="23" t="s">
        <v>95</v>
      </c>
      <c r="B146" s="110">
        <v>2</v>
      </c>
      <c r="C146" s="95"/>
      <c r="D146" s="98"/>
      <c r="E146" s="94"/>
      <c r="F146" s="94"/>
    </row>
    <row r="147" spans="1:7" x14ac:dyDescent="0.3">
      <c r="A147" s="50" t="s">
        <v>214</v>
      </c>
      <c r="B147" s="110" t="s">
        <v>32</v>
      </c>
      <c r="C147" s="95"/>
      <c r="D147" s="98"/>
      <c r="E147" s="94"/>
      <c r="F147" s="94"/>
    </row>
    <row r="148" spans="1:7" x14ac:dyDescent="0.3">
      <c r="A148" s="17" t="s">
        <v>305</v>
      </c>
      <c r="B148" s="110">
        <v>2</v>
      </c>
      <c r="C148" s="95"/>
      <c r="D148" s="115"/>
      <c r="E148" s="94"/>
      <c r="F148" s="94"/>
    </row>
    <row r="149" spans="1:7" x14ac:dyDescent="0.3">
      <c r="A149" s="342" t="s">
        <v>36</v>
      </c>
      <c r="B149" s="343"/>
      <c r="C149" s="344"/>
      <c r="D149" s="248">
        <f>SUM(B137:C148)</f>
        <v>21</v>
      </c>
    </row>
    <row r="150" spans="1:7" x14ac:dyDescent="0.3">
      <c r="A150" s="342" t="s">
        <v>295</v>
      </c>
      <c r="B150" s="343"/>
      <c r="C150" s="344"/>
      <c r="D150" s="33">
        <f>D149/(COUNT(B137:C148)*2)</f>
        <v>0.95454545454545459</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50">
        <f>SUM(B153:C160)</f>
        <v>16</v>
      </c>
    </row>
    <row r="162" spans="1:7" x14ac:dyDescent="0.3">
      <c r="A162" s="342" t="s">
        <v>295</v>
      </c>
      <c r="B162" s="343"/>
      <c r="C162" s="344"/>
      <c r="D162" s="33">
        <f>D161/(COUNT(B153:C160)*2)</f>
        <v>1</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8">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45" t="s">
        <v>17</v>
      </c>
      <c r="B172" s="346"/>
      <c r="C172" s="346"/>
      <c r="D172" s="346"/>
      <c r="E172" s="346"/>
      <c r="F172" s="346"/>
    </row>
    <row r="173" spans="1:7" ht="49.5" x14ac:dyDescent="0.3">
      <c r="A173" s="20" t="s">
        <v>180</v>
      </c>
      <c r="B173" s="94">
        <v>0</v>
      </c>
      <c r="C173" s="94"/>
      <c r="D173" s="95" t="s">
        <v>476</v>
      </c>
      <c r="E173" s="95" t="s">
        <v>477</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6</v>
      </c>
    </row>
    <row r="178" spans="1:7" x14ac:dyDescent="0.3">
      <c r="A178" s="342" t="s">
        <v>295</v>
      </c>
      <c r="B178" s="343"/>
      <c r="C178" s="344"/>
      <c r="D178" s="33">
        <f>D177/(COUNT(B173:C176)*2)</f>
        <v>0.75</v>
      </c>
    </row>
    <row r="179" spans="1:7" s="22" customFormat="1" x14ac:dyDescent="0.3">
      <c r="A179" s="26"/>
      <c r="B179" s="27"/>
      <c r="C179" s="27"/>
      <c r="D179" s="28"/>
      <c r="G179" s="126"/>
    </row>
    <row r="180" spans="1:7" ht="19.5" x14ac:dyDescent="0.4">
      <c r="A180" s="340" t="s">
        <v>78</v>
      </c>
      <c r="B180" s="341"/>
      <c r="C180" s="341"/>
      <c r="D180" s="341"/>
      <c r="E180" s="341"/>
      <c r="F180" s="341"/>
    </row>
    <row r="181" spans="1:7" ht="33" x14ac:dyDescent="0.3">
      <c r="A181" s="44" t="s">
        <v>315</v>
      </c>
      <c r="B181" s="94">
        <v>1</v>
      </c>
      <c r="C181" s="94"/>
      <c r="D181" s="95" t="s">
        <v>475</v>
      </c>
      <c r="E181" s="95"/>
      <c r="F181" s="94" t="s">
        <v>357</v>
      </c>
    </row>
    <row r="182" spans="1:7" ht="33" x14ac:dyDescent="0.3">
      <c r="A182" s="52" t="s">
        <v>220</v>
      </c>
      <c r="B182" s="94">
        <v>1</v>
      </c>
      <c r="C182" s="94"/>
      <c r="D182" s="95" t="s">
        <v>485</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1</v>
      </c>
    </row>
    <row r="197" spans="1:6" ht="18" x14ac:dyDescent="0.35">
      <c r="A197" s="64" t="s">
        <v>246</v>
      </c>
      <c r="B197" s="63"/>
      <c r="C197" s="63"/>
      <c r="D197" s="296">
        <f>E197/F197</f>
        <v>0.63636363636363635</v>
      </c>
      <c r="E197" s="301">
        <f>COUNTIF('A1 Technique'!F17:F193,"ok")</f>
        <v>7</v>
      </c>
      <c r="F197" s="301">
        <f>COUNTA('A1 Technique'!F17:F193)</f>
        <v>11</v>
      </c>
    </row>
    <row r="198" spans="1:6" ht="22.5" x14ac:dyDescent="0.3">
      <c r="A198" s="35" t="s">
        <v>322</v>
      </c>
      <c r="B198" s="36"/>
      <c r="C198" s="37"/>
      <c r="D198" s="38">
        <f>SUM(D194,D186,D177,D169,D161,D63,D52,D33,D22,D118,D149,D133,D102,D84,D42)</f>
        <v>217</v>
      </c>
    </row>
    <row r="199" spans="1:6" ht="22.5" x14ac:dyDescent="0.3">
      <c r="A199" s="35" t="s">
        <v>323</v>
      </c>
      <c r="B199" s="36"/>
      <c r="C199" s="37"/>
      <c r="D199" s="39">
        <f>D198/(COUNT(B190:C193,B181:C185,B173:C176,B165:C168,B153:C160,B56:C62,B46:C51,B26:C32,B17:C21,B107:C117,B137:C148,B122:C132,B88:C101,B67:C83,B37:C41)*2)</f>
        <v>0.96875</v>
      </c>
    </row>
  </sheetData>
  <sheetProtection algorithmName="SHA-512" hashValue="rNHNFYQ426KX0jliOOg3jL8N/t17KBRg+DYklFEtza5/Ttypxhx70Xxj0xlGdHkjjqg8rnPt1PbOUKJUXriTCA==" saltValue="qw/S66ulcqfKEyTpu8mwX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4" orientation="portrait" r:id="rId1"/>
  <rowBreaks count="2" manualBreakCount="2">
    <brk id="86" max="5" man="1"/>
    <brk id="171"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42" zoomScale="80" zoomScaleSheetLayoutView="80" workbookViewId="0">
      <selection activeCell="B520" sqref="B520:B53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6" t="s">
        <v>179</v>
      </c>
      <c r="B7" s="336"/>
      <c r="C7" s="336"/>
      <c r="D7" s="336"/>
      <c r="E7" s="336"/>
      <c r="F7" s="336"/>
      <c r="G7" s="125"/>
    </row>
    <row r="8" spans="1:7" ht="29.25" x14ac:dyDescent="0.45">
      <c r="A8" s="337" t="str">
        <f>'Page de garde'!D18</f>
        <v>Rue de Londres</v>
      </c>
      <c r="B8" s="337"/>
      <c r="C8" s="337"/>
      <c r="D8" s="337"/>
      <c r="E8" s="337"/>
      <c r="F8" s="337"/>
      <c r="G8" s="125"/>
    </row>
    <row r="9" spans="1:7" ht="24" x14ac:dyDescent="0.45">
      <c r="A9" s="14" t="s">
        <v>42</v>
      </c>
      <c r="B9" s="338" t="s">
        <v>487</v>
      </c>
      <c r="C9" s="338"/>
      <c r="D9" s="338"/>
      <c r="E9" s="338"/>
      <c r="F9" s="338"/>
      <c r="G9" s="125"/>
    </row>
    <row r="10" spans="1:7" ht="24" x14ac:dyDescent="0.45">
      <c r="A10" s="15" t="s">
        <v>44</v>
      </c>
      <c r="B10" s="339" t="s">
        <v>443</v>
      </c>
      <c r="C10" s="339"/>
      <c r="D10" s="339"/>
      <c r="E10" s="339"/>
      <c r="F10" s="339"/>
      <c r="G10" s="125"/>
    </row>
    <row r="11" spans="1:7" ht="24" x14ac:dyDescent="0.45">
      <c r="A11" s="14" t="s">
        <v>43</v>
      </c>
      <c r="B11" s="334">
        <v>43340</v>
      </c>
      <c r="C11" s="334"/>
      <c r="D11" s="334"/>
      <c r="E11" s="334"/>
      <c r="F11" s="334"/>
      <c r="G11" s="125"/>
    </row>
    <row r="12" spans="1:7" ht="24" x14ac:dyDescent="0.45">
      <c r="A12" s="14" t="s">
        <v>239</v>
      </c>
      <c r="B12" s="332">
        <f>D549</f>
        <v>0.92556634304207119</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0</v>
      </c>
      <c r="C34" s="218">
        <f>IF(B34=0, -5, "0")</f>
        <v>-5</v>
      </c>
      <c r="D34" s="113" t="s">
        <v>526</v>
      </c>
      <c r="E34" s="113" t="s">
        <v>527</v>
      </c>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77.25" customHeight="1" x14ac:dyDescent="0.3">
      <c r="A40" s="70" t="s">
        <v>381</v>
      </c>
      <c r="B40" s="130">
        <v>0</v>
      </c>
      <c r="C40" s="130"/>
      <c r="D40" s="113" t="s">
        <v>488</v>
      </c>
      <c r="E40" s="113" t="s">
        <v>528</v>
      </c>
      <c r="F40" s="204" t="s">
        <v>356</v>
      </c>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15</v>
      </c>
    </row>
    <row r="43" spans="1:7" x14ac:dyDescent="0.3">
      <c r="A43" s="5" t="s">
        <v>35</v>
      </c>
      <c r="B43" s="132"/>
      <c r="C43" s="133"/>
      <c r="D43" s="134">
        <f>D42/(COUNT(B29:C37,B39:C41)*2)</f>
        <v>0.57692307692307687</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0.65625</v>
      </c>
    </row>
    <row r="47" spans="1:7" x14ac:dyDescent="0.3">
      <c r="A47" s="145"/>
      <c r="B47" s="124"/>
      <c r="C47" s="135"/>
      <c r="D47" s="124"/>
    </row>
    <row r="48" spans="1:7" ht="18" x14ac:dyDescent="0.35">
      <c r="A48" s="185" t="s">
        <v>124</v>
      </c>
      <c r="B48" s="185"/>
      <c r="C48" s="185"/>
      <c r="D48" s="185"/>
      <c r="E48" s="185"/>
      <c r="F48" s="201"/>
    </row>
    <row r="49" spans="1:7" x14ac:dyDescent="0.3">
      <c r="A49" s="146">
        <f>B11</f>
        <v>43340</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19.25" customHeight="1" x14ac:dyDescent="0.3">
      <c r="A74" s="209" t="s">
        <v>393</v>
      </c>
      <c r="B74" s="130">
        <v>1</v>
      </c>
      <c r="C74" s="150" t="str">
        <f>IF(B74=0, -5, "0")</f>
        <v>0</v>
      </c>
      <c r="D74" s="303" t="s">
        <v>494</v>
      </c>
      <c r="E74" s="116"/>
      <c r="F74" s="204" t="s">
        <v>356</v>
      </c>
      <c r="G74" s="214"/>
    </row>
    <row r="75" spans="1:7" s="112" customFormat="1" x14ac:dyDescent="0.3">
      <c r="A75" s="70" t="s">
        <v>251</v>
      </c>
      <c r="B75" s="130">
        <v>2</v>
      </c>
      <c r="C75" s="131"/>
      <c r="D75" s="151"/>
      <c r="E75" s="106"/>
      <c r="F75" s="204"/>
      <c r="G75" s="214"/>
    </row>
    <row r="76" spans="1:7" s="112" customFormat="1" ht="87.75" customHeight="1" x14ac:dyDescent="0.3">
      <c r="A76" s="70" t="s">
        <v>156</v>
      </c>
      <c r="B76" s="130">
        <v>2</v>
      </c>
      <c r="C76" s="131"/>
      <c r="D76" s="138" t="s">
        <v>495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496</v>
      </c>
      <c r="E88" s="94"/>
      <c r="F88" s="204" t="s">
        <v>356</v>
      </c>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4</v>
      </c>
      <c r="F99" s="283">
        <f>COUNTA('A2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70</v>
      </c>
    </row>
    <row r="103" spans="1:7" ht="18" x14ac:dyDescent="0.35">
      <c r="A103" s="42" t="s">
        <v>199</v>
      </c>
      <c r="B103" s="152"/>
      <c r="C103" s="153"/>
      <c r="D103" s="144">
        <f>D102/(COUNT(B88:C93,B53:C60,B65:C83,B95:C99)*2)</f>
        <v>0.97222222222222221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43340</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305" t="s">
        <v>501</v>
      </c>
      <c r="E122" s="106"/>
      <c r="F122" s="204" t="s">
        <v>357</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4.75" customHeight="1" x14ac:dyDescent="0.3">
      <c r="A132" s="210" t="s">
        <v>157</v>
      </c>
      <c r="B132" s="130">
        <v>0</v>
      </c>
      <c r="C132" s="150">
        <f>IF(B132=0, -5, "0")</f>
        <v>-5</v>
      </c>
      <c r="D132" s="304" t="s">
        <v>529</v>
      </c>
      <c r="E132" s="304" t="s">
        <v>530</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COUNTIF('A2 Exploitation'!F110:F152,"ok")</f>
        <v>1</v>
      </c>
      <c r="F153" s="283">
        <f>COUNTA('A2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62</v>
      </c>
    </row>
    <row r="158" spans="1:7" ht="18" x14ac:dyDescent="0.35">
      <c r="A158" s="42" t="s">
        <v>200</v>
      </c>
      <c r="B158" s="152"/>
      <c r="C158" s="153"/>
      <c r="D158" s="144">
        <f>D157/(COUNT(B143:C147,B110:C116,B121:C138,B149:C153)*2)</f>
        <v>0.86111111111111116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43340</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524</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292" t="s">
        <v>515</v>
      </c>
      <c r="E185" s="95" t="s">
        <v>531</v>
      </c>
      <c r="F185" s="204" t="s">
        <v>356</v>
      </c>
    </row>
    <row r="186" spans="1:7" ht="36.75" customHeight="1" x14ac:dyDescent="0.35">
      <c r="A186" s="276" t="s">
        <v>186</v>
      </c>
      <c r="B186" s="130">
        <v>2</v>
      </c>
      <c r="C186" s="136" t="str">
        <f>IF(B186=0, -10, "0")</f>
        <v>0</v>
      </c>
      <c r="E186" s="94"/>
      <c r="F186" s="302"/>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COUNTIF('A2 Exploitation'!F165:F199,"ok")</f>
        <v>2</v>
      </c>
      <c r="F200" s="283">
        <f>COUNTA('A2 Exploitation'!F165:F199)</f>
        <v>3</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43340</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3.75" customHeight="1" x14ac:dyDescent="0.3">
      <c r="A228" s="4" t="s">
        <v>173</v>
      </c>
      <c r="B228" s="130">
        <v>1</v>
      </c>
      <c r="C228" s="136"/>
      <c r="D228" s="113" t="s">
        <v>516</v>
      </c>
      <c r="E228" s="94"/>
      <c r="F228" s="204" t="s">
        <v>357</v>
      </c>
    </row>
    <row r="229" spans="1:7" ht="66" x14ac:dyDescent="0.3">
      <c r="A229" s="70" t="s">
        <v>160</v>
      </c>
      <c r="B229" s="130">
        <v>0</v>
      </c>
      <c r="C229" s="136"/>
      <c r="D229" s="113" t="s">
        <v>532</v>
      </c>
      <c r="E229" s="95" t="s">
        <v>533</v>
      </c>
      <c r="F229" s="204" t="s">
        <v>356</v>
      </c>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33" x14ac:dyDescent="0.3">
      <c r="A232" s="4" t="s">
        <v>64</v>
      </c>
      <c r="B232" s="130">
        <v>1</v>
      </c>
      <c r="C232" s="131"/>
      <c r="D232" s="157" t="s">
        <v>517</v>
      </c>
      <c r="E232" s="95"/>
      <c r="F232" s="204" t="s">
        <v>357</v>
      </c>
    </row>
    <row r="233" spans="1:7" ht="33" x14ac:dyDescent="0.3">
      <c r="A233" s="70" t="s">
        <v>251</v>
      </c>
      <c r="B233" s="130">
        <v>1</v>
      </c>
      <c r="C233" s="130"/>
      <c r="D233" s="157" t="s">
        <v>504</v>
      </c>
      <c r="E233" s="94"/>
      <c r="F233" s="204" t="s">
        <v>356</v>
      </c>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08.75" customHeight="1" x14ac:dyDescent="0.3">
      <c r="A238" s="209" t="s">
        <v>66</v>
      </c>
      <c r="B238" s="130">
        <v>0</v>
      </c>
      <c r="C238" s="150">
        <f>IF(B238=0, -5, "0")</f>
        <v>-5</v>
      </c>
      <c r="D238" s="306" t="s">
        <v>508</v>
      </c>
      <c r="E238" s="95" t="s">
        <v>534</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0.61111111111111116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0.33333333333333331</v>
      </c>
      <c r="E261" s="282">
        <f>COUNTIF('A2 Exploitation'!F212:F260,"ok")</f>
        <v>1</v>
      </c>
      <c r="F261" s="283">
        <f>COUNTA('A2 Exploitation'!F212:F260)</f>
        <v>3</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0.81707317073170727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43340</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509</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43340</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3</v>
      </c>
      <c r="F353" s="283">
        <f>COUNTA('A2 Exploitation'!F325:F352)</f>
        <v>3</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43340</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518</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43340</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13" t="s">
        <v>525</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43340</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43340</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43340</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53.25" customHeight="1" x14ac:dyDescent="0.3">
      <c r="A511" s="9" t="s">
        <v>16</v>
      </c>
      <c r="B511" s="130">
        <v>0</v>
      </c>
      <c r="C511" s="130"/>
      <c r="D511" s="138" t="s">
        <v>514</v>
      </c>
      <c r="E511" s="94" t="s">
        <v>480</v>
      </c>
      <c r="F511" s="204" t="s">
        <v>356</v>
      </c>
    </row>
    <row r="512" spans="1:7" ht="45" x14ac:dyDescent="0.3">
      <c r="A512" s="62" t="s">
        <v>249</v>
      </c>
      <c r="B512" s="130">
        <f>IF(D512=1, 2, IF(AND(D512&lt;1,D512&gt;0), 1, "0"))</f>
        <v>2</v>
      </c>
      <c r="C512" s="140"/>
      <c r="D512" s="251">
        <f>IFERROR(E512/F512,"N.A")</f>
        <v>1</v>
      </c>
      <c r="E512" s="254">
        <f>COUNTIF('A2 Exploitation'!F509:F511,"ok")</f>
        <v>1</v>
      </c>
      <c r="F512" s="255">
        <f>COUNTA('A2 Exploitation'!F509:F511)</f>
        <v>1</v>
      </c>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43340</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COUNTIF('A2 Exploitation'!F520:F531,"ok")</f>
        <v>1</v>
      </c>
      <c r="F532" s="283">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43340</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572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0.92556634304207119</v>
      </c>
    </row>
  </sheetData>
  <sheetProtection algorithmName="SHA-512" hashValue="PrQI5QsZ9Ii15+hufJmPcK3rk2Xlk4d41NRPnHeJ4G0hh6RASCI2iMuv3ONe/DPsHMKa8zrDKO/YETTXSmiTtQ==" saltValue="ww8SnAKGKc4ukf7NA3Pcv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139:B140 B154:B155 B201:B202 B172:B173 B222:B223 B117:B118 B25:B26 B61:B62 B42:B43 B84:B85 B100:B101 B244:B245 B314:B315 B262:B263 B285:B286 B333:B334 B457:B458 B354:B355 B387:B388 B426:B427 B406:B407 B417:B418 B373:B374 B440:B441 B544:B545 B493:B494 B477:B478 B499:B500 B513:B514">
      <formula1>Cotation</formula1>
    </dataValidation>
    <dataValidation type="list" showInputMessage="1" showErrorMessage="1" errorTitle="Erreur de saisie" error="MH/Quali-Consult: Merci d'indiquer la note; 0, 1 ou 2. Si le paramètre n'est pas applicable ou non audité vous insérerez NA" sqref="B21:B24 B540:B542 B509:B511 B496:B497 B472:B475 B488:B492 B436:B438 B461:B470 B451:B456 B384:B385 B430:B434 B421:B425 B410:B416 B398:B405 B350:B352 B377:B382 B365:B372 B309:B312 B337:B348 B325:B332 B257:B260 B289:B307 B273:B284 B196:B199 B248:B255 B226:B243 B212:B221 B149:B152 B176:B194 B165:B171 B95:B98 B143:B147 B121:B138 B110:B116 B39:B40 B88:B93 B65:B83 B53:B60 B520:B531 B29:B37">
      <formula1>$C$1:$C$4</formula1>
    </dataValidation>
    <dataValidation type="list" allowBlank="1" showInputMessage="1" showErrorMessage="1" sqref="F21:F24 F436:F438 F384:F385 F350:F352 F540:F542 F520:F531 F509:F511 F496:F497 F488:F492 F472:F475 F461:F470 F451:F456 F430:F434 F421:F425 F410:F416 F398:F405 F377:F382 F365:F372 F337:F348 F325:F332 F309:F312 F289:F307 F273:F284 F257:F260 F248:F255 F226:F243 F212:F221 F196:F199 F176:F194 F165:F171 F143:F152 F121:F138 F110:F116 F95:F98 F88:F93 F65:F82 F53:F60 F39:F40 F29:F37">
      <formula1>$H$20:$H$22</formula1>
    </dataValidation>
    <dataValidation showInputMessage="1" showErrorMessage="1" errorTitle="Erreur de saisie" error="MH/Quali-Consult: Merci d'indiquer la note; 0, 1 ou 2. Si le paramètre n'est pas applicable ou non audité vous insérerez NA" sqref="B41 B543 B532 B512 B498 B476 B439 B386 B353 B313 B261 B200 B153 B99"/>
  </dataValidations>
  <pageMargins left="0.7" right="0.7" top="0.75" bottom="0.75" header="0.3" footer="0.3"/>
  <pageSetup paperSize="9" scale="35" orientation="portrait" r:id="rId1"/>
  <rowBreaks count="6" manualBreakCount="6">
    <brk id="77" max="6" man="1"/>
    <brk id="161" max="6" man="1"/>
    <brk id="245" max="16383" man="1"/>
    <brk id="267" max="16383" man="1"/>
    <brk id="374" max="16383" man="1"/>
    <brk id="481"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6" t="s">
        <v>50</v>
      </c>
      <c r="B6" s="356"/>
      <c r="C6" s="356"/>
      <c r="D6" s="356"/>
      <c r="E6" s="356"/>
      <c r="F6" s="356"/>
      <c r="G6" s="125"/>
    </row>
    <row r="7" spans="1:7" s="12" customFormat="1" ht="21.75" customHeight="1" x14ac:dyDescent="0.45">
      <c r="A7" s="337" t="str">
        <f>'A3 Exploitation'!A8:F8</f>
        <v>Rue de Londres</v>
      </c>
      <c r="B7" s="337"/>
      <c r="C7" s="337"/>
      <c r="D7" s="337"/>
      <c r="E7" s="337"/>
      <c r="F7" s="337"/>
      <c r="G7" s="125"/>
    </row>
    <row r="8" spans="1:7" s="12" customFormat="1" ht="24" x14ac:dyDescent="0.45">
      <c r="A8" s="14" t="s">
        <v>42</v>
      </c>
      <c r="B8" s="357" t="str">
        <f>'A3 Exploitation'!B9:F9</f>
        <v>Mme Meriam Lahmer</v>
      </c>
      <c r="C8" s="357"/>
      <c r="D8" s="357"/>
      <c r="E8" s="357"/>
      <c r="F8" s="357"/>
      <c r="G8" s="125"/>
    </row>
    <row r="9" spans="1:7" s="12" customFormat="1" ht="24" x14ac:dyDescent="0.45">
      <c r="A9" s="15" t="s">
        <v>44</v>
      </c>
      <c r="B9" s="358" t="str">
        <f>'A3 Exploitation'!B10:F10</f>
        <v>Direteur magasin et Chef rayons</v>
      </c>
      <c r="C9" s="358"/>
      <c r="D9" s="358"/>
      <c r="E9" s="358"/>
      <c r="F9" s="358"/>
      <c r="G9" s="125"/>
    </row>
    <row r="10" spans="1:7" s="12" customFormat="1" ht="24" x14ac:dyDescent="0.45">
      <c r="A10" s="14" t="s">
        <v>43</v>
      </c>
      <c r="B10" s="355">
        <f>'A3 Exploitation'!B11:F11</f>
        <v>43340</v>
      </c>
      <c r="C10" s="355"/>
      <c r="D10" s="355"/>
      <c r="E10" s="355"/>
      <c r="F10" s="355"/>
      <c r="G10" s="125"/>
    </row>
    <row r="11" spans="1:7" s="12" customFormat="1" ht="24" x14ac:dyDescent="0.45">
      <c r="A11" s="14" t="s">
        <v>294</v>
      </c>
      <c r="B11" s="354">
        <f>D199</f>
        <v>0.92543859649122806</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ht="82.5" x14ac:dyDescent="0.3">
      <c r="A17" s="17" t="s">
        <v>269</v>
      </c>
      <c r="B17" s="94">
        <v>1</v>
      </c>
      <c r="C17" s="94"/>
      <c r="D17" s="95" t="s">
        <v>489</v>
      </c>
      <c r="E17" s="94"/>
      <c r="F17" s="94" t="s">
        <v>356</v>
      </c>
      <c r="G17" s="126" t="s">
        <v>357</v>
      </c>
    </row>
    <row r="18" spans="1:7" x14ac:dyDescent="0.3">
      <c r="A18" s="20" t="s">
        <v>80</v>
      </c>
      <c r="B18" s="94">
        <v>2</v>
      </c>
      <c r="C18" s="94"/>
      <c r="D18" s="95"/>
      <c r="E18" s="94"/>
      <c r="F18" s="94"/>
    </row>
    <row r="19" spans="1:7" ht="37.5" customHeight="1" x14ac:dyDescent="0.3">
      <c r="A19" s="17" t="s">
        <v>81</v>
      </c>
      <c r="B19" s="94">
        <v>1</v>
      </c>
      <c r="C19" s="94"/>
      <c r="D19" s="95" t="s">
        <v>535</v>
      </c>
      <c r="E19" s="95"/>
      <c r="F19" s="94" t="s">
        <v>357</v>
      </c>
    </row>
    <row r="20" spans="1:7" x14ac:dyDescent="0.3">
      <c r="A20" s="17" t="s">
        <v>151</v>
      </c>
      <c r="B20" s="94">
        <v>1</v>
      </c>
      <c r="C20" s="94"/>
      <c r="D20" s="95" t="s">
        <v>536</v>
      </c>
      <c r="E20" s="94"/>
      <c r="F20" s="94" t="s">
        <v>356</v>
      </c>
    </row>
    <row r="21" spans="1:7" x14ac:dyDescent="0.3">
      <c r="A21" s="44" t="s">
        <v>210</v>
      </c>
      <c r="B21" s="94">
        <v>2</v>
      </c>
      <c r="C21" s="94"/>
      <c r="D21" s="97"/>
      <c r="E21" s="94"/>
      <c r="F21" s="94"/>
    </row>
    <row r="22" spans="1:7" x14ac:dyDescent="0.3">
      <c r="A22" s="351" t="s">
        <v>36</v>
      </c>
      <c r="B22" s="347"/>
      <c r="C22" s="348"/>
      <c r="D22" s="92">
        <f>SUM(B17:C21)</f>
        <v>7</v>
      </c>
    </row>
    <row r="23" spans="1:7" x14ac:dyDescent="0.3">
      <c r="A23" s="342" t="s">
        <v>295</v>
      </c>
      <c r="B23" s="343"/>
      <c r="C23" s="344"/>
      <c r="D23" s="33">
        <f>D22/(COUNT(B17:C21)*2)</f>
        <v>0.7</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34.5" x14ac:dyDescent="0.3">
      <c r="A29" s="17" t="s">
        <v>280</v>
      </c>
      <c r="B29" s="94">
        <v>1</v>
      </c>
      <c r="C29" s="94"/>
      <c r="D29" s="95" t="s">
        <v>537</v>
      </c>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91">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91">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1</v>
      </c>
      <c r="C46" s="94"/>
      <c r="D46" s="95" t="s">
        <v>519</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520</v>
      </c>
      <c r="E50" s="94"/>
      <c r="F50" s="94"/>
    </row>
    <row r="51" spans="1:7" ht="18" x14ac:dyDescent="0.35">
      <c r="A51" s="40" t="s">
        <v>296</v>
      </c>
      <c r="B51" s="94">
        <v>2</v>
      </c>
      <c r="C51" s="120" t="str">
        <f>IF(B51=0, -5, "0")</f>
        <v>0</v>
      </c>
      <c r="D51" s="98"/>
      <c r="E51" s="94"/>
      <c r="F51" s="94"/>
    </row>
    <row r="52" spans="1:7" x14ac:dyDescent="0.3">
      <c r="A52" s="342" t="s">
        <v>36</v>
      </c>
      <c r="B52" s="343"/>
      <c r="C52" s="344"/>
      <c r="D52" s="91">
        <f>SUM(B46:C51)</f>
        <v>11</v>
      </c>
    </row>
    <row r="53" spans="1:7" x14ac:dyDescent="0.3">
      <c r="A53" s="342" t="s">
        <v>295</v>
      </c>
      <c r="B53" s="343"/>
      <c r="C53" s="344"/>
      <c r="D53" s="33">
        <f>D52/(COUNT(B46:C51)*2)</f>
        <v>0.91666666666666663</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66.75" x14ac:dyDescent="0.35">
      <c r="A60" s="43" t="s">
        <v>221</v>
      </c>
      <c r="B60" s="94">
        <v>2</v>
      </c>
      <c r="C60" s="120" t="str">
        <f>IF(B60=0, -5, "0")</f>
        <v>0</v>
      </c>
      <c r="D60" s="95" t="s">
        <v>511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91">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40" t="s">
        <v>130</v>
      </c>
      <c r="B66" s="341"/>
      <c r="C66" s="341"/>
      <c r="D66" s="341"/>
      <c r="E66" s="341"/>
      <c r="F66" s="341"/>
    </row>
    <row r="67" spans="1:7" ht="34.5" x14ac:dyDescent="0.4">
      <c r="A67" s="17" t="s">
        <v>271</v>
      </c>
      <c r="B67" s="100">
        <v>1</v>
      </c>
      <c r="C67" s="101"/>
      <c r="D67" s="95" t="s">
        <v>498</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49.5" x14ac:dyDescent="0.4">
      <c r="A73" s="17" t="s">
        <v>94</v>
      </c>
      <c r="B73" s="100">
        <v>0</v>
      </c>
      <c r="C73" s="101"/>
      <c r="D73" s="113" t="s">
        <v>491</v>
      </c>
      <c r="E73" s="113" t="s">
        <v>500</v>
      </c>
      <c r="F73" s="94" t="s">
        <v>356</v>
      </c>
    </row>
    <row r="74" spans="1:7" x14ac:dyDescent="0.3">
      <c r="A74" s="20" t="s">
        <v>298</v>
      </c>
      <c r="B74" s="100" t="s">
        <v>32</v>
      </c>
      <c r="C74" s="94"/>
      <c r="D74" s="104"/>
      <c r="E74" s="104"/>
      <c r="F74" s="94"/>
    </row>
    <row r="75" spans="1:7" ht="36" x14ac:dyDescent="0.35">
      <c r="A75" s="46" t="s">
        <v>192</v>
      </c>
      <c r="B75" s="100">
        <v>2</v>
      </c>
      <c r="C75" s="120" t="str">
        <f>IF(B75=0, -5, "0")</f>
        <v>0</v>
      </c>
      <c r="D75" s="95" t="s">
        <v>490</v>
      </c>
      <c r="E75" s="105"/>
      <c r="F75" s="94"/>
    </row>
    <row r="76" spans="1:7" ht="18" x14ac:dyDescent="0.35">
      <c r="A76" s="46" t="s">
        <v>234</v>
      </c>
      <c r="B76" s="100">
        <v>2</v>
      </c>
      <c r="C76" s="120" t="str">
        <f>IF(B76=0, -5, "0")</f>
        <v>0</v>
      </c>
      <c r="D76" s="105"/>
      <c r="E76" s="105"/>
      <c r="F76" s="94"/>
    </row>
    <row r="77" spans="1:7" ht="33.75" x14ac:dyDescent="0.35">
      <c r="A77" s="46" t="s">
        <v>285</v>
      </c>
      <c r="B77" s="100">
        <v>1</v>
      </c>
      <c r="C77" s="120" t="str">
        <f>IF(B77=0, -5, "0")</f>
        <v>0</v>
      </c>
      <c r="D77" s="95" t="s">
        <v>492</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493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91">
        <f>SUM(B67:C83)</f>
        <v>24</v>
      </c>
    </row>
    <row r="85" spans="1:7" x14ac:dyDescent="0.3">
      <c r="A85" s="342" t="s">
        <v>295</v>
      </c>
      <c r="B85" s="343"/>
      <c r="C85" s="344"/>
      <c r="D85" s="33">
        <f>D84/(COUNT(B67:C83)*2)</f>
        <v>0.8571428571428571</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497</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507</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499</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91">
        <f>SUM(B88:C101)</f>
        <v>26</v>
      </c>
    </row>
    <row r="103" spans="1:7" x14ac:dyDescent="0.3">
      <c r="A103" s="342" t="s">
        <v>295</v>
      </c>
      <c r="B103" s="343"/>
      <c r="C103" s="344"/>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503</v>
      </c>
      <c r="E115" s="94"/>
      <c r="F115" s="94"/>
      <c r="G115" s="126"/>
    </row>
    <row r="116" spans="1:7" s="22" customFormat="1" ht="33.75" x14ac:dyDescent="0.35">
      <c r="A116" s="46" t="s">
        <v>317</v>
      </c>
      <c r="B116" s="110">
        <v>2</v>
      </c>
      <c r="C116" s="120" t="str">
        <f>IF(B116=0, -5, "0")</f>
        <v>0</v>
      </c>
      <c r="D116" s="95" t="s">
        <v>502</v>
      </c>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91">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95"/>
      <c r="E126" s="113"/>
      <c r="F126" s="94"/>
    </row>
    <row r="127" spans="1:7" ht="36" x14ac:dyDescent="0.35">
      <c r="A127" s="43" t="s">
        <v>213</v>
      </c>
      <c r="B127" s="111">
        <v>2</v>
      </c>
      <c r="C127" s="120" t="str">
        <f>IF(B127=0, -5, "0")</f>
        <v>0</v>
      </c>
      <c r="D127" s="107"/>
      <c r="E127" s="102"/>
      <c r="F127" s="94"/>
    </row>
    <row r="128" spans="1:7" ht="33.75" x14ac:dyDescent="0.35">
      <c r="A128" s="40" t="s">
        <v>236</v>
      </c>
      <c r="B128" s="111">
        <v>2</v>
      </c>
      <c r="C128" s="120" t="str">
        <f>IF(B128=0, -5, "0")</f>
        <v>0</v>
      </c>
      <c r="D128" s="95" t="s">
        <v>506</v>
      </c>
      <c r="E128" s="95"/>
      <c r="F128" s="94"/>
    </row>
    <row r="129" spans="1:7" x14ac:dyDescent="0.3">
      <c r="A129" s="20" t="s">
        <v>166</v>
      </c>
      <c r="B129" s="111">
        <v>2</v>
      </c>
      <c r="C129" s="121"/>
      <c r="D129" s="12"/>
      <c r="E129" s="12"/>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91">
        <f>SUM(B122:C132)</f>
        <v>22</v>
      </c>
    </row>
    <row r="134" spans="1:7" x14ac:dyDescent="0.3">
      <c r="A134" s="342" t="s">
        <v>295</v>
      </c>
      <c r="B134" s="343"/>
      <c r="C134" s="344"/>
      <c r="D134" s="32">
        <f>D133/(COUNT(B122:C132)*2)</f>
        <v>1</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95" t="s">
        <v>510</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t="s">
        <v>32</v>
      </c>
      <c r="C147" s="95"/>
      <c r="D147" s="98"/>
      <c r="E147" s="94"/>
      <c r="F147" s="94"/>
    </row>
    <row r="148" spans="1:7" x14ac:dyDescent="0.3">
      <c r="A148" s="17" t="s">
        <v>305</v>
      </c>
      <c r="B148" s="110">
        <v>2</v>
      </c>
      <c r="C148" s="95"/>
      <c r="D148" s="115"/>
      <c r="E148" s="94"/>
      <c r="F148" s="94"/>
    </row>
    <row r="149" spans="1:7" x14ac:dyDescent="0.3">
      <c r="A149" s="342" t="s">
        <v>36</v>
      </c>
      <c r="B149" s="343"/>
      <c r="C149" s="344"/>
      <c r="D149" s="91">
        <f>SUM(B137:C148)</f>
        <v>22</v>
      </c>
    </row>
    <row r="150" spans="1:7" x14ac:dyDescent="0.3">
      <c r="A150" s="342" t="s">
        <v>295</v>
      </c>
      <c r="B150" s="343"/>
      <c r="C150" s="344"/>
      <c r="D150" s="33">
        <f>D149/(COUNT(B137:C148)*2)</f>
        <v>1</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92">
        <f>SUM(B153:C160)</f>
        <v>16</v>
      </c>
    </row>
    <row r="162" spans="1:7" x14ac:dyDescent="0.3">
      <c r="A162" s="342" t="s">
        <v>295</v>
      </c>
      <c r="B162" s="343"/>
      <c r="C162" s="344"/>
      <c r="D162" s="33">
        <f>D161/(COUNT(B153:C160)*2)</f>
        <v>1</v>
      </c>
    </row>
    <row r="163" spans="1:7" s="22" customFormat="1" x14ac:dyDescent="0.3">
      <c r="A163" s="26"/>
      <c r="B163" s="27"/>
      <c r="C163" s="29"/>
      <c r="D163" s="30"/>
      <c r="G163" s="126"/>
    </row>
    <row r="164" spans="1:7" ht="19.5" x14ac:dyDescent="0.4">
      <c r="A164" s="340" t="s">
        <v>77</v>
      </c>
      <c r="B164" s="341"/>
      <c r="C164" s="341"/>
      <c r="D164" s="341"/>
      <c r="E164" s="341"/>
      <c r="F164" s="341"/>
    </row>
    <row r="165" spans="1:7" ht="49.5" x14ac:dyDescent="0.35">
      <c r="A165" s="40" t="s">
        <v>286</v>
      </c>
      <c r="B165" s="94">
        <v>1</v>
      </c>
      <c r="C165" s="120" t="str">
        <f>IF(B165=0, -5, "0")</f>
        <v>0</v>
      </c>
      <c r="D165" s="123" t="s">
        <v>522</v>
      </c>
      <c r="E165" s="94"/>
      <c r="F165" s="94" t="s">
        <v>356</v>
      </c>
    </row>
    <row r="166" spans="1:7" ht="82.5" x14ac:dyDescent="0.3">
      <c r="A166" s="17" t="s">
        <v>287</v>
      </c>
      <c r="B166" s="94">
        <v>0</v>
      </c>
      <c r="C166" s="94"/>
      <c r="D166" s="95" t="s">
        <v>521</v>
      </c>
      <c r="E166" s="113" t="s">
        <v>505</v>
      </c>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91">
        <f>SUM(B165:C168)</f>
        <v>5</v>
      </c>
    </row>
    <row r="170" spans="1:7" x14ac:dyDescent="0.3">
      <c r="A170" s="342" t="s">
        <v>295</v>
      </c>
      <c r="B170" s="343"/>
      <c r="C170" s="344"/>
      <c r="D170" s="33">
        <f>D169/(COUNT(B165:C168)*2)</f>
        <v>0.625</v>
      </c>
    </row>
    <row r="171" spans="1:7" s="22" customFormat="1" x14ac:dyDescent="0.3">
      <c r="A171" s="26"/>
      <c r="B171" s="27"/>
      <c r="C171" s="27"/>
      <c r="D171" s="28"/>
      <c r="G171" s="126"/>
    </row>
    <row r="172" spans="1:7" ht="19.5" x14ac:dyDescent="0.4">
      <c r="A172" s="345" t="s">
        <v>17</v>
      </c>
      <c r="B172" s="346"/>
      <c r="C172" s="346"/>
      <c r="D172" s="346"/>
      <c r="E172" s="346"/>
      <c r="F172" s="346"/>
    </row>
    <row r="173" spans="1:7" ht="49.5" x14ac:dyDescent="0.3">
      <c r="A173" s="20" t="s">
        <v>180</v>
      </c>
      <c r="B173" s="94">
        <v>1</v>
      </c>
      <c r="C173" s="94"/>
      <c r="D173" s="123" t="s">
        <v>523</v>
      </c>
      <c r="E173" s="94"/>
      <c r="F173" s="94" t="s">
        <v>356</v>
      </c>
    </row>
    <row r="174" spans="1:7" x14ac:dyDescent="0.3">
      <c r="A174" s="17" t="s">
        <v>87</v>
      </c>
      <c r="B174" s="94">
        <v>2</v>
      </c>
      <c r="C174" s="94"/>
      <c r="D174" s="119"/>
      <c r="E174" s="94"/>
      <c r="F174" s="94"/>
    </row>
    <row r="175" spans="1:7" x14ac:dyDescent="0.3">
      <c r="A175" s="44" t="s">
        <v>197</v>
      </c>
      <c r="B175" s="94">
        <v>2</v>
      </c>
      <c r="C175" s="94"/>
      <c r="D175" s="123"/>
      <c r="E175" s="94"/>
      <c r="F175" s="94"/>
    </row>
    <row r="176" spans="1:7" x14ac:dyDescent="0.3">
      <c r="A176" s="17" t="s">
        <v>150</v>
      </c>
      <c r="B176" s="94">
        <v>2</v>
      </c>
      <c r="C176" s="94"/>
      <c r="D176" s="95"/>
      <c r="E176" s="95"/>
      <c r="F176" s="94"/>
    </row>
    <row r="177" spans="1:7" x14ac:dyDescent="0.3">
      <c r="A177" s="342" t="s">
        <v>36</v>
      </c>
      <c r="B177" s="343"/>
      <c r="C177" s="344"/>
      <c r="D177" s="91">
        <f>SUM(B173:C176)</f>
        <v>7</v>
      </c>
    </row>
    <row r="178" spans="1:7" x14ac:dyDescent="0.3">
      <c r="A178" s="342" t="s">
        <v>295</v>
      </c>
      <c r="B178" s="343"/>
      <c r="C178" s="344"/>
      <c r="D178" s="33">
        <f>D177/(COUNT(B173:C176)*2)</f>
        <v>0.875</v>
      </c>
    </row>
    <row r="179" spans="1:7" s="22" customFormat="1" x14ac:dyDescent="0.3">
      <c r="A179" s="26"/>
      <c r="B179" s="27"/>
      <c r="C179" s="27"/>
      <c r="D179" s="28"/>
      <c r="G179" s="126"/>
    </row>
    <row r="180" spans="1:7" ht="19.5" x14ac:dyDescent="0.4">
      <c r="A180" s="340" t="s">
        <v>78</v>
      </c>
      <c r="B180" s="341"/>
      <c r="C180" s="341"/>
      <c r="D180" s="341"/>
      <c r="E180" s="341"/>
      <c r="F180" s="341"/>
    </row>
    <row r="181" spans="1:7" ht="49.5" x14ac:dyDescent="0.3">
      <c r="A181" s="44" t="s">
        <v>315</v>
      </c>
      <c r="B181" s="94">
        <v>1</v>
      </c>
      <c r="C181" s="94"/>
      <c r="D181" s="95" t="s">
        <v>513</v>
      </c>
      <c r="E181" s="95"/>
      <c r="F181" s="94" t="s">
        <v>356</v>
      </c>
    </row>
    <row r="182" spans="1:7" x14ac:dyDescent="0.3">
      <c r="A182" s="52" t="s">
        <v>220</v>
      </c>
      <c r="B182" s="94">
        <v>2</v>
      </c>
      <c r="C182" s="94"/>
      <c r="D182" s="95"/>
      <c r="E182" s="69"/>
      <c r="F182" s="94"/>
    </row>
    <row r="183" spans="1:7" ht="33" x14ac:dyDescent="0.3">
      <c r="A183" s="17" t="s">
        <v>88</v>
      </c>
      <c r="B183" s="94">
        <v>1</v>
      </c>
      <c r="C183" s="94"/>
      <c r="D183" s="95" t="s">
        <v>512</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91">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1</v>
      </c>
    </row>
    <row r="197" spans="1:6" ht="18" x14ac:dyDescent="0.35">
      <c r="A197" s="64" t="s">
        <v>246</v>
      </c>
      <c r="B197" s="63"/>
      <c r="C197" s="63"/>
      <c r="D197" s="296">
        <f>E197/F197</f>
        <v>0.7142857142857143</v>
      </c>
      <c r="E197" s="301">
        <f>COUNTIF('A2 Technique'!F17:F193,"ok")</f>
        <v>10</v>
      </c>
      <c r="F197" s="301">
        <f>COUNTA('A2 Technique'!F17:F193)</f>
        <v>14</v>
      </c>
    </row>
    <row r="198" spans="1:6" ht="22.5" x14ac:dyDescent="0.3">
      <c r="A198" s="35" t="s">
        <v>322</v>
      </c>
      <c r="B198" s="36"/>
      <c r="C198" s="37"/>
      <c r="D198" s="38">
        <f>SUM(D194,D186,D177,D169,D161,D63,D52,D33,D22,D118,D149,D133,D102,D84,D42)</f>
        <v>211</v>
      </c>
    </row>
    <row r="199" spans="1:6" ht="22.5" x14ac:dyDescent="0.3">
      <c r="A199" s="35" t="s">
        <v>323</v>
      </c>
      <c r="B199" s="36"/>
      <c r="C199" s="37"/>
      <c r="D199" s="39">
        <f>D198/(COUNT(B190:C193,B181:C185,B173:C176,B165:C168,B153:C160,B56:C62,B46:C51,B26:C32,B17:C21,B107:C117,B137:C148,B122:C132,B88:C101,B67:C83,B37:C41)*2)</f>
        <v>0.92543859649122806</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153:B160 B181:B185 B173:B176 B165:B168 B137:B148 B67:B83 B122:B132 B107:B117 B88:B101 B190:B193 B56:B62 B46:B51 B37:B41 B26:B32">
      <formula1>$B$1:$B$4</formula1>
    </dataValidation>
    <dataValidation type="list" allowBlank="1" showInputMessage="1" showErrorMessage="1" sqref="G15:G17 F190:F193 F181:F185 F173:F176 F165:F168 F153:F160 F137:F148 F122:F132 F107:F117 F88:F101 F67:F83 F56:F62 F46:F51 F37:F41 F26:F32 F17:F21">
      <formula1>$G$15:$G$17</formula1>
    </dataValidation>
  </dataValidations>
  <pageMargins left="0.7" right="0.7" top="0.75" bottom="0.75" header="0.3" footer="0.3"/>
  <pageSetup paperSize="9" scale="48" orientation="portrait" r:id="rId1"/>
  <rowBreaks count="2" manualBreakCount="2">
    <brk id="65" max="5" man="1"/>
    <brk id="135"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80" zoomScaleSheetLayoutView="80" workbookViewId="0">
      <selection activeCell="E122" sqref="E1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6" t="s">
        <v>179</v>
      </c>
      <c r="B7" s="336"/>
      <c r="C7" s="336"/>
      <c r="D7" s="336"/>
      <c r="E7" s="336"/>
      <c r="F7" s="336"/>
      <c r="G7" s="125"/>
    </row>
    <row r="8" spans="1:7" ht="29.25" x14ac:dyDescent="0.45">
      <c r="A8" s="337" t="str">
        <f>'Page de garde'!D18</f>
        <v>Rue de Londres</v>
      </c>
      <c r="B8" s="337"/>
      <c r="C8" s="337"/>
      <c r="D8" s="337"/>
      <c r="E8" s="337"/>
      <c r="F8" s="337"/>
      <c r="G8" s="125"/>
    </row>
    <row r="9" spans="1:7" ht="24" x14ac:dyDescent="0.45">
      <c r="A9" s="14" t="s">
        <v>42</v>
      </c>
      <c r="B9" s="338" t="s">
        <v>442</v>
      </c>
      <c r="C9" s="338"/>
      <c r="D9" s="338"/>
      <c r="E9" s="338"/>
      <c r="F9" s="338"/>
      <c r="G9" s="125"/>
    </row>
    <row r="10" spans="1:7" ht="24" x14ac:dyDescent="0.45">
      <c r="A10" s="15" t="s">
        <v>44</v>
      </c>
      <c r="B10" s="339" t="s">
        <v>538</v>
      </c>
      <c r="C10" s="339"/>
      <c r="D10" s="339"/>
      <c r="E10" s="339"/>
      <c r="F10" s="339"/>
      <c r="G10" s="125"/>
    </row>
    <row r="11" spans="1:7" ht="24" x14ac:dyDescent="0.45">
      <c r="A11" s="14" t="s">
        <v>43</v>
      </c>
      <c r="B11" s="334">
        <v>43434</v>
      </c>
      <c r="C11" s="334"/>
      <c r="D11" s="334"/>
      <c r="E11" s="334"/>
      <c r="F11" s="334"/>
      <c r="G11" s="125"/>
    </row>
    <row r="12" spans="1:7" ht="24" x14ac:dyDescent="0.45">
      <c r="A12" s="14" t="s">
        <v>239</v>
      </c>
      <c r="B12" s="332">
        <f>D549</f>
        <v>0.93485342019543971</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43434</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COUNTIF('A3 Exploitation'!F21:F40,"ok")</f>
        <v>2</v>
      </c>
      <c r="F41" s="283">
        <f>COUNTA('A3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43434</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99" x14ac:dyDescent="0.3">
      <c r="A74" s="209" t="s">
        <v>393</v>
      </c>
      <c r="B74" s="130">
        <v>0</v>
      </c>
      <c r="C74" s="150">
        <f>IF(B74=0, -5, "0")</f>
        <v>-5</v>
      </c>
      <c r="D74" s="298" t="s">
        <v>539</v>
      </c>
      <c r="E74" s="149" t="s">
        <v>565</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COUNTIF('A3 Exploitation'!F53:F98,"ok")</f>
        <v>2</v>
      </c>
      <c r="F99" s="283">
        <f>COUNTA('A3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59</v>
      </c>
    </row>
    <row r="103" spans="1:7" ht="18" x14ac:dyDescent="0.35">
      <c r="A103" s="42" t="s">
        <v>199</v>
      </c>
      <c r="B103" s="152"/>
      <c r="C103" s="153"/>
      <c r="D103" s="144">
        <f>D102/(COUNT(B88:C93,B53:C60,B65:C83,B95:C99)*2)</f>
        <v>0.86764705882352944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43434</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0"/>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5" x14ac:dyDescent="0.3">
      <c r="A121" s="4" t="s">
        <v>252</v>
      </c>
      <c r="B121" s="130">
        <v>1</v>
      </c>
      <c r="C121" s="130"/>
      <c r="D121" s="4" t="s">
        <v>566</v>
      </c>
      <c r="E121" s="113"/>
      <c r="F121" s="204"/>
    </row>
    <row r="122" spans="1:6" ht="45" x14ac:dyDescent="0.3">
      <c r="A122" s="4" t="s">
        <v>65</v>
      </c>
      <c r="B122" s="130">
        <v>0</v>
      </c>
      <c r="C122" s="130"/>
      <c r="D122" s="70" t="s">
        <v>540</v>
      </c>
      <c r="E122" s="149" t="s">
        <v>541</v>
      </c>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206.25" customHeight="1" x14ac:dyDescent="0.3">
      <c r="A132" s="210" t="s">
        <v>157</v>
      </c>
      <c r="B132" s="130">
        <v>1</v>
      </c>
      <c r="C132" s="150" t="str">
        <f>IF(B132=0, -5, "0")</f>
        <v>0</v>
      </c>
      <c r="D132" s="298" t="s">
        <v>559</v>
      </c>
      <c r="E132" s="95"/>
      <c r="F132" s="204"/>
      <c r="G132" s="127"/>
    </row>
    <row r="133" spans="1:7" ht="18" customHeight="1" x14ac:dyDescent="0.35">
      <c r="A133" s="191" t="s">
        <v>399</v>
      </c>
      <c r="B133" s="130">
        <v>1</v>
      </c>
      <c r="C133" s="130"/>
      <c r="D133" s="191" t="s">
        <v>567</v>
      </c>
      <c r="E133" s="67"/>
      <c r="F133" s="204"/>
      <c r="G133" s="127"/>
    </row>
    <row r="134" spans="1:7" ht="24" customHeight="1" x14ac:dyDescent="0.3">
      <c r="A134" s="212" t="s">
        <v>155</v>
      </c>
      <c r="B134" s="130">
        <v>1</v>
      </c>
      <c r="C134" s="150" t="str">
        <f>IF(B134=0, -5, "0")</f>
        <v>0</v>
      </c>
      <c r="D134" s="116" t="s">
        <v>542</v>
      </c>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0.83333333333333337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82">
        <f>COUNTIF('A3 Exploitation'!F110:F152,"ok")</f>
        <v>1</v>
      </c>
      <c r="F153" s="283">
        <f>COUNTA('A3 Exploitation'!F110:F152)</f>
        <v>2</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63</v>
      </c>
    </row>
    <row r="158" spans="1:7" ht="18" x14ac:dyDescent="0.35">
      <c r="A158" s="42" t="s">
        <v>200</v>
      </c>
      <c r="B158" s="152"/>
      <c r="C158" s="153"/>
      <c r="D158" s="144">
        <f>D157/(COUNT(B143:C147,B110:C116,B121:C138,B149:C153)*2)</f>
        <v>0.9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43434</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ht="49.5" x14ac:dyDescent="0.3">
      <c r="A165" s="7" t="s">
        <v>119</v>
      </c>
      <c r="B165" s="130">
        <v>1</v>
      </c>
      <c r="C165" s="130"/>
      <c r="D165" s="113" t="s">
        <v>568</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543</v>
      </c>
      <c r="E176" s="94"/>
      <c r="F176" s="204"/>
    </row>
    <row r="177" spans="1:7" ht="33.75" customHeight="1" x14ac:dyDescent="0.3">
      <c r="A177" s="4" t="s">
        <v>122</v>
      </c>
      <c r="B177" s="130">
        <v>1</v>
      </c>
      <c r="C177" s="130"/>
      <c r="D177" s="4" t="s">
        <v>545</v>
      </c>
      <c r="E177" s="94"/>
      <c r="F177" s="204"/>
    </row>
    <row r="178" spans="1:7" x14ac:dyDescent="0.3">
      <c r="A178" s="4" t="s">
        <v>59</v>
      </c>
      <c r="B178" s="130">
        <v>2</v>
      </c>
      <c r="C178" s="130"/>
      <c r="D178" s="220"/>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 customHeight="1" x14ac:dyDescent="0.35">
      <c r="A186" s="276" t="s">
        <v>186</v>
      </c>
      <c r="B186" s="130">
        <v>2</v>
      </c>
      <c r="C186" s="136" t="str">
        <f>IF(B186=0, -10, "0")</f>
        <v>0</v>
      </c>
      <c r="D186" s="292" t="s">
        <v>544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COUNTIF('A3 Exploitation'!F165:F199,"ok")</f>
        <v>2</v>
      </c>
      <c r="F200" s="283">
        <f>COUNTA('A3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43434</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69" customHeight="1" x14ac:dyDescent="0.3">
      <c r="A228" s="4" t="s">
        <v>173</v>
      </c>
      <c r="B228" s="130">
        <v>1</v>
      </c>
      <c r="C228" s="136"/>
      <c r="D228" s="4" t="s">
        <v>560</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44.25" customHeight="1" x14ac:dyDescent="0.3">
      <c r="A231" s="70" t="s">
        <v>59</v>
      </c>
      <c r="B231" s="130">
        <v>1</v>
      </c>
      <c r="C231" s="130"/>
      <c r="D231" s="70" t="s">
        <v>569</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82.5" x14ac:dyDescent="0.3">
      <c r="A238" s="209" t="s">
        <v>66</v>
      </c>
      <c r="B238" s="130">
        <v>0</v>
      </c>
      <c r="C238" s="150">
        <f>IF(B238=0, -5, "0")</f>
        <v>-5</v>
      </c>
      <c r="D238" s="292" t="s">
        <v>561</v>
      </c>
      <c r="E238" s="156" t="s">
        <v>570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0.63888888888888884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0.4</v>
      </c>
      <c r="E261" s="282">
        <f>COUNTIF('A3 Exploitation'!F212:F260,"ok")</f>
        <v>2</v>
      </c>
      <c r="F261" s="283">
        <f>COUNTA('A3 Exploitation'!F212:F260)</f>
        <v>5</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0.82926829268292679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43434</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105" customHeight="1" x14ac:dyDescent="0.3">
      <c r="A297" s="270" t="s">
        <v>388</v>
      </c>
      <c r="B297" s="130">
        <v>1</v>
      </c>
      <c r="C297" s="136" t="str">
        <f>IF(B297=0, -10, "0")</f>
        <v>0</v>
      </c>
      <c r="D297" s="156" t="s">
        <v>562</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30" x14ac:dyDescent="0.3">
      <c r="A300" s="70" t="s">
        <v>376</v>
      </c>
      <c r="B300" s="130">
        <v>1</v>
      </c>
      <c r="C300" s="239"/>
      <c r="D300" s="70" t="s">
        <v>571</v>
      </c>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1</v>
      </c>
      <c r="C303" s="131"/>
      <c r="D303" s="165" t="s">
        <v>546</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43434</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116"/>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43434</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547</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COUNTIF('A3 Exploitation'!F365:F385,"ok")</f>
        <v>1</v>
      </c>
      <c r="F386" s="283">
        <f>COUNTA('A3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43434</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66" x14ac:dyDescent="0.3">
      <c r="A412" s="4" t="s">
        <v>225</v>
      </c>
      <c r="B412" s="130">
        <v>0</v>
      </c>
      <c r="C412" s="130"/>
      <c r="D412" s="307" t="s">
        <v>573</v>
      </c>
      <c r="E412" s="156" t="s">
        <v>548</v>
      </c>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1</v>
      </c>
      <c r="C415" s="136" t="str">
        <f>IF(B415=0, -5, "0")</f>
        <v>0</v>
      </c>
      <c r="D415" s="8" t="s">
        <v>572</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11</v>
      </c>
    </row>
    <row r="418" spans="1:16382" x14ac:dyDescent="0.3">
      <c r="A418" s="5" t="s">
        <v>35</v>
      </c>
      <c r="B418" s="132"/>
      <c r="C418" s="132"/>
      <c r="D418" s="169">
        <f>D417/(COUNT(B410:C416)*2)</f>
        <v>0.7857142857142857</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4.2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43434</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43434</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43434</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43434</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COUNTIF('A3 Exploitation'!F520:F531,"ok")</f>
        <v>1</v>
      </c>
      <c r="F532" s="283">
        <f>COUNTA('A3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43434</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0.92142857142857149</v>
      </c>
    </row>
    <row r="548" spans="1:4" ht="22.5" x14ac:dyDescent="0.45">
      <c r="A548" s="35" t="s">
        <v>45</v>
      </c>
      <c r="B548" s="181"/>
      <c r="C548" s="182"/>
      <c r="D548" s="183">
        <f>SUM(D544,D533,D513,D502,D443,D390,D357,D45,D317,D265,D157,D480,D204,D102)</f>
        <v>574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0.93485342019543971</v>
      </c>
    </row>
  </sheetData>
  <sheetProtection algorithmName="SHA-512" hashValue="3li4PrWMBdNrQ/uKdUfGmGvBznWmgi1/9ZkZOMK5hE0R9dtJVDzxdZz2Wng4rNAsizLYDRoDRvZ+IGiIEGXtAg==" saltValue="0GxfcsJkiRUX8o4ruFB/4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61:B470 B53:B60 B65:B83 B88:B93 B39:B40 B110:B116 B121:B138 B143:B147 B95:B98 B165:B171 B176:B194 B149:B152 B540:B542 B226:B243 B248:B255 B196:B199 B212:B221 B273:B284 B257:B260 B289:B307 B325:B332 B309:B312 B337:B348 B365:B372 B350:B352 B377:B382 B398:B405 B410:B416 B421:B425 B384:B385 B430:B434 B451:B456 B436:B438 B488:B492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6" manualBreakCount="6">
    <brk id="86" max="6" man="1"/>
    <brk id="159" max="6" man="1"/>
    <brk id="246" max="6" man="1"/>
    <brk id="267" max="6" man="1"/>
    <brk id="359" max="6" man="1"/>
    <brk id="459"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E88" sqref="E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6" t="s">
        <v>50</v>
      </c>
      <c r="B6" s="356"/>
      <c r="C6" s="356"/>
      <c r="D6" s="356"/>
      <c r="E6" s="356"/>
      <c r="F6" s="356"/>
      <c r="G6" s="125"/>
    </row>
    <row r="7" spans="1:7" s="12" customFormat="1" ht="21.75" customHeight="1" x14ac:dyDescent="0.45">
      <c r="A7" s="337" t="str">
        <f>'A3 Exploitation'!A8:F8</f>
        <v>Rue de Londres</v>
      </c>
      <c r="B7" s="337"/>
      <c r="C7" s="337"/>
      <c r="D7" s="337"/>
      <c r="E7" s="337"/>
      <c r="F7" s="337"/>
      <c r="G7" s="125"/>
    </row>
    <row r="8" spans="1:7" s="12" customFormat="1" ht="24" x14ac:dyDescent="0.45">
      <c r="A8" s="14" t="s">
        <v>42</v>
      </c>
      <c r="B8" s="357" t="str">
        <f>'A4 Exploitation'!B9:F9</f>
        <v>M Dhia Mechlaoui</v>
      </c>
      <c r="C8" s="357"/>
      <c r="D8" s="357"/>
      <c r="E8" s="357"/>
      <c r="F8" s="357"/>
      <c r="G8" s="125"/>
    </row>
    <row r="9" spans="1:7" s="12" customFormat="1" ht="24" x14ac:dyDescent="0.45">
      <c r="A9" s="15" t="s">
        <v>44</v>
      </c>
      <c r="B9" s="358" t="str">
        <f>'A4 Exploitation'!B10:F10</f>
        <v>Chef rayons</v>
      </c>
      <c r="C9" s="358"/>
      <c r="D9" s="358"/>
      <c r="E9" s="358"/>
      <c r="F9" s="358"/>
      <c r="G9" s="125"/>
    </row>
    <row r="10" spans="1:7" s="12" customFormat="1" ht="24" x14ac:dyDescent="0.45">
      <c r="A10" s="14" t="s">
        <v>43</v>
      </c>
      <c r="B10" s="334">
        <v>43434</v>
      </c>
      <c r="C10" s="334"/>
      <c r="D10" s="334"/>
      <c r="E10" s="334"/>
      <c r="F10" s="334"/>
      <c r="G10" s="125"/>
    </row>
    <row r="11" spans="1:7" s="12" customFormat="1" ht="24" x14ac:dyDescent="0.45">
      <c r="A11" s="14" t="s">
        <v>294</v>
      </c>
      <c r="B11" s="354">
        <f>D199</f>
        <v>0.95217391304347831</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17" t="s">
        <v>484</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45">
        <f>SUM(B17:C21)</f>
        <v>9</v>
      </c>
    </row>
    <row r="23" spans="1:7" x14ac:dyDescent="0.3">
      <c r="A23" s="342" t="s">
        <v>295</v>
      </c>
      <c r="B23" s="343"/>
      <c r="C23" s="344"/>
      <c r="D23" s="33">
        <f>D22/(COUNT(B17:C21)*2)</f>
        <v>0.9</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33" x14ac:dyDescent="0.3">
      <c r="A31" s="17" t="s">
        <v>82</v>
      </c>
      <c r="B31" s="94">
        <v>1</v>
      </c>
      <c r="C31" s="94"/>
      <c r="D31" s="23" t="s">
        <v>549</v>
      </c>
      <c r="E31" s="94"/>
      <c r="F31" s="94"/>
    </row>
    <row r="32" spans="1:7" x14ac:dyDescent="0.3">
      <c r="A32" s="17" t="s">
        <v>293</v>
      </c>
      <c r="B32" s="94">
        <v>2</v>
      </c>
      <c r="C32" s="94"/>
      <c r="D32" s="98"/>
      <c r="E32" s="94"/>
      <c r="F32" s="94"/>
    </row>
    <row r="33" spans="1:7" x14ac:dyDescent="0.3">
      <c r="A33" s="342" t="s">
        <v>36</v>
      </c>
      <c r="B33" s="343"/>
      <c r="C33" s="344"/>
      <c r="D33" s="244">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4">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33" x14ac:dyDescent="0.3">
      <c r="A46" s="17" t="s">
        <v>270</v>
      </c>
      <c r="B46" s="94">
        <v>1</v>
      </c>
      <c r="C46" s="94"/>
      <c r="D46" s="23" t="s">
        <v>563</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244">
        <f>SUM(B46:C51)</f>
        <v>11</v>
      </c>
    </row>
    <row r="53" spans="1:7" x14ac:dyDescent="0.3">
      <c r="A53" s="342" t="s">
        <v>295</v>
      </c>
      <c r="B53" s="343"/>
      <c r="C53" s="344"/>
      <c r="D53" s="33">
        <f>D52/(COUNT(B46:C51)*2)</f>
        <v>0.91666666666666663</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4">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40" t="s">
        <v>130</v>
      </c>
      <c r="B66" s="341"/>
      <c r="C66" s="341"/>
      <c r="D66" s="341"/>
      <c r="E66" s="341"/>
      <c r="F66" s="341"/>
    </row>
    <row r="67" spans="1:7" ht="34.5" x14ac:dyDescent="0.4">
      <c r="A67" s="17" t="s">
        <v>271</v>
      </c>
      <c r="B67" s="100">
        <v>1</v>
      </c>
      <c r="C67" s="101"/>
      <c r="D67" s="23" t="s">
        <v>550</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551</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4">
        <f>SUM(B67:C83)</f>
        <v>27</v>
      </c>
    </row>
    <row r="85" spans="1:7" x14ac:dyDescent="0.3">
      <c r="A85" s="342" t="s">
        <v>295</v>
      </c>
      <c r="B85" s="343"/>
      <c r="C85" s="344"/>
      <c r="D85" s="33">
        <f>D84/(COUNT(B67:C83)*2)</f>
        <v>0.9642857142857143</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23" t="s">
        <v>552</v>
      </c>
      <c r="E88" s="156" t="s">
        <v>553</v>
      </c>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564</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4">
        <f>SUM(B88:C101)</f>
        <v>25</v>
      </c>
    </row>
    <row r="103" spans="1:7" x14ac:dyDescent="0.3">
      <c r="A103" s="342" t="s">
        <v>295</v>
      </c>
      <c r="B103" s="343"/>
      <c r="C103" s="344"/>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554</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4">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33" x14ac:dyDescent="0.3">
      <c r="A129" s="20" t="s">
        <v>166</v>
      </c>
      <c r="B129" s="111">
        <v>1</v>
      </c>
      <c r="C129" s="121"/>
      <c r="D129" s="21" t="s">
        <v>556</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4">
        <f>SUM(B122:C132)</f>
        <v>21</v>
      </c>
    </row>
    <row r="134" spans="1:7" x14ac:dyDescent="0.3">
      <c r="A134" s="342" t="s">
        <v>295</v>
      </c>
      <c r="B134" s="343"/>
      <c r="C134" s="344"/>
      <c r="D134" s="32">
        <f>D133/(COUNT(B122:C132)*2)</f>
        <v>0.95454545454545459</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33" x14ac:dyDescent="0.3">
      <c r="A143" s="23" t="s">
        <v>304</v>
      </c>
      <c r="B143" s="110">
        <v>1</v>
      </c>
      <c r="C143" s="122"/>
      <c r="D143" s="23" t="s">
        <v>555</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2" t="s">
        <v>36</v>
      </c>
      <c r="B149" s="343"/>
      <c r="C149" s="344"/>
      <c r="D149" s="244">
        <f>SUM(B137:C148)</f>
        <v>23</v>
      </c>
    </row>
    <row r="150" spans="1:7" x14ac:dyDescent="0.3">
      <c r="A150" s="342" t="s">
        <v>295</v>
      </c>
      <c r="B150" s="343"/>
      <c r="C150" s="344"/>
      <c r="D150" s="33">
        <f>D149/(COUNT(B137:C148)*2)</f>
        <v>0.95833333333333337</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45">
        <f>SUM(B153:C160)</f>
        <v>16</v>
      </c>
    </row>
    <row r="162" spans="1:7" x14ac:dyDescent="0.3">
      <c r="A162" s="342" t="s">
        <v>295</v>
      </c>
      <c r="B162" s="343"/>
      <c r="C162" s="344"/>
      <c r="D162" s="33">
        <f>D161/(COUNT(B153:C160)*2)</f>
        <v>1</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50" t="s">
        <v>557</v>
      </c>
      <c r="E167" s="94"/>
      <c r="F167" s="94"/>
    </row>
    <row r="168" spans="1:7" x14ac:dyDescent="0.3">
      <c r="A168" s="17" t="s">
        <v>86</v>
      </c>
      <c r="B168" s="94">
        <v>2</v>
      </c>
      <c r="C168" s="94"/>
      <c r="D168" s="94"/>
      <c r="E168" s="95"/>
      <c r="F168" s="94"/>
    </row>
    <row r="169" spans="1:7" x14ac:dyDescent="0.3">
      <c r="A169" s="342" t="s">
        <v>36</v>
      </c>
      <c r="B169" s="343"/>
      <c r="C169" s="344"/>
      <c r="D169" s="244">
        <f>SUM(B165:C168)</f>
        <v>7</v>
      </c>
    </row>
    <row r="170" spans="1:7" x14ac:dyDescent="0.3">
      <c r="A170" s="342" t="s">
        <v>295</v>
      </c>
      <c r="B170" s="343"/>
      <c r="C170" s="344"/>
      <c r="D170" s="33">
        <f>D169/(COUNT(B165:C168)*2)</f>
        <v>0.875</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4">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40" t="s">
        <v>78</v>
      </c>
      <c r="B180" s="341"/>
      <c r="C180" s="341"/>
      <c r="D180" s="341"/>
      <c r="E180" s="341"/>
      <c r="F180" s="341"/>
    </row>
    <row r="181" spans="1:7" ht="33" x14ac:dyDescent="0.3">
      <c r="A181" s="44" t="s">
        <v>315</v>
      </c>
      <c r="B181" s="94">
        <v>1</v>
      </c>
      <c r="C181" s="94"/>
      <c r="D181" s="95" t="s">
        <v>558</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4">
        <f>SUM(B181:C185)</f>
        <v>9</v>
      </c>
    </row>
    <row r="187" spans="1:7" x14ac:dyDescent="0.3">
      <c r="A187" s="342" t="s">
        <v>295</v>
      </c>
      <c r="B187" s="343"/>
      <c r="C187" s="344"/>
      <c r="D187" s="33">
        <f>D186/(COUNT(B181:C185)*2)</f>
        <v>0.9</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1</v>
      </c>
    </row>
    <row r="197" spans="1:6" ht="18" x14ac:dyDescent="0.35">
      <c r="A197" s="64" t="s">
        <v>246</v>
      </c>
      <c r="B197" s="63"/>
      <c r="C197" s="63"/>
      <c r="D197" s="296">
        <f>E197/F197</f>
        <v>0.73333333333333328</v>
      </c>
      <c r="E197" s="301">
        <f>COUNTIF('A3 Technique'!F17:F193,"ok")</f>
        <v>11</v>
      </c>
      <c r="F197" s="301">
        <f>COUNTA('A3 Technique'!F17:F193)</f>
        <v>15</v>
      </c>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0.95217391304347831</v>
      </c>
    </row>
  </sheetData>
  <sheetProtection algorithmName="SHA-512" hashValue="GfQSdjMeOKzuH7F2KgpvBaIRAowxiaMSKAq4HvlPTHGNsd1aoSN21m6Ulf71O7ptNiB+ASLJ67JC2paMxph5dQ==" saltValue="U7p9/xOMM2iPfSc7HkL1D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67:B83 B88:B101 B107:B117 B137:B148 B122:B132 B165:B168 B173:B176 B181:B185 B153:B160">
      <formula1>$B$1:$B$4</formula1>
    </dataValidation>
  </dataValidations>
  <pageMargins left="0.7" right="0.7" top="0.75" bottom="0.75" header="0.3" footer="0.3"/>
  <pageSetup paperSize="9" scale="43" orientation="portrait" r:id="rId1"/>
  <rowBreaks count="2" manualBreakCount="2">
    <brk id="86" max="5" man="1"/>
    <brk id="171" max="5" man="1"/>
  </rowBreaks>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2018-12-11T09:34:43Z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