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065" tabRatio="916" activeTab="4"/>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711" i="48" l="1"/>
  <c r="D712" i="48" s="1"/>
  <c r="D59" i="45"/>
  <c r="D517" i="44"/>
  <c r="D129"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A694" i="48"/>
  <c r="C684" i="48"/>
  <c r="C677" i="48"/>
  <c r="C672" i="48"/>
  <c r="A666" i="48"/>
  <c r="C654" i="48"/>
  <c r="C648" i="48"/>
  <c r="C646" i="48"/>
  <c r="C634" i="48"/>
  <c r="D639" i="48" s="1"/>
  <c r="D640" i="48" s="1"/>
  <c r="C628" i="48"/>
  <c r="C627" i="48"/>
  <c r="C621" i="48"/>
  <c r="D629" i="48" s="1"/>
  <c r="D630" i="48" s="1"/>
  <c r="C615" i="48"/>
  <c r="C612" i="48"/>
  <c r="D616" i="48" s="1"/>
  <c r="D617" i="48" s="1"/>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705" i="48" l="1"/>
  <c r="D714" i="48"/>
  <c r="D715" i="48" s="1"/>
  <c r="D596" i="48"/>
  <c r="D597" i="48" s="1"/>
  <c r="D578" i="48"/>
  <c r="D261" i="48"/>
  <c r="D262" i="48" s="1"/>
  <c r="D223" i="48"/>
  <c r="D224" i="48" s="1"/>
  <c r="D339" i="48"/>
  <c r="D340" i="48" s="1"/>
  <c r="D710" i="48"/>
  <c r="B710" i="48" s="1"/>
  <c r="D689" i="48"/>
  <c r="B689" i="48" s="1"/>
  <c r="D690" i="48" s="1"/>
  <c r="D691"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D127" i="48"/>
  <c r="B127" i="48" s="1"/>
  <c r="D128" i="48" s="1"/>
  <c r="D129" i="48" s="1"/>
  <c r="B46" i="29" s="1"/>
  <c r="D43" i="48"/>
  <c r="B43" i="48" s="1"/>
  <c r="D44" i="48" s="1"/>
  <c r="D45" i="48" s="1"/>
  <c r="D420" i="48"/>
  <c r="C124" i="44"/>
  <c r="C96" i="44"/>
  <c r="B181" i="48" l="1"/>
  <c r="D182" i="48" s="1"/>
  <c r="D183" i="48" s="1"/>
  <c r="B51" i="29" s="1"/>
  <c r="B102" i="29"/>
  <c r="D599" i="48"/>
  <c r="D600" i="48" s="1"/>
  <c r="B91" i="29" s="1"/>
  <c r="D579" i="48"/>
  <c r="D244" i="48"/>
  <c r="D245" i="48" s="1"/>
  <c r="B56"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D79" i="45" s="1"/>
  <c r="D80" i="45" s="1"/>
  <c r="C76" i="45"/>
  <c r="C72" i="45"/>
  <c r="C67" i="45"/>
  <c r="D68" i="45" s="1"/>
  <c r="D69" i="45" s="1"/>
  <c r="C57" i="45"/>
  <c r="C55" i="45"/>
  <c r="C52" i="45"/>
  <c r="C51" i="45"/>
  <c r="C50" i="45"/>
  <c r="D58" i="45" s="1"/>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D339" i="44" s="1"/>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34" i="45" l="1"/>
  <c r="D135" i="45" s="1"/>
  <c r="D556" i="44"/>
  <c r="D557" i="44" s="1"/>
  <c r="D596" i="44"/>
  <c r="D597" i="44" s="1"/>
  <c r="D578" i="44"/>
  <c r="D100" i="45"/>
  <c r="D101" i="45" s="1"/>
  <c r="D58" i="47"/>
  <c r="D59" i="47" s="1"/>
  <c r="D134" i="47"/>
  <c r="D135" i="47" s="1"/>
  <c r="D118" i="47"/>
  <c r="D119" i="47" s="1"/>
  <c r="D44" i="44"/>
  <c r="D182" i="44"/>
  <c r="B12" i="48"/>
  <c r="B31"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40" i="44"/>
  <c r="D223" i="44"/>
  <c r="D224" i="44" s="1"/>
  <c r="D213" i="47"/>
  <c r="B36" i="29" s="1"/>
  <c r="D211" i="47"/>
  <c r="D658" i="44"/>
  <c r="D659" i="44" s="1"/>
  <c r="D241" i="44"/>
  <c r="D242" i="44" s="1"/>
  <c r="D296" i="44"/>
  <c r="D297" i="44" s="1"/>
  <c r="D419" i="44"/>
  <c r="B419" i="44" s="1"/>
  <c r="D420" i="44" s="1"/>
  <c r="D467" i="44"/>
  <c r="D468" i="44" s="1"/>
  <c r="D690" i="44"/>
  <c r="D711" i="44"/>
  <c r="D555" i="44"/>
  <c r="B555" i="44" s="1"/>
  <c r="D515" i="44"/>
  <c r="B515" i="44" s="1"/>
  <c r="D516" i="44" s="1"/>
  <c r="B80" i="29" s="1"/>
  <c r="D362" i="44"/>
  <c r="D363" i="44" s="1"/>
  <c r="D127" i="44"/>
  <c r="B127" i="44" s="1"/>
  <c r="D128" i="44" s="1"/>
  <c r="B45" i="29" s="1"/>
  <c r="D714" i="44" l="1"/>
  <c r="D715" i="44" s="1"/>
  <c r="B106" i="29" s="1"/>
  <c r="D712" i="44"/>
  <c r="D691" i="44"/>
  <c r="B101" i="29" s="1"/>
  <c r="D599" i="44"/>
  <c r="D600" i="44" s="1"/>
  <c r="D423" i="44"/>
  <c r="D424" i="44" s="1"/>
  <c r="B70" i="29" s="1"/>
  <c r="D421" i="44"/>
  <c r="D183" i="44"/>
  <c r="B50" i="29" s="1"/>
  <c r="D47" i="44"/>
  <c r="D48" i="44" s="1"/>
  <c r="B40" i="29" s="1"/>
  <c r="D45" i="44"/>
  <c r="D579" i="44"/>
  <c r="D214" i="47"/>
  <c r="D215" i="47" s="1"/>
  <c r="D717" i="44"/>
  <c r="B35" i="29" s="1"/>
  <c r="D214" i="45"/>
  <c r="D215" i="45" s="1"/>
  <c r="B111" i="29" s="1"/>
  <c r="D244" i="44"/>
  <c r="D661" i="44"/>
  <c r="D299" i="44"/>
  <c r="D559" i="44"/>
  <c r="D470" i="44"/>
  <c r="D365" i="44"/>
  <c r="B11" i="47" l="1"/>
  <c r="B112" i="29"/>
  <c r="B25" i="29"/>
  <c r="D662" i="44"/>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<sst xmlns="http://schemas.openxmlformats.org/spreadsheetml/2006/main" count="2431" uniqueCount="605">
  <si>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</si>
  <si>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</si>
  <si>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</si>
  <si>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</si>
  <si>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</si>
  <si>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</si>
  <si>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</si>
  <si>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</si>
  <si>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</si>
  <si>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</si>
  <si>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</si>
  <si>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</si>
  <si>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</si>
  <si>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</si>
  <si>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</si>
  <si>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</si>
  <si>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</si>
  <si>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</si>
  <si>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</si>
  <si>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</si>
  <si>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</si>
  <si>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</si>
  <si>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</si>
  <si>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</si>
  <si>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</si>
  <si>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</si>
  <si>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</si>
  <si>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</si>
  <si>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</si>
  <si>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</si>
  <si>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</si>
  <si>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</si>
  <si>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</si>
  <si>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</si>
  <si>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</si>
  <si>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</si>
  <si>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</si>
  <si>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</si>
  <si>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</si>
  <si>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</si>
  <si>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</si>
  <si>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</si>
  <si>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</si>
  <si>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</si>
  <si>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</si>
  <si>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</si>
  <si>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</si>
  <si>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</si>
  <si>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</si>
  <si>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</si>
  <si>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</si>
  <si>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</si>
  <si>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</si>
  <si>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</si>
  <si>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</si>
  <si>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</si>
  <si>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</si>
  <si>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</si>
  <si>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</si>
  <si>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</si>
  <si>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</si>
  <si>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</si>
  <si>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</si>
  <si>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</si>
  <si>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</si>
  <si>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</si>
  <si>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</si>
  <si>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</si>
  <si>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</si>
  <si>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</si>
  <si>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</si>
  <si>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</si>
  <si>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</si>
  <si>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</si>
  <si>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</si>
  <si>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</si>
  <si>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</si>
  <si>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</si>
  <si>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</si>
  <si>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</si>
  <si>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</si>
  <si>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</si>
  <si>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</si>
  <si>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</si>
  <si>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</si>
  <si>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</si>
  <si>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</si>
  <si>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</si>
  <si>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</si>
  <si>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</si>
  <si>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</si>
  <si>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</si>
  <si>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</si>
  <si>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</si>
  <si>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</si>
  <si>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</si>
  <si>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</si>
  <si>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</si>
  <si>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</si>
  <si>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</si>
  <si>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</si>
  <si>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</si>
  <si>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</si>
  <si>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</si>
  <si>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</si>
  <si>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</si>
  <si>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</si>
  <si>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</si>
  <si>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</si>
  <si>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</si>
  <si>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</si>
  <si>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</si>
  <si>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</si>
  <si>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</si>
  <si>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</si>
  <si>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</si>
  <si>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</si>
  <si>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</si>
  <si>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</si>
  <si>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</si>
  <si>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</si>
  <si>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</si>
  <si>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</si>
  <si>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</si>
  <si>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</si>
  <si>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</si>
  <si>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</si>
  <si>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</si>
  <si>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</si>
  <si>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</si>
  <si>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</si>
  <si>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</si>
  <si>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</si>
  <si>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</si>
  <si>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</si>
  <si>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</si>
  <si>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</si>
  <si>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</si>
  <si>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</si>
  <si>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</si>
  <si>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</si>
  <si>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</si>
  <si>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</si>
  <si>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</si>
  <si>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</si>
  <si>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</si>
  <si>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</si>
  <si>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</si>
  <si>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</si>
  <si>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</si>
  <si>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</si>
  <si>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</si>
  <si>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</si>
  <si>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</si>
  <si>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</si>
  <si>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</si>
  <si>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</si>
  <si>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</si>
  <si>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</si>
  <si>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</si>
  <si>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</si>
  <si>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</si>
  <si>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</si>
  <si>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</si>
  <si>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</si>
  <si>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</si>
  <si>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</si>
  <si>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</si>
  <si>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</si>
  <si>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</si>
  <si>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</si>
  <si>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</si>
  <si>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</si>
  <si>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</si>
  <si>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</si>
  <si>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</si>
  <si>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</si>
  <si>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</si>
  <si>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</si>
  <si>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</si>
  <si>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</si>
  <si>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</si>
  <si>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</si>
  <si>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</si>
  <si>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</si>
  <si>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</si>
  <si>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</si>
  <si>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</si>
  <si>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</si>
  <si>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</si>
  <si>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</si>
  <si>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</si>
  <si>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</si>
  <si>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</si>
  <si>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</si>
  <si>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</si>
  <si>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</si>
  <si>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</si>
  <si>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</si>
  <si>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</si>
  <si>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</si>
  <si>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</si>
  <si>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</si>
  <si>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</si>
  <si>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</si>
  <si>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</si>
  <si>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</si>
  <si>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</si>
  <si>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</si>
  <si>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</si>
  <si>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</si>
  <si>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</si>
  <si>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</si>
  <si>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</si>
  <si>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</si>
  <si>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</si>
  <si>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</si>
  <si>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</si>
  <si>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</si>
  <si>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</si>
  <si>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</si>
  <si>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</si>
  <si>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</si>
  <si>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</si>
  <si>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</si>
  <si>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</si>
  <si>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</si>
  <si>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</si>
  <si>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</si>
  <si>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</si>
  <si>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</si>
  <si>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</si>
  <si>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</si>
  <si>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</si>
  <si>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</si>
  <si>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</si>
  <si>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</si>
  <si>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</si>
  <si>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</si>
  <si>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</si>
  <si>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</si>
  <si>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</si>
  <si>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</si>
  <si>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</si>
  <si>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</si>
  <si>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</si>
  <si>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</si>
  <si>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</si>
  <si>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</si>
  <si>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</si>
  <si>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</si>
  <si>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</si>
  <si>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</si>
  <si>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</si>
  <si>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</si>
  <si>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</si>
  <si>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</si>
  <si>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</si>
  <si>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</si>
  <si>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</si>
  <si>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</si>
  <si>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</si>
  <si>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</si>
  <si>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</si>
  <si>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</si>
  <si>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</si>
  <si>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</si>
  <si>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</si>
  <si>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</si>
  <si>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</si>
  <si>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</si>
  <si>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</si>
  <si>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</si>
  <si>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</si>
  <si>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</si>
  <si>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</si>
  <si>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</si>
  <si>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</si>
  <si>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</si>
  <si>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</si>
  <si>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</si>
  <si>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</si>
  <si>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</si>
  <si>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</si>
  <si>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</si>
  <si>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</si>
  <si>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</si>
  <si>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</si>
  <si>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</si>
  <si>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</si>
  <si>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</si>
  <si>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</si>
  <si>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</si>
  <si>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</si>
  <si>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</si>
  <si>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</si>
  <si>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</si>
  <si>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</si>
  <si>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</si>
  <si>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</si>
  <si>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</si>
  <si>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</si>
  <si>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</si>
  <si>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</si>
  <si>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</si>
  <si>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</si>
  <si>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</si>
  <si>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</si>
  <si>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</si>
  <si>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</si>
  <si>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</si>
  <si>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</si>
  <si>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</si>
  <si>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</si>
  <si>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</si>
  <si>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</si>
  <si>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</si>
  <si>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</si>
  <si>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</si>
  <si>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</si>
  <si>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</si>
  <si>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</si>
  <si>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</si>
  <si>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</si>
  <si>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</si>
  <si>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</si>
  <si>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</si>
  <si>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</si>
  <si>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</si>
  <si>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</si>
  <si>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</si>
  <si>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</si>
  <si>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</si>
  <si>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</si>
  <si>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</si>
  <si>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</si>
  <si>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</si>
  <si>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</si>
  <si>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</si>
  <si>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</si>
  <si>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</si>
  <si>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</si>
  <si>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</si>
  <si>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</si>
  <si>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</si>
  <si>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</si>
  <si>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</si>
  <si>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</si>
  <si>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</si>
  <si>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</si>
  <si>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</si>
  <si>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</si>
  <si>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</si>
  <si>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</si>
  <si>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</si>
  <si>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</si>
  <si>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</si>
  <si>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</si>
  <si>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</si>
  <si>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</si>
  <si>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</si>
  <si>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</si>
  <si>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</si>
  <si>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</si>
  <si>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</si>
  <si>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</si>
  <si>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</si>
  <si>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</si>
  <si>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</si>
  <si>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</si>
  <si>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</si>
  <si>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</si>
  <si>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</si>
  <si>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</si>
  <si>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</si>
  <si>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</si>
  <si>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</si>
  <si>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</si>
  <si>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</si>
  <si>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</si>
  <si>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</si>
  <si>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</si>
  <si>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</si>
  <si>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</si>
  <si>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</si>
  <si>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</si>
  <si>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</si>
  <si>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</si>
  <si>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</si>
  <si>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</si>
  <si>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</si>
  <si>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</si>
  <si>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</si>
  <si>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</si>
  <si>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</si>
  <si>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</si>
  <si>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</si>
  <si>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</si>
  <si>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</si>
  <si>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</si>
  <si>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</si>
  <si>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</si>
  <si>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</si>
  <si>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</si>
  <si>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</si>
  <si>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</si>
  <si>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</si>
  <si>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</si>
  <si>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</si>
  <si>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</si>
  <si>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</si>
  <si>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</si>
  <si>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</si>
  <si>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</si>
  <si>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</si>
  <si>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</si>
  <si>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</si>
  <si>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</si>
  <si>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</si>
  <si>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</si>
  <si>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</si>
  <si>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</si>
  <si>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</si>
  <si>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</si>
  <si>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</si>
  <si>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</si>
  <si>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</si>
  <si>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</si>
  <si>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</si>
  <si>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</si>
  <si>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</si>
  <si>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</si>
  <si>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</si>
  <si>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</si>
  <si>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</si>
  <si>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</si>
  <si>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</si>
  <si>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</si>
  <si>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</si>
  <si>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</si>
  <si>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</si>
  <si>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</si>
  <si>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</si>
  <si>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</si>
  <si>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</si>
  <si>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</si>
  <si>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</si>
  <si>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</si>
  <si>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</si>
  <si>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</si>
  <si>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</si>
  <si>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</si>
  <si>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</si>
  <si>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</si>
  <si>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</si>
  <si>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</si>
  <si>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</si>
  <si>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</si>
  <si>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</si>
  <si>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</si>
  <si>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</si>
  <si>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</si>
  <si>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</si>
  <si>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</si>
  <si>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</si>
  <si>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 xml:space="preserve">POINT TRANSERVESE DIRECTEUR MAGASIN </t>
  </si>
  <si>
    <t>Mme Meriam CHOUCHENE &amp; Mr Souhaiel DRAOUI</t>
  </si>
  <si>
    <t>Directeur magasin &amp; chefs rayons</t>
  </si>
  <si>
    <t>Renforcer le contrôle des DLC des produits.</t>
  </si>
  <si>
    <t>Présence d'un bloc de fromage pizzatella majesté et d'un boudin de salami de dinde extra entamés et non identifiés.</t>
  </si>
  <si>
    <t>Veuillez étiqueter les produits entamés.</t>
  </si>
  <si>
    <t>Absence de savon liquide.</t>
  </si>
  <si>
    <t>Fournir du savon liquide.</t>
  </si>
  <si>
    <t>Assurer l'enregistrement quotidien de l'autocontrôle du nettoyage.</t>
  </si>
  <si>
    <t>Renforcer le nettoyage.</t>
  </si>
  <si>
    <t>Présence de deux couteaux non propres (voir photo).</t>
  </si>
  <si>
    <t>Renforcer le triage.</t>
  </si>
  <si>
    <t>Veuillez identifier les morceaux de potiron avant exposition.</t>
  </si>
  <si>
    <t>Assurer l'enregistrement quotidien des autocontrôles du nettoyage.</t>
  </si>
  <si>
    <t>Présence de déchets de cartons par terre.</t>
  </si>
  <si>
    <t>Renforcer le nettoyage de la réserve.</t>
  </si>
  <si>
    <t xml:space="preserve"> Accumulation de la poussière sur les étagères de stockage.</t>
  </si>
  <si>
    <t>Assurer le nettoyage.</t>
  </si>
  <si>
    <t>Utilisation d'une ancienne boite de conserve pour le remplissage du sucre.</t>
  </si>
  <si>
    <t>Vérifier l'étiquetage des produits avant exposition.</t>
  </si>
  <si>
    <t>Absence de source d'aération.</t>
  </si>
  <si>
    <t>Installer un système d'aération.</t>
  </si>
  <si>
    <t>Procéder au dégivrage.</t>
  </si>
  <si>
    <t>Présence de 3 lampes non fonctionnelles dans le meubles froid d'exposition des yaourts.</t>
  </si>
  <si>
    <t>Assurer la réparation.</t>
  </si>
  <si>
    <t>Présence de givre au niveau de la CF(-) et dans les meubles froids d'exposition des glaces et des produits surgelés.</t>
  </si>
  <si>
    <t>Assurer la découpe des aliments prêts à la consommation sur la planche de découpe appropriée.</t>
  </si>
  <si>
    <t>La hotte est non  fonctionnelle.</t>
  </si>
  <si>
    <t>Mettre en marche la hotte.</t>
  </si>
  <si>
    <t>Prévoir une séparation entre les secteurs de différentes natures.</t>
  </si>
  <si>
    <t>Découpe des aliments cuits 'Ain Sbanouiria' sur billot de volaille trad.
Le risque de contamination croisée par des germes pathogènes tels que les Salmonelle est imminent.</t>
  </si>
  <si>
    <t>Absence de savon liquide au rayon.</t>
  </si>
  <si>
    <t>Lavage des mains non maitrisé en absence du savon liquide.</t>
  </si>
  <si>
    <t>Absence de dispositif de savon liquide au rayon traiteur.</t>
  </si>
  <si>
    <t>Fournir un distributeur.</t>
  </si>
  <si>
    <t>Le système d'ouverture à pédale des poubelles du rayon FLEG et traiteur est abimé.</t>
  </si>
  <si>
    <t>Réparer ou remplacer les poubelles abimées.</t>
  </si>
  <si>
    <t>Le DEIV du rayon traiteur est rempli de cadavres d'insectes</t>
  </si>
  <si>
    <t>Nettoyer régulièrement les DEIV.</t>
  </si>
  <si>
    <t>T° affichée du meuble froid est de l'ordre de 6,1°C, T° prélevée 9,1°C.</t>
  </si>
  <si>
    <t>Vérifier l'afficheur du meuble froid.</t>
  </si>
  <si>
    <t>Ajuster la T° du meuble à 4°C.</t>
  </si>
  <si>
    <t>Etat de propreté insatisfaisant du meuble d'exposition à température ambiante.</t>
  </si>
  <si>
    <t>Remplir ces paramètres.</t>
  </si>
  <si>
    <t>Etat de propreté insatisfaisant du petit matériel.</t>
  </si>
  <si>
    <t>Entreposage des éléments du hachoir au rayon traiteur.</t>
  </si>
  <si>
    <t>T° laboratoire 16°C</t>
  </si>
  <si>
    <t>Abaisser la T° de climatisation à 10°C.</t>
  </si>
  <si>
    <t>Stagnation d'eau dans la chambre froide de la boucherie.</t>
  </si>
  <si>
    <t>Améliorer le système de drainage à ce niveau.</t>
  </si>
  <si>
    <t>La benne à ordure n'est pas munie de sac.
Le local déchet n'est pas utilisé pour l'entreposage des ordures; stockage des étagères à ce niveau.</t>
  </si>
  <si>
    <t>Mettre en place un sac poubelle.
Ecarter les étagères du local déchet.</t>
  </si>
  <si>
    <t>Présence de mouches au rayon boucherie.</t>
  </si>
  <si>
    <t>Renforcer la lutte contre les mouches.</t>
  </si>
  <si>
    <t>Fixer le système d'ouverture.
Réparer la fuite.</t>
  </si>
  <si>
    <t>Absence de local déchet.</t>
  </si>
  <si>
    <t>Aménager un local déchet adapté.</t>
  </si>
  <si>
    <t>Dégradation des grilles d'aération au niveau du meuble froid d'exposition des yaourts.</t>
  </si>
  <si>
    <t>Entretenir le meuble.</t>
  </si>
  <si>
    <t>Même chambre froide pour les condiments et légumes.</t>
  </si>
  <si>
    <t>Prévoir une séparation physique à ce niveau.</t>
  </si>
  <si>
    <t>Dégradation des grilles d'aération au  meuble 4 éme gamme.</t>
  </si>
  <si>
    <t>La T° de la salade méchouia est de l'ordre de 9,5°C.</t>
  </si>
  <si>
    <t>Renforcer le nettoyage du meuble.</t>
  </si>
  <si>
    <t>Respecter le flux du personnel par secteur.</t>
  </si>
  <si>
    <t>L'employé assure le traitement et la vente au niveau de tous les rayons PFT.
Aucune action préventive n'a été mise en place.</t>
  </si>
  <si>
    <t>Manque de traçabilité des morceaux de halwa chamia (nature color et au chocolat) DE 14/09/19 et des morceaux de beurre délice DE 15/09/19.</t>
  </si>
  <si>
    <t>Assurer la traçabilité de tous les produits.</t>
  </si>
  <si>
    <t>Manque de mention de la date d'ouverture du boudin de salami de dinde extra sur les fiches de traçabilité.</t>
  </si>
  <si>
    <t>Réparer ou remplacer le thermomètre.</t>
  </si>
  <si>
    <t>Le thermomètre est non fonctionnel. Utilisation du thermomètre du traiteur ayant ainsi un problème de fonctionnement.</t>
  </si>
  <si>
    <t>L'autocontrôle du nettoyage n'est pas systématiquement réalisé.</t>
  </si>
  <si>
    <t>Interdire cette pratique.</t>
  </si>
  <si>
    <t>Enregistrer les quantités restantes sur linéaires avant de mentionner les quantités ajoutées.</t>
  </si>
  <si>
    <t>Etat de propreté insatisfaisant des étagères.</t>
  </si>
  <si>
    <t xml:space="preserve">Etat de fraicheur insatisfaisant des tomates et piments. </t>
  </si>
  <si>
    <t>Manque de louches pour les produits exposés.</t>
  </si>
  <si>
    <t>Etat de propreté insatisfaisant des étagères de farine, sucre, pâtes, semoules.</t>
  </si>
  <si>
    <t>Absence du thermomètre.
Utilisation du thermomètre du rayon charcuterie/fromage.</t>
  </si>
  <si>
    <t>Fournir un thermomètre à sonde pour chaque rayon.</t>
  </si>
  <si>
    <t>Présence d'une préparation alimentaire "mozza pizza" dépourvue de son étiquetage fournisseur.</t>
  </si>
  <si>
    <t>Présence de 3 paquets de fromage "fromy 24 portions" périmés depuis le 15/09/19.</t>
  </si>
  <si>
    <t>Etat de propreté insatisfaisant des meubles d'exposition des glaces et produits surgelés.</t>
  </si>
  <si>
    <t>Manque d'étiquetage sur les morceaux de potiron emballés et exposés.</t>
  </si>
  <si>
    <t>Etat de propreté insatisfaisant de la chambre froide négative.</t>
  </si>
  <si>
    <t>Manque d'étanchéité de la porte du quai de réception.</t>
  </si>
  <si>
    <t>Renforcer l'étanchéité de la porte.</t>
  </si>
  <si>
    <t>Le bouton poussoir du poste lave-mains du rayon traiteur est à manipulation difficile.
Présence de fuite d'eau au poste lave-mains des sanitaires femmes.
Absence de poste lave-mains à la boucherie.</t>
  </si>
  <si>
    <t>Non disponibilité de stations de nettoyage à la réception et pâtisserie.</t>
  </si>
  <si>
    <t>Fournir des stations de nettoyage.</t>
  </si>
  <si>
    <t>Renforcer le nettoyage et désinfection des outils de travail.</t>
  </si>
  <si>
    <t>Dysfonctionnement du thermomètre; lecture unique en °F.</t>
  </si>
  <si>
    <t>Remplir tous les paramètres de la traçabilité.</t>
  </si>
  <si>
    <t>Renforcer le nettoyage des couteaux après utilisation.</t>
  </si>
  <si>
    <t>Fournir ces éléments.</t>
  </si>
  <si>
    <t>Dresser le plan de positionnement des appâts au magasin.</t>
  </si>
  <si>
    <t>Absence de plan de positionnement des appâts au magasin.</t>
  </si>
  <si>
    <t>Indication erronée de la date de réception au rayon des gâteaux caramel *4 (06/08/2019). Egalement, on note l'absence de l'étiquette originale du produit.
Par ailleurs, certaines fiches de contrôle de réception au rayon ne sont pas totalement remplies.</t>
  </si>
  <si>
    <t>Plus de rigueur au remplissage des fiches de contrôle des produits réceptionnés au rayon.</t>
  </si>
  <si>
    <t>Présence de 6 paquets de kounefa exposés au froid positif dont la date de fabrication était le 06/08/19. Il est mentionné sur l'étiquette fournisseur  de conserver pendant 15 jour au froid positif (donc la DLC sera le 21/08/19) alors qu'au froid négatif à une durée de 6 mois.</t>
  </si>
  <si>
    <t>Respecter les consignes du fournisseur sur le mode de conservation et la durée de vie de cet aliment.</t>
  </si>
  <si>
    <t>Les mentions casses et ventes ne sont pas remplies sur le cadencier.
Les températures de fin de cuisson ne sont pas enregistrées au cadencier.</t>
  </si>
  <si>
    <t>Surveiller de prés la chaine froide des préparations sensibles. Ne pas les exposer en cas de litige frigorifique.</t>
  </si>
  <si>
    <t>Volaillerie trad.: Les quantités de volaille, restées sur linéaires, ne sont pas correctement mentionnées sur les fiches de traçabilité.</t>
  </si>
  <si>
    <t>Fournir un élément adapté et nettoyable pour cet activité.</t>
  </si>
  <si>
    <t>Présence de givre au niveau des meubles froids d'exposition des glaces et produits surgelés.</t>
  </si>
  <si>
    <t>T° de la salade méchouia est e l'ordre de 9,5°C.</t>
  </si>
  <si>
    <t>L'emplacement juxtaposé  du billot de découpe des volailles trad. et de la friteuse favorise le risque de contamination croisée.</t>
  </si>
  <si>
    <t>UHD ROUTE DE GABES SFAX</t>
  </si>
  <si>
    <t>Dr Hatem KARAA</t>
  </si>
  <si>
    <t>Mr Fathi Harhouri</t>
  </si>
  <si>
    <t>La zone casse n'est pas identifiée au labo ni en chambre froide</t>
  </si>
  <si>
    <t>Seau de nappage et les cartons des gateaux entamés ne portent pas les dates de leur première utilisation</t>
  </si>
  <si>
    <t>Test de traçabilité effctué sur l'article Opéra x2 lot F92251019 était cocluant. Toutefois, il faut être précis sur les dates d'ouverture des cartons (deux dates sont inscrites sur les fiches de traçabilité)</t>
  </si>
  <si>
    <t>renforcer les opérations de dépoussièrage du linéaire</t>
  </si>
  <si>
    <t>assurer la protection des produits entreposés en chambre froide (voir photo)</t>
  </si>
  <si>
    <t>Renforcer les opérations de nettoyage du sol de la chambre froide négative</t>
  </si>
  <si>
    <t xml:space="preserve">Renforcer les opérations de nettoyage du regard </t>
  </si>
  <si>
    <t>Absence de trace de décontamination des légumes utilisés pour la préparation des mini sandwichs préparés le 23/11/2019</t>
  </si>
  <si>
    <t>Mauvaise utilisation des cadenciers de cuisson</t>
  </si>
  <si>
    <t>mauvaise utilisation des fiches de contrôle du poids</t>
  </si>
  <si>
    <t>Renforcer les opérations de nettoyage des meubles</t>
  </si>
  <si>
    <t>Assurer l'identification de tous les morceaux de fromage découpés (voir photo)</t>
  </si>
  <si>
    <t xml:space="preserve">renforcer les opérations de nettoyage de la table de déssouvidage et du regard d'évacuation des eaux usées </t>
  </si>
  <si>
    <t>02 tests ont été réalisés le jour de l'audit: 
- agneau SOMOVIR reçu le 23/11/19
- escalope de dinde lot 3290201 reçue le 25/11/2019
tests concluants</t>
  </si>
  <si>
    <t>Renforcer les opérations de tri des figues de barbarie</t>
  </si>
  <si>
    <t>Renforcer les opérations de nettoyage du meuble IV ème gamme</t>
  </si>
  <si>
    <t>Renforcer les opérations de nettoyage de l'étagère réservée au stockage des salaisons et autres semi-conserves</t>
  </si>
  <si>
    <t>Renforcer les opérations de dépoussièrage des produits présentés à la vente (exemple café soluble)</t>
  </si>
  <si>
    <t>Dépoussièrer le linéaire thé à infusion</t>
  </si>
  <si>
    <t>Usage d'une boite de conserve de récupération pour manipuler le sucre.
Stockage du sucre pesé au dessus des cartons de produits d'hygiène féminine (voir photos).</t>
  </si>
  <si>
    <t>Stockage des produits alimentaires à même le sol (voir photo).</t>
  </si>
  <si>
    <t>Non respect de la date limite de retrait de 19 bouteilles de scheweppes agrumes (DLUO: 28/11/2019)</t>
  </si>
  <si>
    <t>renforcer les opérations de nettoyage du linéaire yaourts</t>
  </si>
  <si>
    <t>accumulation d'objets divers et inutiles au dessus des casier hommes</t>
  </si>
  <si>
    <t xml:space="preserve">Absence de source d'aération.
Traces d'humidté et des infiltration d'eau sur les murs </t>
  </si>
  <si>
    <t>Néon non fonctionnel en chambre froide</t>
  </si>
  <si>
    <t>Température du laboratoire 12°C</t>
  </si>
  <si>
    <t xml:space="preserve">Présence de givre au niveau de la CF(-) </t>
  </si>
  <si>
    <t>Dégradation des grilles d'aération au niveau du meuble froid d'exposition des yaourts.
Oxydation des meubles de présentation des pains et viennoiseries industrielles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</si>
</sst>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95">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0" borderId="3" xfId="0" applyFont="1" applyBorder="1" applyAlignment="1" applyProtection="1">
      <alignment horizontal="center" vertical="center" wrapText="1"/>
      <protection hidden="1"/>
    </xf>
    <xf numFmtId="0" fontId="35" fillId="0" borderId="3" xfId="0" applyFont="1" applyFill="1" applyBorder="1" applyAlignment="1" applyProtection="1">
      <alignment vertical="center" wrapText="1"/>
      <protection hidden="1"/>
    </xf>
    <xf numFmtId="0" fontId="37" fillId="0" borderId="7" xfId="0" applyFont="1" applyFill="1" applyBorder="1" applyAlignment="1" applyProtection="1">
      <alignment horizontal="left" vertical="top" wrapText="1"/>
      <protection locked="0"/>
    </xf>
    <xf numFmtId="0" fontId="37" fillId="0" borderId="1" xfId="0" applyFont="1" applyFill="1" applyBorder="1" applyAlignment="1" applyProtection="1">
      <alignment wrapText="1"/>
      <protection locked="0"/>
    </xf>
    <xf numFmtId="0" fontId="33" fillId="0" borderId="1" xfId="0" applyFont="1" applyFill="1" applyBorder="1"/>
    <xf numFmtId="9" fontId="35" fillId="0" borderId="3" xfId="0" applyNumberFormat="1" applyFont="1" applyFill="1" applyBorder="1" applyAlignment="1" applyProtection="1">
      <alignment wrapText="1"/>
      <protection locked="0"/>
    </xf>
    <xf numFmtId="0" fontId="37" fillId="0" borderId="7" xfId="0" applyFont="1" applyFill="1" applyBorder="1" applyAlignment="1" applyProtection="1">
      <alignment wrapText="1"/>
      <protection locked="0"/>
    </xf>
    <xf numFmtId="0" fontId="37" fillId="0" borderId="1" xfId="0" applyFont="1" applyFill="1" applyBorder="1" applyAlignment="1" applyProtection="1">
      <alignment vertical="center" wrapText="1"/>
      <protection locked="0"/>
    </xf>
    <xf numFmtId="0" fontId="37" fillId="0" borderId="1" xfId="0" applyFont="1" applyFill="1" applyBorder="1" applyAlignment="1" applyProtection="1">
      <alignment vertical="top" wrapText="1"/>
      <protection locked="0"/>
    </xf>
    <xf numFmtId="0" fontId="35" fillId="0" borderId="1" xfId="0" applyFont="1" applyFill="1" applyBorder="1" applyAlignment="1" applyProtection="1">
      <alignment vertical="center" wrapText="1"/>
      <protection hidden="1"/>
    </xf>
    <xf numFmtId="165" fontId="37" fillId="0" borderId="1" xfId="0" applyNumberFormat="1" applyFont="1" applyFill="1" applyBorder="1" applyAlignment="1" applyProtection="1">
      <alignment horizontal="center" wrapText="1"/>
      <protection hidden="1"/>
    </xf>
    <xf numFmtId="0" fontId="37" fillId="0" borderId="1" xfId="0" applyFont="1" applyFill="1" applyBorder="1" applyAlignment="1" applyProtection="1">
      <alignment horizontal="center" wrapText="1"/>
      <protection locked="0"/>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66956416"/>
        <c:axId val="166958208"/>
      </c:barChart>
      <c:catAx>
        <c:axId val="166956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958208"/>
        <c:crosses val="autoZero"/>
        <c:auto val="1"/>
        <c:lblAlgn val="ctr"/>
        <c:lblOffset val="100"/>
        <c:noMultiLvlLbl val="0"/>
      </c:catAx>
      <c:valAx>
        <c:axId val="166958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956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0.97499999999999998</c:v>
                </c:pt>
                <c:pt idx="1">
                  <c:v>0.95833333333333337</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88558720"/>
        <c:axId val="188585088"/>
      </c:barChart>
      <c:catAx>
        <c:axId val="188558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585088"/>
        <c:crosses val="autoZero"/>
        <c:auto val="1"/>
        <c:lblAlgn val="ctr"/>
        <c:lblOffset val="100"/>
        <c:noMultiLvlLbl val="0"/>
      </c:catAx>
      <c:valAx>
        <c:axId val="188585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558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0.82499999999999996</c:v>
                </c:pt>
                <c:pt idx="1">
                  <c:v>0.63043478260869568</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88353536"/>
        <c:axId val="188363520"/>
      </c:barChart>
      <c:catAx>
        <c:axId val="188353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363520"/>
        <c:crosses val="autoZero"/>
        <c:auto val="1"/>
        <c:lblAlgn val="ctr"/>
        <c:lblOffset val="100"/>
        <c:noMultiLvlLbl val="0"/>
      </c:catAx>
      <c:valAx>
        <c:axId val="188363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353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0.76388888888888884</c:v>
                </c:pt>
                <c:pt idx="1">
                  <c:v>0.93243243243243246</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88406400"/>
        <c:axId val="188416384"/>
      </c:barChart>
      <c:catAx>
        <c:axId val="188406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416384"/>
        <c:crosses val="autoZero"/>
        <c:auto val="1"/>
        <c:lblAlgn val="ctr"/>
        <c:lblOffset val="100"/>
        <c:noMultiLvlLbl val="0"/>
      </c:catAx>
      <c:valAx>
        <c:axId val="188416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406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0.91666666666666663</c:v>
                </c:pt>
                <c:pt idx="1">
                  <c:v>1</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88446976"/>
        <c:axId val="188456960"/>
      </c:barChart>
      <c:catAx>
        <c:axId val="188446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456960"/>
        <c:crosses val="autoZero"/>
        <c:auto val="1"/>
        <c:lblAlgn val="ctr"/>
        <c:lblOffset val="100"/>
        <c:noMultiLvlLbl val="0"/>
      </c:catAx>
      <c:valAx>
        <c:axId val="188456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446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0.8571428571428571</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88491648"/>
        <c:axId val="188493184"/>
      </c:barChart>
      <c:catAx>
        <c:axId val="188491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493184"/>
        <c:crosses val="autoZero"/>
        <c:auto val="1"/>
        <c:lblAlgn val="ctr"/>
        <c:lblOffset val="100"/>
        <c:noMultiLvlLbl val="0"/>
      </c:catAx>
      <c:valAx>
        <c:axId val="188493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491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0.77570093457943923</c:v>
                </c:pt>
                <c:pt idx="1">
                  <c:v>0.8</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88540416"/>
        <c:axId val="188541952"/>
      </c:barChart>
      <c:catAx>
        <c:axId val="188540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541952"/>
        <c:crosses val="autoZero"/>
        <c:auto val="1"/>
        <c:lblAlgn val="ctr"/>
        <c:lblOffset val="100"/>
        <c:noMultiLvlLbl val="0"/>
      </c:catAx>
      <c:valAx>
        <c:axId val="188541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540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0.79867986798679869</c:v>
                </c:pt>
                <c:pt idx="1">
                  <c:v>0.88801261829653</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88732544"/>
        <c:axId val="188734080"/>
      </c:barChart>
      <c:catAx>
        <c:axId val="188732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734080"/>
        <c:crosses val="autoZero"/>
        <c:auto val="1"/>
        <c:lblAlgn val="ctr"/>
        <c:lblOffset val="100"/>
        <c:noMultiLvlLbl val="0"/>
      </c:catAx>
      <c:valAx>
        <c:axId val="188734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732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0.78719040128311901</c:v>
                </c:pt>
                <c:pt idx="1">
                  <c:v>0.84400630914826502</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88777216"/>
        <c:axId val="188778752"/>
        <c:extLst xmlns:c16r2="http://schemas.microsoft.com/office/drawing/2015/06/chart"/>
      </c:barChart>
      <c:catAx>
        <c:axId val="18877721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778752"/>
        <c:crosses val="autoZero"/>
        <c:auto val="1"/>
        <c:lblAlgn val="ctr"/>
        <c:lblOffset val="100"/>
        <c:noMultiLvlLbl val="0"/>
      </c:catAx>
      <c:valAx>
        <c:axId val="18877875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8777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0.56785000000000008</c:v>
                </c:pt>
                <c:pt idx="1">
                  <c:v>0.6</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89084800"/>
        <c:axId val="189086336"/>
        <c:extLst xmlns:c16r2="http://schemas.microsoft.com/office/drawing/2015/06/chart"/>
      </c:barChart>
      <c:catAx>
        <c:axId val="189084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9086336"/>
        <c:crosses val="autoZero"/>
        <c:auto val="1"/>
        <c:lblAlgn val="ctr"/>
        <c:lblOffset val="100"/>
        <c:noMultiLvlLbl val="0"/>
      </c:catAx>
      <c:valAx>
        <c:axId val="189086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9084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87796480"/>
        <c:axId val="187802368"/>
      </c:barChart>
      <c:catAx>
        <c:axId val="187796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7802368"/>
        <c:crosses val="autoZero"/>
        <c:auto val="1"/>
        <c:lblAlgn val="ctr"/>
        <c:lblOffset val="100"/>
        <c:noMultiLvlLbl val="0"/>
      </c:catAx>
      <c:valAx>
        <c:axId val="187802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7796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0.76315789473684215</c:v>
                </c:pt>
                <c:pt idx="1">
                  <c:v>0.85526315789473684</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88164736"/>
        <c:axId val="188187008"/>
      </c:barChart>
      <c:catAx>
        <c:axId val="188164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187008"/>
        <c:crosses val="autoZero"/>
        <c:auto val="1"/>
        <c:lblAlgn val="ctr"/>
        <c:lblOffset val="100"/>
        <c:noMultiLvlLbl val="0"/>
      </c:catAx>
      <c:valAx>
        <c:axId val="188187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164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0.64634146341463417</c:v>
                </c:pt>
                <c:pt idx="1">
                  <c:v>0.7857142857142857</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88229888"/>
        <c:axId val="188235776"/>
      </c:barChart>
      <c:catAx>
        <c:axId val="18822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235776"/>
        <c:crosses val="autoZero"/>
        <c:auto val="1"/>
        <c:lblAlgn val="ctr"/>
        <c:lblOffset val="100"/>
        <c:noMultiLvlLbl val="0"/>
      </c:catAx>
      <c:valAx>
        <c:axId val="188235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22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0.68918918918918914</c:v>
                </c:pt>
                <c:pt idx="1">
                  <c:v>0.95945945945945943</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88267904"/>
        <c:axId val="188269696"/>
      </c:barChart>
      <c:catAx>
        <c:axId val="188267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269696"/>
        <c:crosses val="autoZero"/>
        <c:auto val="1"/>
        <c:lblAlgn val="ctr"/>
        <c:lblOffset val="100"/>
        <c:noMultiLvlLbl val="0"/>
      </c:catAx>
      <c:valAx>
        <c:axId val="18826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267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0.78048780487804881</c:v>
                </c:pt>
                <c:pt idx="1">
                  <c:v>0.97727272727272729</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87927936"/>
        <c:axId val="187929728"/>
      </c:barChart>
      <c:catAx>
        <c:axId val="187927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7929728"/>
        <c:crosses val="autoZero"/>
        <c:auto val="1"/>
        <c:lblAlgn val="ctr"/>
        <c:lblOffset val="100"/>
        <c:noMultiLvlLbl val="0"/>
      </c:catAx>
      <c:valAx>
        <c:axId val="187929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7927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88032128"/>
        <c:axId val="188033664"/>
      </c:barChart>
      <c:catAx>
        <c:axId val="188032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033664"/>
        <c:crosses val="autoZero"/>
        <c:auto val="1"/>
        <c:lblAlgn val="ctr"/>
        <c:lblOffset val="100"/>
        <c:noMultiLvlLbl val="0"/>
      </c:catAx>
      <c:valAx>
        <c:axId val="188033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032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0.88461538461538458</c:v>
                </c:pt>
                <c:pt idx="1">
                  <c:v>0.81666666666666665</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88080896"/>
        <c:axId val="188082432"/>
      </c:barChart>
      <c:catAx>
        <c:axId val="188080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082432"/>
        <c:crosses val="autoZero"/>
        <c:auto val="1"/>
        <c:lblAlgn val="ctr"/>
        <c:lblOffset val="100"/>
        <c:noMultiLvlLbl val="0"/>
      </c:catAx>
      <c:valAx>
        <c:axId val="188082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080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88108800"/>
        <c:axId val="188110336"/>
      </c:barChart>
      <c:catAx>
        <c:axId val="188108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110336"/>
        <c:crosses val="autoZero"/>
        <c:auto val="1"/>
        <c:lblAlgn val="ctr"/>
        <c:lblOffset val="100"/>
        <c:noMultiLvlLbl val="0"/>
      </c:catAx>
      <c:valAx>
        <c:axId val="188110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108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108" zoomScaleSheetLayoutView="100" workbookViewId="0">
      <selection activeCell="K22" sqref="K22"/>
    </sheetView>
  </sheetViews>
  <sheetFormatPr baseColWidth="10" defaultColWidth="11.42578125" defaultRowHeight="15" x14ac:dyDescent="0.25"/>
  <cols>
    <col min="1" max="1" width="11.42578125" style="54"/>
    <col min="2" max="2" width="15" customWidth="1"/>
    <col min="3" max="3" width="14" customWidth="1"/>
    <col min="11" max="11" width="16.5703125" customWidth="1"/>
    <col min="12" max="14" width="11.42578125" customWidth="1"/>
  </cols>
  <sheetData>
    <row r="18" spans="1:11" ht="21" x14ac:dyDescent="0.25">
      <c r="A18" s="366" t="s">
        <v>275</v>
      </c>
      <c r="B18" s="366"/>
      <c r="C18" s="366"/>
      <c r="D18" s="367" t="s">
        <v>573</v>
      </c>
      <c r="E18" s="367"/>
      <c r="F18" s="367"/>
      <c r="G18" s="367"/>
      <c r="H18" s="367"/>
      <c r="I18" s="367"/>
      <c r="J18" s="367"/>
      <c r="K18" s="367"/>
    </row>
    <row r="20" spans="1:11" ht="16.5" x14ac:dyDescent="0.3">
      <c r="A20" s="47"/>
      <c r="B20" s="42"/>
      <c r="C20" s="42"/>
      <c r="D20" s="42"/>
      <c r="E20" s="42"/>
      <c r="F20" s="42"/>
      <c r="G20" s="42"/>
      <c r="H20" s="42"/>
      <c r="I20" s="42"/>
    </row>
    <row r="21" spans="1:11" x14ac:dyDescent="0.25">
      <c r="A21" s="368" t="s">
        <v>276</v>
      </c>
      <c r="B21" s="368"/>
      <c r="C21" s="368"/>
      <c r="D21" s="368"/>
      <c r="E21" s="368"/>
      <c r="F21" s="368"/>
      <c r="G21" s="368"/>
      <c r="H21" s="368"/>
      <c r="I21" s="368"/>
      <c r="J21" s="368"/>
      <c r="K21" s="368"/>
    </row>
    <row r="22" spans="1:11" x14ac:dyDescent="0.25">
      <c r="A22" s="48"/>
      <c r="B22" s="43"/>
      <c r="C22" s="43"/>
      <c r="D22" s="42"/>
      <c r="E22" s="42"/>
      <c r="F22" s="42"/>
      <c r="G22" s="42"/>
      <c r="H22" s="42"/>
      <c r="I22" s="42"/>
    </row>
    <row r="23" spans="1:11" ht="42" customHeight="1" x14ac:dyDescent="0.25">
      <c r="A23" s="49" t="s">
        <v>277</v>
      </c>
      <c r="B23" s="369" t="s">
        <v>278</v>
      </c>
      <c r="C23" s="369"/>
      <c r="D23" s="42"/>
      <c r="E23" s="42"/>
      <c r="F23" s="42"/>
      <c r="G23" s="42"/>
      <c r="H23" s="42"/>
      <c r="I23" s="42"/>
      <c r="J23" t="str">
        <f>D18</f>
        <v>UHD ROUTE DE GABES SFAX</v>
      </c>
    </row>
    <row r="24" spans="1:11" ht="33" customHeight="1" x14ac:dyDescent="0.25">
      <c r="A24" s="50" t="s">
        <v>279</v>
      </c>
      <c r="B24" s="370">
        <f>AVERAGE('A3 Exploitation'!D719,'A3 Technique'!D215)</f>
        <v>0.78719040128311901</v>
      </c>
      <c r="C24" s="370"/>
      <c r="D24" s="42"/>
      <c r="E24" s="42"/>
      <c r="F24" s="42"/>
      <c r="G24" s="42"/>
      <c r="H24" s="42"/>
      <c r="I24" s="42"/>
    </row>
    <row r="25" spans="1:11" ht="33" customHeight="1" x14ac:dyDescent="0.25">
      <c r="A25" s="50" t="s">
        <v>280</v>
      </c>
      <c r="B25" s="370">
        <f>AVERAGE('A4 Exploitation'!D719,'A4 Technique'!D215)</f>
        <v>0.84400630914826502</v>
      </c>
      <c r="C25" s="370"/>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69" t="s">
        <v>281</v>
      </c>
      <c r="C29" s="369"/>
      <c r="D29" s="42"/>
      <c r="E29" s="42"/>
      <c r="F29" s="42"/>
      <c r="G29" s="42"/>
      <c r="H29" s="42"/>
      <c r="I29" s="42"/>
      <c r="J29" t="str">
        <f>D18</f>
        <v>UHD ROUTE DE GABES SFAX</v>
      </c>
    </row>
    <row r="30" spans="1:11" ht="33" customHeight="1" x14ac:dyDescent="0.25">
      <c r="A30" s="50" t="s">
        <v>279</v>
      </c>
      <c r="B30" s="370">
        <f>'A3 Exploitation'!D719</f>
        <v>0.79867986798679869</v>
      </c>
      <c r="C30" s="370"/>
      <c r="D30" s="42"/>
      <c r="E30" s="42"/>
      <c r="F30" s="42"/>
      <c r="G30" s="42"/>
      <c r="H30" s="42"/>
      <c r="I30" s="42"/>
    </row>
    <row r="31" spans="1:11" ht="33" customHeight="1" x14ac:dyDescent="0.25">
      <c r="A31" s="50" t="s">
        <v>280</v>
      </c>
      <c r="B31" s="370">
        <f>'A4 Exploitation'!D719</f>
        <v>0.88801261829653</v>
      </c>
      <c r="C31" s="370"/>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71" t="s">
        <v>282</v>
      </c>
      <c r="C34" s="371"/>
      <c r="D34" s="42"/>
      <c r="E34" s="42"/>
      <c r="F34" s="42"/>
      <c r="G34" s="42"/>
      <c r="H34" s="42"/>
      <c r="I34" s="42"/>
      <c r="J34" t="str">
        <f>D18</f>
        <v>UHD ROUTE DE GABES SFAX</v>
      </c>
    </row>
    <row r="35" spans="1:10" ht="33" customHeight="1" x14ac:dyDescent="0.25">
      <c r="A35" s="50" t="s">
        <v>279</v>
      </c>
      <c r="B35" s="370">
        <f>AVERAGE('A3 Exploitation'!D717, 'A3 Technique'!D213)</f>
        <v>0.56785000000000008</v>
      </c>
      <c r="C35" s="370"/>
      <c r="D35" s="42"/>
      <c r="E35" s="42"/>
      <c r="F35" s="42"/>
      <c r="G35" s="42"/>
      <c r="H35" s="42"/>
      <c r="I35" s="42"/>
    </row>
    <row r="36" spans="1:10" ht="33" customHeight="1" x14ac:dyDescent="0.25">
      <c r="A36" s="50" t="s">
        <v>280</v>
      </c>
      <c r="B36" s="370">
        <f>AVERAGE('A4 Exploitation'!D717, 'A4 Technique'!D213)</f>
        <v>0.6</v>
      </c>
      <c r="C36" s="370"/>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69" t="s">
        <v>283</v>
      </c>
      <c r="C39" s="369"/>
      <c r="D39" s="42"/>
      <c r="E39" s="42"/>
      <c r="F39" s="42"/>
      <c r="G39" s="42"/>
      <c r="H39" s="42"/>
      <c r="I39" s="42"/>
      <c r="J39" t="str">
        <f>D18</f>
        <v>UHD ROUTE DE GABES SFAX</v>
      </c>
    </row>
    <row r="40" spans="1:10" ht="33" customHeight="1" x14ac:dyDescent="0.25">
      <c r="A40" s="50" t="s">
        <v>279</v>
      </c>
      <c r="B40" s="372">
        <f>'A3 Exploitation'!D48</f>
        <v>1</v>
      </c>
      <c r="C40" s="372"/>
      <c r="D40" s="42"/>
      <c r="E40" s="42"/>
      <c r="F40" s="42"/>
      <c r="G40" s="42"/>
      <c r="H40" s="42"/>
      <c r="I40" s="42"/>
    </row>
    <row r="41" spans="1:10" ht="33" customHeight="1" x14ac:dyDescent="0.25">
      <c r="A41" s="50" t="s">
        <v>280</v>
      </c>
      <c r="B41" s="372">
        <f>'A4 Exploitation'!D48</f>
        <v>1</v>
      </c>
      <c r="C41" s="372"/>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69" t="s">
        <v>284</v>
      </c>
      <c r="C44" s="369"/>
      <c r="D44" s="42"/>
      <c r="E44" s="42"/>
      <c r="F44" s="42"/>
      <c r="G44" s="42"/>
      <c r="H44" s="42"/>
      <c r="I44" s="42"/>
      <c r="J44" t="str">
        <f>D18</f>
        <v>UHD ROUTE DE GABES SFAX</v>
      </c>
    </row>
    <row r="45" spans="1:10" ht="33" customHeight="1" x14ac:dyDescent="0.25">
      <c r="A45" s="50" t="s">
        <v>279</v>
      </c>
      <c r="B45" s="372" t="e">
        <f>'A3 Exploitation'!D129</f>
        <v>#DIV/0!</v>
      </c>
      <c r="C45" s="372"/>
      <c r="D45" s="42"/>
      <c r="E45" s="42"/>
      <c r="F45" s="42"/>
      <c r="G45" s="42"/>
      <c r="H45" s="42"/>
      <c r="I45" s="42"/>
    </row>
    <row r="46" spans="1:10" ht="33" customHeight="1" x14ac:dyDescent="0.25">
      <c r="A46" s="50" t="s">
        <v>280</v>
      </c>
      <c r="B46" s="372" t="e">
        <f>'A4 Exploitation'!D129</f>
        <v>#DIV/0!</v>
      </c>
      <c r="C46" s="372"/>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69" t="s">
        <v>444</v>
      </c>
      <c r="C49" s="369"/>
      <c r="D49" s="42"/>
      <c r="E49" s="42"/>
      <c r="F49" s="42"/>
      <c r="G49" s="42"/>
      <c r="H49" s="42"/>
      <c r="I49" s="42"/>
      <c r="J49" t="str">
        <f>D18</f>
        <v>UHD ROUTE DE GABES SFAX</v>
      </c>
    </row>
    <row r="50" spans="1:10" ht="33" customHeight="1" x14ac:dyDescent="0.25">
      <c r="A50" s="50" t="s">
        <v>279</v>
      </c>
      <c r="B50" s="372">
        <f>'A3 Exploitation'!D183</f>
        <v>0.76315789473684215</v>
      </c>
      <c r="C50" s="372"/>
      <c r="D50" s="42"/>
      <c r="E50" s="42"/>
      <c r="F50" s="42"/>
      <c r="G50" s="42"/>
      <c r="H50" s="42"/>
      <c r="I50" s="42"/>
    </row>
    <row r="51" spans="1:10" ht="33" customHeight="1" x14ac:dyDescent="0.25">
      <c r="A51" s="50" t="s">
        <v>280</v>
      </c>
      <c r="B51" s="372">
        <f>'A4 Exploitation'!D183</f>
        <v>0.85526315789473684</v>
      </c>
      <c r="C51" s="372"/>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69" t="s">
        <v>445</v>
      </c>
      <c r="C54" s="369"/>
      <c r="D54" s="42"/>
      <c r="E54" s="42"/>
      <c r="F54" s="42"/>
      <c r="G54" s="42"/>
      <c r="H54" s="42"/>
      <c r="I54" s="42"/>
      <c r="J54" t="str">
        <f>D18</f>
        <v>UHD ROUTE DE GABES SFAX</v>
      </c>
    </row>
    <row r="55" spans="1:10" ht="33" customHeight="1" x14ac:dyDescent="0.25">
      <c r="A55" s="50" t="s">
        <v>279</v>
      </c>
      <c r="B55" s="372">
        <f>'A3 Exploitation'!D245</f>
        <v>0.64634146341463417</v>
      </c>
      <c r="C55" s="372"/>
      <c r="D55" s="42"/>
      <c r="E55" s="42"/>
      <c r="F55" s="42"/>
      <c r="G55" s="42"/>
      <c r="H55" s="42"/>
      <c r="I55" s="42"/>
    </row>
    <row r="56" spans="1:10" ht="33" customHeight="1" x14ac:dyDescent="0.25">
      <c r="A56" s="50" t="s">
        <v>280</v>
      </c>
      <c r="B56" s="372">
        <f>'A4 Exploitation'!D245</f>
        <v>0.7857142857142857</v>
      </c>
      <c r="C56" s="372"/>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69" t="s">
        <v>446</v>
      </c>
      <c r="C59" s="369"/>
      <c r="D59" s="42"/>
      <c r="E59" s="42"/>
      <c r="F59" s="42"/>
      <c r="G59" s="42"/>
      <c r="H59" s="42"/>
      <c r="I59" s="42"/>
      <c r="J59" t="str">
        <f>D18</f>
        <v>UHD ROUTE DE GABES SFAX</v>
      </c>
    </row>
    <row r="60" spans="1:10" ht="33" customHeight="1" x14ac:dyDescent="0.25">
      <c r="A60" s="50" t="s">
        <v>279</v>
      </c>
      <c r="B60" s="372">
        <f>'A3 Exploitation'!D300</f>
        <v>0.68918918918918914</v>
      </c>
      <c r="C60" s="372"/>
      <c r="D60" s="42"/>
      <c r="E60" s="42"/>
      <c r="F60" s="42"/>
      <c r="G60" s="42"/>
      <c r="H60" s="42"/>
      <c r="I60" s="42"/>
    </row>
    <row r="61" spans="1:10" ht="33" customHeight="1" x14ac:dyDescent="0.25">
      <c r="A61" s="50" t="s">
        <v>280</v>
      </c>
      <c r="B61" s="372">
        <f>'A4 Exploitation'!D300</f>
        <v>0.95945945945945943</v>
      </c>
      <c r="C61" s="372"/>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69" t="s">
        <v>447</v>
      </c>
      <c r="C64" s="369"/>
      <c r="D64" s="42"/>
      <c r="E64" s="42"/>
      <c r="F64" s="42"/>
      <c r="G64" s="42"/>
      <c r="H64" s="42"/>
      <c r="I64" s="42"/>
      <c r="J64" t="str">
        <f>D18</f>
        <v>UHD ROUTE DE GABES SFAX</v>
      </c>
    </row>
    <row r="65" spans="1:10" ht="33" customHeight="1" x14ac:dyDescent="0.25">
      <c r="A65" s="50" t="s">
        <v>279</v>
      </c>
      <c r="B65" s="372">
        <f>'A3 Exploitation'!D366</f>
        <v>0.78048780487804881</v>
      </c>
      <c r="C65" s="372"/>
      <c r="D65" s="42"/>
      <c r="E65" s="42"/>
      <c r="F65" s="42"/>
      <c r="G65" s="42"/>
      <c r="H65" s="42"/>
      <c r="I65" s="42"/>
    </row>
    <row r="66" spans="1:10" ht="33" customHeight="1" x14ac:dyDescent="0.25">
      <c r="A66" s="50" t="s">
        <v>280</v>
      </c>
      <c r="B66" s="372">
        <f>'A4 Exploitation'!D366</f>
        <v>0.97727272727272729</v>
      </c>
      <c r="C66" s="372"/>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69" t="s">
        <v>448</v>
      </c>
      <c r="C69" s="369"/>
      <c r="D69" s="42"/>
      <c r="E69" s="42"/>
      <c r="F69" s="42"/>
      <c r="G69" s="42"/>
      <c r="H69" s="42"/>
      <c r="I69" s="42"/>
      <c r="J69" t="str">
        <f>D18</f>
        <v>UHD ROUTE DE GABES SFAX</v>
      </c>
    </row>
    <row r="70" spans="1:10" ht="33" customHeight="1" x14ac:dyDescent="0.25">
      <c r="A70" s="50" t="s">
        <v>279</v>
      </c>
      <c r="B70" s="372" t="e">
        <f>'A3 Exploitation'!D424</f>
        <v>#DIV/0!</v>
      </c>
      <c r="C70" s="372"/>
      <c r="D70" s="42"/>
      <c r="E70" s="42"/>
      <c r="F70" s="42"/>
      <c r="G70" s="42"/>
      <c r="H70" s="42"/>
      <c r="I70" s="42"/>
    </row>
    <row r="71" spans="1:10" ht="33" customHeight="1" x14ac:dyDescent="0.25">
      <c r="A71" s="50" t="s">
        <v>280</v>
      </c>
      <c r="B71" s="372" t="e">
        <f>'A4 Exploitation'!D424</f>
        <v>#DIV/0!</v>
      </c>
      <c r="C71" s="372"/>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69" t="s">
        <v>449</v>
      </c>
      <c r="C74" s="369"/>
      <c r="D74" s="42"/>
      <c r="E74" s="42"/>
      <c r="F74" s="42"/>
      <c r="G74" s="42"/>
      <c r="H74" s="42"/>
      <c r="I74" s="42"/>
      <c r="J74" t="str">
        <f>D18</f>
        <v>UHD ROUTE DE GABES SFAX</v>
      </c>
    </row>
    <row r="75" spans="1:10" ht="33" customHeight="1" x14ac:dyDescent="0.25">
      <c r="A75" s="50" t="s">
        <v>279</v>
      </c>
      <c r="B75" s="372">
        <f>'A3 Exploitation'!D471</f>
        <v>0.88461538461538458</v>
      </c>
      <c r="C75" s="372"/>
      <c r="D75" s="42"/>
      <c r="E75" s="42"/>
      <c r="F75" s="42"/>
      <c r="G75" s="42"/>
      <c r="H75" s="42"/>
      <c r="I75" s="42"/>
    </row>
    <row r="76" spans="1:10" ht="33" customHeight="1" x14ac:dyDescent="0.25">
      <c r="A76" s="50" t="s">
        <v>280</v>
      </c>
      <c r="B76" s="372">
        <f>'A4 Exploitation'!D471</f>
        <v>0.81666666666666665</v>
      </c>
      <c r="C76" s="372"/>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69" t="s">
        <v>450</v>
      </c>
      <c r="C79" s="369"/>
      <c r="D79" s="42"/>
      <c r="E79" s="42"/>
      <c r="F79" s="42"/>
      <c r="G79" s="42"/>
      <c r="H79" s="42"/>
      <c r="I79" s="42"/>
      <c r="J79" t="str">
        <f>D18</f>
        <v>UHD ROUTE DE GABES SFAX</v>
      </c>
    </row>
    <row r="80" spans="1:10" ht="33" customHeight="1" x14ac:dyDescent="0.25">
      <c r="A80" s="50" t="s">
        <v>279</v>
      </c>
      <c r="B80" s="372" t="e">
        <f>'A3 Exploitation'!D517</f>
        <v>#DIV/0!</v>
      </c>
      <c r="C80" s="372"/>
      <c r="D80" s="42"/>
      <c r="E80" s="42"/>
      <c r="F80" s="42"/>
      <c r="G80" s="42"/>
      <c r="H80" s="42"/>
      <c r="I80" s="42"/>
    </row>
    <row r="81" spans="1:10" ht="33" customHeight="1" x14ac:dyDescent="0.25">
      <c r="A81" s="50" t="s">
        <v>280</v>
      </c>
      <c r="B81" s="372" t="e">
        <f>'A4 Exploitation'!D517</f>
        <v>#DIV/0!</v>
      </c>
      <c r="C81" s="372"/>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69" t="s">
        <v>451</v>
      </c>
      <c r="C84" s="369"/>
      <c r="D84" s="42"/>
      <c r="E84" s="42"/>
      <c r="F84" s="42"/>
      <c r="G84" s="42"/>
      <c r="H84" s="42"/>
      <c r="I84" s="42"/>
      <c r="J84" t="str">
        <f>D18</f>
        <v>UHD ROUTE DE GABES SFAX</v>
      </c>
    </row>
    <row r="85" spans="1:10" ht="33" customHeight="1" x14ac:dyDescent="0.25">
      <c r="A85" s="50" t="s">
        <v>279</v>
      </c>
      <c r="B85" s="372">
        <f>'A3 Exploitation'!D560</f>
        <v>0.97499999999999998</v>
      </c>
      <c r="C85" s="372"/>
      <c r="D85" s="42"/>
      <c r="E85" s="42"/>
      <c r="F85" s="42"/>
      <c r="G85" s="42"/>
      <c r="H85" s="42"/>
      <c r="I85" s="42"/>
    </row>
    <row r="86" spans="1:10" ht="33" customHeight="1" x14ac:dyDescent="0.25">
      <c r="A86" s="50" t="s">
        <v>280</v>
      </c>
      <c r="B86" s="372">
        <f>'A4 Exploitation'!D560</f>
        <v>0.95833333333333337</v>
      </c>
      <c r="C86" s="372"/>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69" t="s">
        <v>285</v>
      </c>
      <c r="C89" s="369"/>
      <c r="D89" s="42"/>
      <c r="E89" s="42"/>
      <c r="F89" s="42"/>
      <c r="G89" s="42"/>
      <c r="H89" s="42"/>
      <c r="I89" s="42"/>
      <c r="J89" t="str">
        <f>D18</f>
        <v>UHD ROUTE DE GABES SFAX</v>
      </c>
    </row>
    <row r="90" spans="1:10" ht="33" customHeight="1" x14ac:dyDescent="0.25">
      <c r="A90" s="50" t="s">
        <v>279</v>
      </c>
      <c r="B90" s="372">
        <f>'A3 Exploitation'!D600</f>
        <v>0.82499999999999996</v>
      </c>
      <c r="C90" s="372"/>
      <c r="D90" s="42"/>
      <c r="E90" s="42"/>
      <c r="F90" s="42"/>
      <c r="G90" s="42"/>
      <c r="H90" s="42"/>
      <c r="I90" s="42"/>
    </row>
    <row r="91" spans="1:10" ht="33" customHeight="1" x14ac:dyDescent="0.25">
      <c r="A91" s="50" t="s">
        <v>280</v>
      </c>
      <c r="B91" s="372">
        <f>'A4 Exploitation'!D600</f>
        <v>0.63043478260869568</v>
      </c>
      <c r="C91" s="372"/>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69" t="s">
        <v>286</v>
      </c>
      <c r="C94" s="369"/>
      <c r="D94" s="42"/>
      <c r="E94" s="42"/>
      <c r="F94" s="42"/>
      <c r="G94" s="42"/>
      <c r="H94" s="42"/>
      <c r="I94" s="42"/>
      <c r="J94" t="str">
        <f>D18</f>
        <v>UHD ROUTE DE GABES SFAX</v>
      </c>
    </row>
    <row r="95" spans="1:10" ht="33" customHeight="1" x14ac:dyDescent="0.25">
      <c r="A95" s="50" t="s">
        <v>279</v>
      </c>
      <c r="B95" s="372">
        <f>'A3 Exploitation'!D662</f>
        <v>0.76388888888888884</v>
      </c>
      <c r="C95" s="372"/>
      <c r="D95" s="42"/>
      <c r="E95" s="42"/>
      <c r="F95" s="42"/>
      <c r="G95" s="42"/>
      <c r="H95" s="42"/>
      <c r="I95" s="42"/>
    </row>
    <row r="96" spans="1:10" ht="33" customHeight="1" x14ac:dyDescent="0.25">
      <c r="A96" s="50" t="s">
        <v>280</v>
      </c>
      <c r="B96" s="372">
        <f>'A4 Exploitation'!D662</f>
        <v>0.93243243243243246</v>
      </c>
      <c r="C96" s="372"/>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73"/>
      <c r="C99" s="373"/>
      <c r="D99" s="42"/>
      <c r="E99" s="42"/>
      <c r="F99" s="42"/>
      <c r="G99" s="42"/>
      <c r="H99" s="42"/>
      <c r="I99" s="42"/>
    </row>
    <row r="100" spans="1:10" ht="33" customHeight="1" x14ac:dyDescent="0.25">
      <c r="A100" s="49" t="s">
        <v>277</v>
      </c>
      <c r="B100" s="369" t="s">
        <v>452</v>
      </c>
      <c r="C100" s="369"/>
      <c r="D100" s="42"/>
      <c r="E100" s="42"/>
      <c r="F100" s="42"/>
      <c r="G100" s="42"/>
      <c r="H100" s="42"/>
      <c r="I100" s="42"/>
      <c r="J100" t="str">
        <f>D18</f>
        <v>UHD ROUTE DE GABES SFAX</v>
      </c>
    </row>
    <row r="101" spans="1:10" ht="33" customHeight="1" x14ac:dyDescent="0.25">
      <c r="A101" s="50" t="s">
        <v>279</v>
      </c>
      <c r="B101" s="372">
        <f>'A3 Exploitation'!D691</f>
        <v>0.91666666666666663</v>
      </c>
      <c r="C101" s="372"/>
      <c r="D101" s="42"/>
      <c r="E101" s="42"/>
      <c r="F101" s="42"/>
      <c r="G101" s="42"/>
      <c r="H101" s="42"/>
      <c r="I101" s="42"/>
    </row>
    <row r="102" spans="1:10" ht="33" customHeight="1" x14ac:dyDescent="0.25">
      <c r="A102" s="50" t="s">
        <v>280</v>
      </c>
      <c r="B102" s="372">
        <f>'A4 Exploitation'!D691</f>
        <v>1</v>
      </c>
      <c r="C102" s="372"/>
    </row>
    <row r="103" spans="1:10" ht="18.75" x14ac:dyDescent="0.25">
      <c r="A103" s="53"/>
      <c r="B103" s="46"/>
      <c r="C103" s="46"/>
    </row>
    <row r="104" spans="1:10" ht="33" customHeight="1" x14ac:dyDescent="0.25">
      <c r="A104" s="53"/>
      <c r="B104" s="46"/>
      <c r="C104" s="46"/>
    </row>
    <row r="105" spans="1:10" ht="33" customHeight="1" x14ac:dyDescent="0.25">
      <c r="A105" s="49" t="s">
        <v>277</v>
      </c>
      <c r="B105" s="369" t="s">
        <v>453</v>
      </c>
      <c r="C105" s="369"/>
      <c r="J105" t="str">
        <f>D18</f>
        <v>UHD ROUTE DE GABES SFAX</v>
      </c>
    </row>
    <row r="106" spans="1:10" ht="33" customHeight="1" x14ac:dyDescent="0.25">
      <c r="A106" s="50" t="s">
        <v>279</v>
      </c>
      <c r="B106" s="372">
        <f>'A3 Exploitation'!D715</f>
        <v>1</v>
      </c>
      <c r="C106" s="372"/>
    </row>
    <row r="107" spans="1:10" ht="33" customHeight="1" x14ac:dyDescent="0.25">
      <c r="A107" s="50" t="s">
        <v>280</v>
      </c>
      <c r="B107" s="372">
        <f>'A4 Exploitation'!D715</f>
        <v>0.8571428571428571</v>
      </c>
      <c r="C107" s="372"/>
    </row>
    <row r="108" spans="1:10" ht="18.75" x14ac:dyDescent="0.25">
      <c r="A108" s="53"/>
      <c r="B108" s="46"/>
      <c r="C108" s="46"/>
    </row>
    <row r="109" spans="1:10" ht="33" customHeight="1" x14ac:dyDescent="0.25">
      <c r="A109" s="53"/>
      <c r="B109" s="46"/>
      <c r="C109" s="46"/>
    </row>
    <row r="110" spans="1:10" ht="33" customHeight="1" x14ac:dyDescent="0.25">
      <c r="A110" s="49" t="s">
        <v>277</v>
      </c>
      <c r="B110" s="369" t="s">
        <v>287</v>
      </c>
      <c r="C110" s="369"/>
      <c r="J110" t="str">
        <f>D18</f>
        <v>UHD ROUTE DE GABES SFAX</v>
      </c>
    </row>
    <row r="111" spans="1:10" ht="33" customHeight="1" x14ac:dyDescent="0.25">
      <c r="A111" s="50" t="s">
        <v>279</v>
      </c>
      <c r="B111" s="372">
        <f>'A3 Technique'!D215</f>
        <v>0.77570093457943923</v>
      </c>
      <c r="C111" s="372"/>
    </row>
    <row r="112" spans="1:10" ht="33" customHeight="1" x14ac:dyDescent="0.25">
      <c r="A112" s="50" t="s">
        <v>280</v>
      </c>
      <c r="B112" s="372">
        <f>'A4 Technique'!D215</f>
        <v>0.8</v>
      </c>
      <c r="C112" s="372"/>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702" zoomScale="70" zoomScaleNormal="100" zoomScaleSheetLayoutView="70" workbookViewId="0">
      <selection activeCell="F681" sqref="F68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74"/>
      <c r="E1" s="374"/>
      <c r="F1" s="374"/>
      <c r="G1" s="374"/>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375" t="s">
        <v>149</v>
      </c>
      <c r="B7" s="375"/>
      <c r="C7" s="375"/>
      <c r="D7" s="375"/>
      <c r="E7" s="375"/>
      <c r="F7" s="375"/>
      <c r="G7" s="93"/>
    </row>
    <row r="8" spans="1:7" ht="22.5" x14ac:dyDescent="0.45">
      <c r="A8" s="376" t="str">
        <f>'Page de garde'!D18</f>
        <v>UHD ROUTE DE GABES SFAX</v>
      </c>
      <c r="B8" s="376"/>
      <c r="C8" s="376"/>
      <c r="D8" s="376"/>
      <c r="E8" s="376"/>
      <c r="F8" s="376"/>
      <c r="G8" s="93"/>
    </row>
    <row r="9" spans="1:7" ht="22.5" x14ac:dyDescent="0.45">
      <c r="A9" s="94" t="s">
        <v>39</v>
      </c>
      <c r="B9" s="377" t="s">
        <v>466</v>
      </c>
      <c r="C9" s="377"/>
      <c r="D9" s="377"/>
      <c r="E9" s="377"/>
      <c r="F9" s="377"/>
      <c r="G9" s="93"/>
    </row>
    <row r="10" spans="1:7" ht="22.5" x14ac:dyDescent="0.45">
      <c r="A10" s="95" t="s">
        <v>41</v>
      </c>
      <c r="B10" s="378" t="s">
        <v>467</v>
      </c>
      <c r="C10" s="378"/>
      <c r="D10" s="378"/>
      <c r="E10" s="378"/>
      <c r="F10" s="378"/>
      <c r="G10" s="93"/>
    </row>
    <row r="11" spans="1:7" ht="22.5" x14ac:dyDescent="0.45">
      <c r="A11" s="94" t="s">
        <v>40</v>
      </c>
      <c r="B11" s="379">
        <v>43724</v>
      </c>
      <c r="C11" s="379"/>
      <c r="D11" s="379"/>
      <c r="E11" s="379"/>
      <c r="F11" s="379"/>
      <c r="G11" s="93"/>
    </row>
    <row r="12" spans="1:7" ht="22.5" x14ac:dyDescent="0.45">
      <c r="A12" s="94" t="s">
        <v>198</v>
      </c>
      <c r="B12" s="384">
        <f>D719</f>
        <v>0.79867986798679869</v>
      </c>
      <c r="C12" s="384"/>
      <c r="D12" s="384"/>
      <c r="E12" s="384"/>
      <c r="F12" s="384"/>
      <c r="G12" s="93"/>
    </row>
    <row r="13" spans="1:7" ht="22.5" x14ac:dyDescent="0.45">
      <c r="A13" s="92"/>
      <c r="B13" s="90"/>
      <c r="C13" s="90"/>
      <c r="D13" s="374"/>
      <c r="E13" s="374"/>
      <c r="F13" s="374"/>
      <c r="G13" s="374"/>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43724</v>
      </c>
      <c r="B16" s="99"/>
      <c r="C16" s="99"/>
      <c r="D16" s="99"/>
      <c r="E16" s="99"/>
      <c r="F16" s="99"/>
      <c r="G16" s="96"/>
    </row>
    <row r="17" spans="1:8" ht="16.5" customHeight="1" x14ac:dyDescent="0.4">
      <c r="A17" s="381" t="s">
        <v>28</v>
      </c>
      <c r="B17" s="382" t="s">
        <v>29</v>
      </c>
      <c r="C17" s="382"/>
      <c r="D17" s="382" t="s">
        <v>42</v>
      </c>
      <c r="E17" s="383" t="s">
        <v>264</v>
      </c>
      <c r="F17" s="383" t="s">
        <v>294</v>
      </c>
      <c r="G17" s="96"/>
    </row>
    <row r="18" spans="1:8" ht="16.5" customHeight="1" x14ac:dyDescent="0.4">
      <c r="A18" s="381"/>
      <c r="B18" s="100" t="s">
        <v>32</v>
      </c>
      <c r="C18" s="100" t="s">
        <v>31</v>
      </c>
      <c r="D18" s="382"/>
      <c r="E18" s="383"/>
      <c r="F18" s="383"/>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10</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21" x14ac:dyDescent="0.4">
      <c r="A43" s="103" t="s">
        <v>402</v>
      </c>
      <c r="B43" s="322">
        <v>2</v>
      </c>
      <c r="C43" s="104"/>
      <c r="D43" s="319">
        <v>1</v>
      </c>
      <c r="E43" s="353"/>
      <c r="F43" s="353"/>
      <c r="G43" s="96"/>
    </row>
    <row r="44" spans="1:7" ht="21" x14ac:dyDescent="0.4">
      <c r="A44" s="123" t="s">
        <v>34</v>
      </c>
      <c r="B44" s="123"/>
      <c r="C44" s="123"/>
      <c r="D44" s="123">
        <f>SUM(B30:C37,B39:C43)</f>
        <v>26</v>
      </c>
      <c r="E44" s="90"/>
      <c r="F44" s="96"/>
      <c r="G44" s="96"/>
    </row>
    <row r="45" spans="1:7" ht="21" x14ac:dyDescent="0.4">
      <c r="A45" s="108" t="s">
        <v>33</v>
      </c>
      <c r="B45" s="109"/>
      <c r="C45" s="110"/>
      <c r="D45" s="111">
        <f>D44/(COUNT(B30:C37,B39:C43)*2)</f>
        <v>1</v>
      </c>
      <c r="E45" s="90"/>
      <c r="F45" s="96"/>
      <c r="G45" s="96"/>
    </row>
    <row r="46" spans="1:7" ht="21" x14ac:dyDescent="0.4">
      <c r="A46" s="112"/>
      <c r="B46" s="96"/>
      <c r="C46" s="96"/>
      <c r="D46" s="96"/>
      <c r="E46" s="90"/>
      <c r="F46" s="96"/>
      <c r="G46" s="96"/>
    </row>
    <row r="47" spans="1:7" ht="22.5" x14ac:dyDescent="0.45">
      <c r="A47" s="326" t="s">
        <v>36</v>
      </c>
      <c r="B47" s="124"/>
      <c r="C47" s="125"/>
      <c r="D47" s="126">
        <f>SUM(D44,D26)</f>
        <v>36</v>
      </c>
      <c r="E47" s="90"/>
      <c r="F47" s="96"/>
      <c r="G47" s="96"/>
    </row>
    <row r="48" spans="1:7" ht="22.5" x14ac:dyDescent="0.45">
      <c r="A48" s="326" t="s">
        <v>166</v>
      </c>
      <c r="B48" s="124"/>
      <c r="C48" s="125"/>
      <c r="D48" s="127">
        <f>D47/(COUNT(B30:C37,B21:C25,B39:C43)*2)</f>
        <v>1</v>
      </c>
      <c r="E48" s="90"/>
      <c r="F48" s="96"/>
      <c r="G48" s="96"/>
    </row>
    <row r="49" spans="1:7" ht="21" x14ac:dyDescent="0.3">
      <c r="A49" s="380"/>
      <c r="B49" s="380"/>
      <c r="C49" s="380"/>
      <c r="D49" s="380"/>
      <c r="E49" s="380"/>
      <c r="F49" s="380"/>
      <c r="G49" s="380"/>
    </row>
    <row r="50" spans="1:7" ht="22.5" x14ac:dyDescent="0.45">
      <c r="A50" s="244" t="s">
        <v>107</v>
      </c>
      <c r="B50" s="244"/>
      <c r="C50" s="244"/>
      <c r="D50" s="244"/>
      <c r="E50" s="244"/>
      <c r="F50" s="244"/>
      <c r="G50" s="96"/>
    </row>
    <row r="51" spans="1:7" ht="21" x14ac:dyDescent="0.4">
      <c r="A51" s="129">
        <f>B11</f>
        <v>43724</v>
      </c>
      <c r="B51" s="96"/>
      <c r="C51" s="96"/>
      <c r="D51" s="96"/>
      <c r="E51" s="90"/>
      <c r="F51" s="96"/>
      <c r="G51" s="96"/>
    </row>
    <row r="52" spans="1:7" ht="21" x14ac:dyDescent="0.4">
      <c r="A52" s="381" t="s">
        <v>28</v>
      </c>
      <c r="B52" s="382" t="s">
        <v>29</v>
      </c>
      <c r="C52" s="382"/>
      <c r="D52" s="382" t="s">
        <v>42</v>
      </c>
      <c r="E52" s="383" t="s">
        <v>264</v>
      </c>
      <c r="F52" s="383" t="s">
        <v>295</v>
      </c>
      <c r="G52" s="96"/>
    </row>
    <row r="53" spans="1:7" ht="21" x14ac:dyDescent="0.4">
      <c r="A53" s="381"/>
      <c r="B53" s="100" t="s">
        <v>32</v>
      </c>
      <c r="C53" s="100" t="s">
        <v>31</v>
      </c>
      <c r="D53" s="382"/>
      <c r="E53" s="383"/>
      <c r="F53" s="383"/>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92"/>
      <c r="B64" s="393"/>
      <c r="C64" s="393"/>
      <c r="D64" s="393"/>
      <c r="E64" s="393"/>
      <c r="F64" s="393"/>
      <c r="G64" s="393"/>
    </row>
    <row r="65" spans="1:7" ht="43.5" customHeight="1" x14ac:dyDescent="0.4">
      <c r="A65" s="388" t="s">
        <v>341</v>
      </c>
      <c r="B65" s="388"/>
      <c r="C65" s="388"/>
      <c r="D65" s="388"/>
      <c r="E65" s="388"/>
      <c r="F65" s="388"/>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94"/>
      <c r="B83" s="394"/>
      <c r="C83" s="394"/>
      <c r="D83" s="394"/>
      <c r="E83" s="394"/>
      <c r="F83" s="394"/>
      <c r="G83" s="394"/>
    </row>
    <row r="84" spans="1:7" ht="45" customHeight="1" x14ac:dyDescent="0.45">
      <c r="A84" s="395" t="s">
        <v>342</v>
      </c>
      <c r="B84" s="395"/>
      <c r="C84" s="395"/>
      <c r="D84" s="395"/>
      <c r="E84" s="395"/>
      <c r="F84" s="395"/>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85"/>
      <c r="B101" s="386"/>
      <c r="C101" s="386"/>
      <c r="D101" s="386"/>
      <c r="E101" s="386"/>
      <c r="F101" s="387"/>
      <c r="G101" s="96"/>
    </row>
    <row r="102" spans="1:7" ht="46.5" customHeight="1" x14ac:dyDescent="0.4">
      <c r="A102" s="388" t="s">
        <v>343</v>
      </c>
      <c r="B102" s="388"/>
      <c r="C102" s="388"/>
      <c r="D102" s="388"/>
      <c r="E102" s="388"/>
      <c r="F102" s="388"/>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85"/>
      <c r="B109" s="386"/>
      <c r="C109" s="386"/>
      <c r="D109" s="386"/>
      <c r="E109" s="386"/>
      <c r="F109" s="387"/>
      <c r="G109" s="96"/>
    </row>
    <row r="110" spans="1:7" ht="39.75" customHeight="1" x14ac:dyDescent="0.4">
      <c r="A110" s="388" t="s">
        <v>375</v>
      </c>
      <c r="B110" s="388"/>
      <c r="C110" s="388"/>
      <c r="D110" s="388"/>
      <c r="E110" s="388"/>
      <c r="F110" s="388"/>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86"/>
      <c r="B118" s="386"/>
      <c r="C118" s="386"/>
      <c r="D118" s="386"/>
      <c r="E118" s="386"/>
      <c r="F118" s="386"/>
      <c r="G118" s="96"/>
    </row>
    <row r="119" spans="1:7" ht="22.5" x14ac:dyDescent="0.4">
      <c r="A119" s="388" t="s">
        <v>304</v>
      </c>
      <c r="B119" s="388"/>
      <c r="C119" s="388"/>
      <c r="D119" s="388"/>
      <c r="E119" s="388"/>
      <c r="F119" s="388"/>
      <c r="G119" s="96"/>
    </row>
    <row r="120" spans="1:7" ht="21" x14ac:dyDescent="0.4">
      <c r="A120" s="149" t="s">
        <v>322</v>
      </c>
      <c r="B120" s="252" t="s">
        <v>30</v>
      </c>
      <c r="C120" s="150"/>
      <c r="D120" s="151"/>
      <c r="E120" s="255"/>
      <c r="F120" s="209"/>
      <c r="G120" s="96"/>
    </row>
    <row r="121" spans="1:7" ht="21" x14ac:dyDescent="0.4">
      <c r="A121" s="149" t="s">
        <v>296</v>
      </c>
      <c r="B121" s="252" t="s">
        <v>30</v>
      </c>
      <c r="C121" s="150"/>
      <c r="D121" s="151"/>
      <c r="E121" s="106"/>
      <c r="F121" s="209"/>
      <c r="G121" s="96"/>
    </row>
    <row r="122" spans="1:7" ht="21" x14ac:dyDescent="0.4">
      <c r="A122" s="107" t="s">
        <v>362</v>
      </c>
      <c r="B122" s="252" t="s">
        <v>30</v>
      </c>
      <c r="C122" s="137"/>
      <c r="D122" s="144"/>
      <c r="E122" s="106"/>
      <c r="F122" s="209"/>
      <c r="G122" s="96"/>
    </row>
    <row r="123" spans="1:7" ht="2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2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89"/>
      <c r="B130" s="389"/>
      <c r="C130" s="389"/>
      <c r="D130" s="389"/>
      <c r="E130" s="389"/>
      <c r="F130" s="389"/>
      <c r="G130" s="96"/>
    </row>
    <row r="131" spans="1:16384" ht="22.5" customHeight="1" x14ac:dyDescent="0.4">
      <c r="A131" s="390" t="s">
        <v>404</v>
      </c>
      <c r="B131" s="390"/>
      <c r="C131" s="390"/>
      <c r="D131" s="390"/>
      <c r="E131" s="390"/>
      <c r="F131" s="390"/>
      <c r="G131" s="96"/>
    </row>
    <row r="132" spans="1:16384" ht="22.5" customHeight="1" x14ac:dyDescent="0.4">
      <c r="A132" s="391"/>
      <c r="B132" s="391"/>
      <c r="C132" s="391"/>
      <c r="D132" s="391"/>
      <c r="E132" s="391"/>
      <c r="F132" s="391"/>
      <c r="G132" s="96"/>
    </row>
    <row r="133" spans="1:16384" s="258" customFormat="1" ht="22.5" customHeight="1" x14ac:dyDescent="0.25">
      <c r="A133" s="381" t="s">
        <v>28</v>
      </c>
      <c r="B133" s="382" t="s">
        <v>29</v>
      </c>
      <c r="C133" s="382"/>
      <c r="D133" s="382" t="s">
        <v>42</v>
      </c>
      <c r="E133" s="383" t="s">
        <v>264</v>
      </c>
      <c r="F133" s="383" t="s">
        <v>295</v>
      </c>
    </row>
    <row r="134" spans="1:16384" s="258" customFormat="1" ht="22.5" customHeight="1" x14ac:dyDescent="0.25">
      <c r="A134" s="381"/>
      <c r="B134" s="100" t="s">
        <v>32</v>
      </c>
      <c r="C134" s="100" t="s">
        <v>31</v>
      </c>
      <c r="D134" s="382"/>
      <c r="E134" s="383"/>
      <c r="F134" s="383"/>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24.75" x14ac:dyDescent="0.4">
      <c r="A137" s="397" t="s">
        <v>441</v>
      </c>
      <c r="B137" s="397"/>
      <c r="C137" s="397"/>
      <c r="D137" s="397"/>
      <c r="E137" s="397"/>
      <c r="F137" s="397"/>
      <c r="G137" s="96"/>
    </row>
    <row r="138" spans="1:16384" ht="22.5" x14ac:dyDescent="0.45">
      <c r="A138" s="275" t="s">
        <v>50</v>
      </c>
      <c r="B138" s="104">
        <v>2</v>
      </c>
      <c r="C138" s="118" t="str">
        <f>IF(B138=0, -10, "0")</f>
        <v>0</v>
      </c>
      <c r="D138" s="314"/>
      <c r="E138" s="210"/>
      <c r="F138" s="105"/>
      <c r="G138" s="96"/>
    </row>
    <row r="139" spans="1:16384" ht="42" x14ac:dyDescent="0.4">
      <c r="A139" s="107" t="s">
        <v>327</v>
      </c>
      <c r="B139" s="104">
        <v>1</v>
      </c>
      <c r="C139" s="107"/>
      <c r="D139" s="107" t="s">
        <v>549</v>
      </c>
      <c r="E139" s="107" t="s">
        <v>474</v>
      </c>
      <c r="F139" s="209" t="s">
        <v>293</v>
      </c>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396" t="s">
        <v>340</v>
      </c>
      <c r="B144" s="396"/>
      <c r="C144" s="396"/>
      <c r="D144" s="396"/>
      <c r="E144" s="396"/>
      <c r="F144" s="396"/>
      <c r="G144" s="96"/>
    </row>
    <row r="145" spans="1:7" ht="21" x14ac:dyDescent="0.4">
      <c r="A145" s="149" t="s">
        <v>327</v>
      </c>
      <c r="B145" s="252">
        <v>2</v>
      </c>
      <c r="C145" s="149"/>
      <c r="D145" s="149"/>
      <c r="E145" s="149"/>
      <c r="F145" s="209"/>
      <c r="G145" s="96"/>
    </row>
    <row r="146" spans="1:7" ht="84" x14ac:dyDescent="0.4">
      <c r="A146" s="107" t="s">
        <v>401</v>
      </c>
      <c r="B146" s="252">
        <v>1</v>
      </c>
      <c r="C146" s="107"/>
      <c r="D146" s="107" t="s">
        <v>509</v>
      </c>
      <c r="E146" s="107" t="s">
        <v>555</v>
      </c>
      <c r="F146" s="209" t="s">
        <v>292</v>
      </c>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180.75" customHeight="1" x14ac:dyDescent="0.4">
      <c r="A152" s="224" t="s">
        <v>358</v>
      </c>
      <c r="B152" s="252">
        <v>1</v>
      </c>
      <c r="C152" s="118" t="str">
        <f>IF(B152=0, -10, "0")</f>
        <v>0</v>
      </c>
      <c r="D152" s="107" t="s">
        <v>562</v>
      </c>
      <c r="E152" s="107" t="s">
        <v>563</v>
      </c>
      <c r="F152" s="209" t="s">
        <v>293</v>
      </c>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354" t="str">
        <f>IF(B160=0, -5, "0")</f>
        <v>0</v>
      </c>
      <c r="D160" s="107"/>
      <c r="E160" s="107"/>
      <c r="F160" s="209"/>
      <c r="G160" s="96"/>
    </row>
    <row r="161" spans="1:7" ht="21" x14ac:dyDescent="0.4">
      <c r="A161" s="385"/>
      <c r="B161" s="386"/>
      <c r="C161" s="386"/>
      <c r="D161" s="386"/>
      <c r="E161" s="386"/>
      <c r="F161" s="386"/>
      <c r="G161" s="96"/>
    </row>
    <row r="162" spans="1:7" ht="32.25" customHeight="1" x14ac:dyDescent="0.4">
      <c r="A162" s="397" t="s">
        <v>442</v>
      </c>
      <c r="B162" s="397"/>
      <c r="C162" s="397"/>
      <c r="D162" s="397"/>
      <c r="E162" s="397"/>
      <c r="F162" s="397"/>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181.5" customHeight="1" x14ac:dyDescent="0.4">
      <c r="A165" s="334" t="s">
        <v>381</v>
      </c>
      <c r="B165" s="104">
        <v>0</v>
      </c>
      <c r="C165" s="118">
        <f>IF(B165=0, -10, "0")</f>
        <v>-10</v>
      </c>
      <c r="D165" s="355" t="s">
        <v>564</v>
      </c>
      <c r="E165" s="105" t="s">
        <v>565</v>
      </c>
      <c r="F165" s="209" t="s">
        <v>292</v>
      </c>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21" x14ac:dyDescent="0.4">
      <c r="A168" s="107" t="s">
        <v>390</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398"/>
      <c r="B172" s="399"/>
      <c r="C172" s="399"/>
      <c r="D172" s="399"/>
      <c r="E172" s="399"/>
      <c r="F172" s="399"/>
      <c r="G172" s="96"/>
    </row>
    <row r="173" spans="1:7" ht="32.25" customHeight="1" x14ac:dyDescent="0.4">
      <c r="A173" s="397" t="s">
        <v>304</v>
      </c>
      <c r="B173" s="397"/>
      <c r="C173" s="397"/>
      <c r="D173" s="397"/>
      <c r="E173" s="397"/>
      <c r="F173" s="397"/>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21" x14ac:dyDescent="0.4">
      <c r="A181" s="107" t="s">
        <v>402</v>
      </c>
      <c r="B181" s="104">
        <v>1</v>
      </c>
      <c r="C181" s="103"/>
      <c r="D181" s="319">
        <v>0.85699999999999998</v>
      </c>
      <c r="E181" s="353"/>
      <c r="F181" s="353"/>
      <c r="G181" s="96"/>
    </row>
    <row r="182" spans="1:7" ht="22.5" x14ac:dyDescent="0.4">
      <c r="A182" s="231" t="s">
        <v>418</v>
      </c>
      <c r="B182" s="400"/>
      <c r="C182" s="401"/>
      <c r="D182" s="243">
        <f>SUM(B145:C160,B174:C181,B163:C171,B138:C142)</f>
        <v>58</v>
      </c>
      <c r="E182" s="90"/>
      <c r="F182" s="96"/>
      <c r="G182" s="96"/>
    </row>
    <row r="183" spans="1:7" ht="22.5" x14ac:dyDescent="0.4">
      <c r="A183" s="231" t="s">
        <v>419</v>
      </c>
      <c r="B183" s="219"/>
      <c r="C183" s="220"/>
      <c r="D183" s="221">
        <f>D182/(COUNT(B138:C142,B145:C160,B163:C171,B174:C181)*2)</f>
        <v>0.76315789473684215</v>
      </c>
      <c r="E183" s="90"/>
      <c r="F183" s="96"/>
      <c r="G183" s="96"/>
    </row>
    <row r="184" spans="1:7" ht="21" x14ac:dyDescent="0.4">
      <c r="A184" s="408"/>
      <c r="B184" s="408"/>
      <c r="C184" s="408"/>
      <c r="D184" s="408"/>
      <c r="E184" s="408"/>
      <c r="F184" s="408"/>
      <c r="G184" s="96"/>
    </row>
    <row r="185" spans="1:7" ht="22.5" x14ac:dyDescent="0.45">
      <c r="A185" s="97" t="s">
        <v>100</v>
      </c>
      <c r="B185" s="97"/>
      <c r="C185" s="97"/>
      <c r="D185" s="97"/>
      <c r="E185" s="97"/>
      <c r="F185" s="97"/>
      <c r="G185" s="96"/>
    </row>
    <row r="186" spans="1:7" ht="21" x14ac:dyDescent="0.4">
      <c r="A186" s="129">
        <f>B11</f>
        <v>43724</v>
      </c>
      <c r="B186" s="96"/>
      <c r="C186" s="96"/>
      <c r="D186" s="96"/>
      <c r="E186" s="90"/>
      <c r="F186" s="96"/>
      <c r="G186" s="96"/>
    </row>
    <row r="187" spans="1:7" ht="21" x14ac:dyDescent="0.4">
      <c r="A187" s="381" t="s">
        <v>28</v>
      </c>
      <c r="B187" s="382" t="s">
        <v>29</v>
      </c>
      <c r="C187" s="382"/>
      <c r="D187" s="382" t="s">
        <v>42</v>
      </c>
      <c r="E187" s="383" t="s">
        <v>264</v>
      </c>
      <c r="F187" s="383" t="s">
        <v>295</v>
      </c>
      <c r="G187" s="96"/>
    </row>
    <row r="188" spans="1:7" ht="21" x14ac:dyDescent="0.4">
      <c r="A188" s="381"/>
      <c r="B188" s="100" t="s">
        <v>32</v>
      </c>
      <c r="C188" s="100" t="s">
        <v>31</v>
      </c>
      <c r="D188" s="382"/>
      <c r="E188" s="383"/>
      <c r="F188" s="383"/>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402" t="s">
        <v>34</v>
      </c>
      <c r="B199" s="403"/>
      <c r="C199" s="404"/>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380"/>
      <c r="B201" s="380"/>
      <c r="C201" s="380"/>
      <c r="D201" s="380"/>
      <c r="E201" s="380"/>
      <c r="F201" s="380"/>
      <c r="G201" s="96"/>
    </row>
    <row r="202" spans="1:7" ht="22.5" x14ac:dyDescent="0.4">
      <c r="A202" s="113" t="s">
        <v>104</v>
      </c>
      <c r="B202" s="155"/>
      <c r="C202" s="114"/>
      <c r="D202" s="114"/>
      <c r="E202" s="114"/>
      <c r="F202" s="114"/>
      <c r="G202" s="96"/>
    </row>
    <row r="203" spans="1:7" ht="21" x14ac:dyDescent="0.4">
      <c r="A203" s="103" t="s">
        <v>208</v>
      </c>
      <c r="B203" s="104">
        <v>2</v>
      </c>
      <c r="C203" s="104"/>
      <c r="D203" s="141"/>
      <c r="E203" s="141"/>
      <c r="F203" s="105"/>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115.5" customHeight="1" x14ac:dyDescent="0.4">
      <c r="A207" s="230" t="s">
        <v>420</v>
      </c>
      <c r="B207" s="104">
        <v>0</v>
      </c>
      <c r="C207" s="118">
        <f>IF(B207=0, -10, "0")</f>
        <v>-10</v>
      </c>
      <c r="D207" s="157" t="s">
        <v>495</v>
      </c>
      <c r="E207" s="105" t="s">
        <v>491</v>
      </c>
      <c r="F207" s="105" t="s">
        <v>292</v>
      </c>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63" x14ac:dyDescent="0.4">
      <c r="A211" s="103" t="s">
        <v>140</v>
      </c>
      <c r="B211" s="104">
        <v>1</v>
      </c>
      <c r="C211" s="104"/>
      <c r="D211" s="105" t="s">
        <v>556</v>
      </c>
      <c r="E211" s="105" t="s">
        <v>534</v>
      </c>
      <c r="F211" s="105" t="s">
        <v>293</v>
      </c>
      <c r="G211" s="96"/>
    </row>
    <row r="212" spans="1:7" ht="90.75" customHeight="1" x14ac:dyDescent="0.4">
      <c r="A212" s="158" t="s">
        <v>393</v>
      </c>
      <c r="B212" s="104">
        <v>0</v>
      </c>
      <c r="C212" s="159">
        <f>IF(B212=0, -5, "0")</f>
        <v>-5</v>
      </c>
      <c r="D212" s="105" t="s">
        <v>566</v>
      </c>
      <c r="E212" s="105" t="s">
        <v>508</v>
      </c>
      <c r="F212" s="105" t="s">
        <v>293</v>
      </c>
      <c r="G212" s="96"/>
    </row>
    <row r="213" spans="1:7" ht="22.5" x14ac:dyDescent="0.4">
      <c r="A213" s="103" t="s">
        <v>199</v>
      </c>
      <c r="B213" s="104">
        <v>2</v>
      </c>
      <c r="C213" s="104"/>
      <c r="D213" s="120"/>
      <c r="E213" s="106"/>
      <c r="F213" s="105"/>
      <c r="G213" s="96"/>
    </row>
    <row r="214" spans="1:7" ht="42" x14ac:dyDescent="0.4">
      <c r="A214" s="139" t="s">
        <v>378</v>
      </c>
      <c r="B214" s="104">
        <v>2</v>
      </c>
      <c r="C214" s="159" t="str">
        <f>IF(B214=0, -5, "0")</f>
        <v>0</v>
      </c>
      <c r="D214" s="105"/>
      <c r="E214" s="105"/>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43.5" customHeight="1" x14ac:dyDescent="0.45">
      <c r="A217" s="139" t="s">
        <v>63</v>
      </c>
      <c r="B217" s="104" t="s">
        <v>30</v>
      </c>
      <c r="C217" s="159" t="str">
        <f>IF(B217=0, -5, "0")</f>
        <v>0</v>
      </c>
      <c r="D217" s="105" t="s">
        <v>497</v>
      </c>
      <c r="E217" s="146"/>
      <c r="F217" s="105" t="s">
        <v>293</v>
      </c>
      <c r="G217" s="96"/>
    </row>
    <row r="218" spans="1:7" ht="21" x14ac:dyDescent="0.4">
      <c r="A218" s="139" t="s">
        <v>324</v>
      </c>
      <c r="B218" s="104">
        <v>2</v>
      </c>
      <c r="C218" s="159" t="str">
        <f>IF(B218=0, -5, "0")</f>
        <v>0</v>
      </c>
      <c r="D218" s="105"/>
      <c r="E218" s="106"/>
      <c r="F218" s="105"/>
      <c r="G218" s="96"/>
    </row>
    <row r="219" spans="1:7" ht="42" x14ac:dyDescent="0.4">
      <c r="A219" s="103" t="s">
        <v>384</v>
      </c>
      <c r="B219" s="104">
        <v>0</v>
      </c>
      <c r="C219" s="166"/>
      <c r="D219" s="105" t="s">
        <v>496</v>
      </c>
      <c r="E219" s="105" t="s">
        <v>472</v>
      </c>
      <c r="F219" s="105" t="s">
        <v>293</v>
      </c>
      <c r="G219" s="96"/>
    </row>
    <row r="220" spans="1:7" ht="40.5" customHeight="1" x14ac:dyDescent="0.4">
      <c r="A220" s="103" t="s">
        <v>148</v>
      </c>
      <c r="B220" s="104">
        <v>2</v>
      </c>
      <c r="C220" s="104"/>
      <c r="D220" s="105"/>
      <c r="E220" s="106"/>
      <c r="F220" s="105"/>
      <c r="G220" s="96"/>
    </row>
    <row r="221" spans="1:7" ht="21" x14ac:dyDescent="0.4">
      <c r="A221" s="161" t="s">
        <v>406</v>
      </c>
      <c r="B221" s="104">
        <v>2</v>
      </c>
      <c r="C221" s="104"/>
      <c r="D221" s="161"/>
      <c r="E221" s="105"/>
      <c r="F221" s="105"/>
      <c r="G221" s="96"/>
    </row>
    <row r="222" spans="1:7" ht="147" x14ac:dyDescent="0.4">
      <c r="A222" s="162" t="s">
        <v>309</v>
      </c>
      <c r="B222" s="104">
        <v>1</v>
      </c>
      <c r="C222" s="118" t="str">
        <f>IF(B222=0, -10, "0")</f>
        <v>0</v>
      </c>
      <c r="D222" s="105" t="s">
        <v>527</v>
      </c>
      <c r="E222" s="105" t="s">
        <v>567</v>
      </c>
      <c r="F222" s="105" t="s">
        <v>292</v>
      </c>
      <c r="G222" s="96"/>
    </row>
    <row r="223" spans="1:7" ht="21" x14ac:dyDescent="0.4">
      <c r="A223" s="402" t="s">
        <v>34</v>
      </c>
      <c r="B223" s="403"/>
      <c r="C223" s="404"/>
      <c r="D223" s="123">
        <f>SUM(B203:C222)</f>
        <v>15</v>
      </c>
      <c r="E223" s="90"/>
      <c r="F223" s="96"/>
      <c r="G223" s="96"/>
    </row>
    <row r="224" spans="1:7" ht="21" x14ac:dyDescent="0.4">
      <c r="A224" s="108" t="s">
        <v>33</v>
      </c>
      <c r="B224" s="109"/>
      <c r="C224" s="110"/>
      <c r="D224" s="111">
        <f>D223/(COUNT(B203:C222)*2)</f>
        <v>0.35714285714285715</v>
      </c>
      <c r="E224" s="90"/>
      <c r="F224" s="96"/>
      <c r="G224" s="96"/>
    </row>
    <row r="225" spans="1:7" ht="21" x14ac:dyDescent="0.4">
      <c r="A225" s="380"/>
      <c r="B225" s="380"/>
      <c r="C225" s="380"/>
      <c r="D225" s="380"/>
      <c r="E225" s="380"/>
      <c r="F225" s="380"/>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63" x14ac:dyDescent="0.4">
      <c r="A228" s="103" t="s">
        <v>111</v>
      </c>
      <c r="B228" s="104">
        <v>1</v>
      </c>
      <c r="C228" s="104"/>
      <c r="D228" s="141" t="s">
        <v>507</v>
      </c>
      <c r="E228" s="105" t="s">
        <v>528</v>
      </c>
      <c r="F228" s="105" t="s">
        <v>293</v>
      </c>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394</v>
      </c>
      <c r="B231" s="104">
        <v>2</v>
      </c>
      <c r="C231" s="118" t="str">
        <f>IF(B231=0, -10, "0")</f>
        <v>0</v>
      </c>
      <c r="D231" s="165"/>
      <c r="E231" s="105"/>
      <c r="F231" s="105"/>
      <c r="G231" s="96"/>
    </row>
    <row r="232" spans="1:7" ht="20.25" customHeight="1" x14ac:dyDescent="0.45">
      <c r="A232" s="405" t="s">
        <v>304</v>
      </c>
      <c r="B232" s="406"/>
      <c r="C232" s="406"/>
      <c r="D232" s="407"/>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21" x14ac:dyDescent="0.4">
      <c r="A240" s="107" t="s">
        <v>402</v>
      </c>
      <c r="B240" s="104">
        <v>1</v>
      </c>
      <c r="C240" s="137"/>
      <c r="D240" s="319">
        <v>0.9</v>
      </c>
      <c r="E240" s="353"/>
      <c r="F240" s="353"/>
      <c r="G240" s="96"/>
    </row>
    <row r="241" spans="1:7" ht="21" x14ac:dyDescent="0.4">
      <c r="A241" s="402" t="s">
        <v>34</v>
      </c>
      <c r="B241" s="403"/>
      <c r="C241" s="404"/>
      <c r="D241" s="108">
        <f>SUM(B227:C231,B233:C240)</f>
        <v>22</v>
      </c>
      <c r="E241" s="90"/>
      <c r="F241" s="96"/>
      <c r="G241" s="96"/>
    </row>
    <row r="242" spans="1:7" ht="21" x14ac:dyDescent="0.4">
      <c r="A242" s="108" t="s">
        <v>33</v>
      </c>
      <c r="B242" s="109"/>
      <c r="C242" s="110"/>
      <c r="D242" s="111">
        <f>D241/(COUNT(B227:C231,B233:C240)*2)</f>
        <v>0.91666666666666663</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53</v>
      </c>
      <c r="E244" s="90"/>
      <c r="F244" s="96"/>
      <c r="G244" s="96"/>
    </row>
    <row r="245" spans="1:7" ht="22.5" x14ac:dyDescent="0.45">
      <c r="A245" s="326" t="s">
        <v>422</v>
      </c>
      <c r="B245" s="153"/>
      <c r="C245" s="154"/>
      <c r="D245" s="127">
        <f>D244/(COUNT(B227:C231,B191:C198,B203:C222,B233:C240)*2)</f>
        <v>0.64634146341463417</v>
      </c>
      <c r="E245" s="90"/>
      <c r="F245" s="96"/>
      <c r="G245" s="96"/>
    </row>
    <row r="246" spans="1:7" ht="21" x14ac:dyDescent="0.4">
      <c r="A246" s="380"/>
      <c r="B246" s="380"/>
      <c r="C246" s="380"/>
      <c r="D246" s="380"/>
      <c r="E246" s="380"/>
      <c r="F246" s="380"/>
      <c r="G246" s="96"/>
    </row>
    <row r="247" spans="1:7" ht="22.5" x14ac:dyDescent="0.45">
      <c r="A247" s="97" t="s">
        <v>101</v>
      </c>
      <c r="B247" s="97"/>
      <c r="C247" s="97"/>
      <c r="D247" s="97"/>
      <c r="E247" s="97"/>
      <c r="F247" s="97"/>
      <c r="G247" s="96"/>
    </row>
    <row r="248" spans="1:7" ht="21" x14ac:dyDescent="0.4">
      <c r="A248" s="129">
        <f>B11</f>
        <v>43724</v>
      </c>
      <c r="B248" s="96"/>
      <c r="C248" s="96"/>
      <c r="D248" s="96"/>
      <c r="E248" s="90"/>
      <c r="F248" s="96"/>
      <c r="G248" s="96"/>
    </row>
    <row r="249" spans="1:7" ht="21" x14ac:dyDescent="0.4">
      <c r="A249" s="381" t="s">
        <v>28</v>
      </c>
      <c r="B249" s="382" t="s">
        <v>29</v>
      </c>
      <c r="C249" s="382"/>
      <c r="D249" s="382" t="s">
        <v>42</v>
      </c>
      <c r="E249" s="383" t="s">
        <v>264</v>
      </c>
      <c r="F249" s="383" t="s">
        <v>295</v>
      </c>
      <c r="G249" s="96"/>
    </row>
    <row r="250" spans="1:7" ht="21" x14ac:dyDescent="0.4">
      <c r="A250" s="381"/>
      <c r="B250" s="100" t="s">
        <v>32</v>
      </c>
      <c r="C250" s="100" t="s">
        <v>31</v>
      </c>
      <c r="D250" s="382"/>
      <c r="E250" s="383"/>
      <c r="F250" s="383"/>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402" t="s">
        <v>34</v>
      </c>
      <c r="B261" s="403"/>
      <c r="C261" s="404"/>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105" x14ac:dyDescent="0.4">
      <c r="A272" s="230" t="s">
        <v>420</v>
      </c>
      <c r="B272" s="104">
        <v>0</v>
      </c>
      <c r="C272" s="118">
        <f>IF(B272=0, -10, "0")</f>
        <v>-10</v>
      </c>
      <c r="D272" s="356" t="s">
        <v>530</v>
      </c>
      <c r="E272" s="357" t="s">
        <v>529</v>
      </c>
      <c r="F272" s="105" t="s">
        <v>292</v>
      </c>
      <c r="G272" s="96"/>
    </row>
    <row r="273" spans="1:7" ht="21" x14ac:dyDescent="0.4">
      <c r="A273" s="168" t="s">
        <v>379</v>
      </c>
      <c r="B273" s="104">
        <v>2</v>
      </c>
      <c r="C273" s="140" t="str">
        <f>IF(B273=0, -5, "0")</f>
        <v>0</v>
      </c>
      <c r="D273" s="157"/>
      <c r="E273" s="105"/>
      <c r="F273" s="105"/>
      <c r="G273" s="96"/>
    </row>
    <row r="274" spans="1:7" ht="89.25" customHeight="1" x14ac:dyDescent="0.4">
      <c r="A274" s="103" t="s">
        <v>116</v>
      </c>
      <c r="B274" s="104">
        <v>1</v>
      </c>
      <c r="C274" s="104"/>
      <c r="D274" s="105" t="s">
        <v>469</v>
      </c>
      <c r="E274" s="105" t="s">
        <v>470</v>
      </c>
      <c r="F274" s="105" t="s">
        <v>293</v>
      </c>
      <c r="G274" s="96"/>
    </row>
    <row r="275" spans="1:7" ht="131.25" customHeight="1" x14ac:dyDescent="0.4">
      <c r="A275" s="168" t="s">
        <v>359</v>
      </c>
      <c r="B275" s="104">
        <v>1</v>
      </c>
      <c r="C275" s="140" t="str">
        <f>IF(B275=0, -10, "0")</f>
        <v>0</v>
      </c>
      <c r="D275" s="211" t="s">
        <v>531</v>
      </c>
      <c r="E275" s="105" t="s">
        <v>532</v>
      </c>
      <c r="F275" s="105" t="s">
        <v>292</v>
      </c>
      <c r="G275" s="96"/>
    </row>
    <row r="276" spans="1:7" ht="94.5" customHeight="1" x14ac:dyDescent="0.4">
      <c r="A276" s="168" t="s">
        <v>360</v>
      </c>
      <c r="B276" s="104">
        <v>1</v>
      </c>
      <c r="C276" s="140" t="str">
        <f>IF(B276=0, -10, "0")</f>
        <v>0</v>
      </c>
      <c r="D276" s="211" t="s">
        <v>533</v>
      </c>
      <c r="E276" s="105" t="s">
        <v>557</v>
      </c>
      <c r="F276" s="105" t="s">
        <v>292</v>
      </c>
      <c r="G276" s="96"/>
    </row>
    <row r="277" spans="1:7" ht="21" x14ac:dyDescent="0.4">
      <c r="A277" s="103" t="s">
        <v>207</v>
      </c>
      <c r="B277" s="104">
        <v>2</v>
      </c>
      <c r="C277" s="104"/>
      <c r="D277" s="357"/>
      <c r="E277" s="106"/>
      <c r="F277" s="105"/>
      <c r="G277" s="96"/>
    </row>
    <row r="278" spans="1:7" ht="90" customHeight="1" x14ac:dyDescent="0.4">
      <c r="A278" s="103" t="s">
        <v>140</v>
      </c>
      <c r="B278" s="104">
        <v>0</v>
      </c>
      <c r="C278" s="104"/>
      <c r="D278" s="357" t="s">
        <v>535</v>
      </c>
      <c r="E278" s="105" t="s">
        <v>534</v>
      </c>
      <c r="F278" s="105" t="s">
        <v>292</v>
      </c>
      <c r="G278" s="96"/>
    </row>
    <row r="279" spans="1:7" ht="21" customHeight="1" x14ac:dyDescent="0.45">
      <c r="A279" s="139" t="s">
        <v>344</v>
      </c>
      <c r="B279" s="104">
        <v>2</v>
      </c>
      <c r="C279" s="140" t="str">
        <f>IF(B279=0, -5, "0")</f>
        <v>0</v>
      </c>
      <c r="D279" s="357"/>
      <c r="E279" s="358"/>
      <c r="F279" s="105"/>
      <c r="G279" s="96"/>
    </row>
    <row r="280" spans="1:7" ht="21" customHeight="1" x14ac:dyDescent="0.45">
      <c r="A280" s="139" t="s">
        <v>63</v>
      </c>
      <c r="B280" s="104">
        <v>2</v>
      </c>
      <c r="C280" s="140" t="str">
        <f>IF(B280=0, -5, "0")</f>
        <v>0</v>
      </c>
      <c r="D280" s="357"/>
      <c r="E280" s="358"/>
      <c r="F280" s="105"/>
      <c r="G280" s="96"/>
    </row>
    <row r="281" spans="1:7" ht="21" customHeight="1" x14ac:dyDescent="0.45">
      <c r="A281" s="139" t="s">
        <v>324</v>
      </c>
      <c r="B281" s="104">
        <v>2</v>
      </c>
      <c r="C281" s="140" t="str">
        <f>IF(B281=0, -5, "0")</f>
        <v>0</v>
      </c>
      <c r="D281" s="357"/>
      <c r="E281" s="358"/>
      <c r="F281" s="105"/>
      <c r="G281" s="96"/>
    </row>
    <row r="282" spans="1:7" ht="42" x14ac:dyDescent="0.4">
      <c r="A282" s="103" t="s">
        <v>384</v>
      </c>
      <c r="B282" s="104">
        <v>0</v>
      </c>
      <c r="C282" s="166"/>
      <c r="D282" s="357" t="s">
        <v>471</v>
      </c>
      <c r="E282" s="105" t="s">
        <v>472</v>
      </c>
      <c r="F282" s="105" t="s">
        <v>293</v>
      </c>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409"/>
      <c r="B286" s="409"/>
      <c r="C286" s="409"/>
      <c r="D286" s="409"/>
      <c r="E286" s="409"/>
      <c r="F286" s="409"/>
      <c r="G286" s="96"/>
    </row>
    <row r="287" spans="1:7" ht="31.5" customHeight="1" x14ac:dyDescent="0.4">
      <c r="A287" s="410" t="s">
        <v>304</v>
      </c>
      <c r="B287" s="410"/>
      <c r="C287" s="410"/>
      <c r="D287" s="410"/>
      <c r="E287" s="410"/>
      <c r="F287" s="410"/>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362</v>
      </c>
      <c r="B290" s="104">
        <v>2</v>
      </c>
      <c r="C290" s="104"/>
      <c r="D290" s="167"/>
      <c r="E290" s="106"/>
      <c r="F290" s="105"/>
      <c r="G290" s="96"/>
    </row>
    <row r="291" spans="1:7" ht="105" x14ac:dyDescent="0.4">
      <c r="A291" s="130" t="s">
        <v>363</v>
      </c>
      <c r="B291" s="104">
        <v>1</v>
      </c>
      <c r="C291" s="104"/>
      <c r="D291" s="357" t="s">
        <v>536</v>
      </c>
      <c r="E291" s="357" t="s">
        <v>473</v>
      </c>
      <c r="F291" s="105" t="s">
        <v>292</v>
      </c>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21" x14ac:dyDescent="0.4">
      <c r="A295" s="103" t="s">
        <v>402</v>
      </c>
      <c r="B295" s="104">
        <v>1</v>
      </c>
      <c r="C295" s="104"/>
      <c r="D295" s="319">
        <v>0.83299999999999996</v>
      </c>
      <c r="E295" s="353"/>
      <c r="F295" s="353"/>
      <c r="G295" s="96"/>
    </row>
    <row r="296" spans="1:7" ht="21" x14ac:dyDescent="0.4">
      <c r="A296" s="123" t="s">
        <v>34</v>
      </c>
      <c r="B296" s="123"/>
      <c r="C296" s="123"/>
      <c r="D296" s="123">
        <f>SUM(B265:C285,B288:C295)</f>
        <v>35</v>
      </c>
      <c r="E296" s="90"/>
      <c r="F296" s="96"/>
      <c r="G296" s="96"/>
    </row>
    <row r="297" spans="1:7" ht="21" x14ac:dyDescent="0.4">
      <c r="A297" s="108" t="s">
        <v>33</v>
      </c>
      <c r="B297" s="109"/>
      <c r="C297" s="110"/>
      <c r="D297" s="111">
        <f>D296/(COUNT(B265:C285,B288:C295)*2)</f>
        <v>0.60344827586206895</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51</v>
      </c>
      <c r="E299" s="90"/>
      <c r="F299" s="96"/>
      <c r="G299" s="96"/>
    </row>
    <row r="300" spans="1:7" ht="22.5" x14ac:dyDescent="0.45">
      <c r="A300" s="326" t="s">
        <v>424</v>
      </c>
      <c r="B300" s="153"/>
      <c r="C300" s="154"/>
      <c r="D300" s="127">
        <f>D299/(COUNT(B253:C260,B265:C285,B288:C295)*2)</f>
        <v>0.68918918918918914</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43724</v>
      </c>
      <c r="B303" s="96"/>
      <c r="C303" s="96"/>
      <c r="D303" s="96"/>
      <c r="E303" s="90"/>
      <c r="F303" s="96"/>
      <c r="G303" s="96"/>
    </row>
    <row r="304" spans="1:7" ht="21" x14ac:dyDescent="0.4">
      <c r="A304" s="381" t="s">
        <v>28</v>
      </c>
      <c r="B304" s="382" t="s">
        <v>29</v>
      </c>
      <c r="C304" s="382"/>
      <c r="D304" s="382" t="s">
        <v>42</v>
      </c>
      <c r="E304" s="383" t="s">
        <v>264</v>
      </c>
      <c r="F304" s="383" t="s">
        <v>295</v>
      </c>
      <c r="G304" s="96"/>
    </row>
    <row r="305" spans="1:7" ht="21" x14ac:dyDescent="0.4">
      <c r="A305" s="381"/>
      <c r="B305" s="100" t="s">
        <v>32</v>
      </c>
      <c r="C305" s="100" t="s">
        <v>31</v>
      </c>
      <c r="D305" s="382"/>
      <c r="E305" s="383"/>
      <c r="F305" s="383"/>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v>2</v>
      </c>
      <c r="C321" s="118"/>
      <c r="D321" s="141"/>
      <c r="E321" s="105"/>
      <c r="F321" s="105"/>
      <c r="G321" s="96"/>
    </row>
    <row r="322" spans="1:7" ht="67.5" x14ac:dyDescent="0.45">
      <c r="A322" s="170" t="s">
        <v>309</v>
      </c>
      <c r="B322" s="104">
        <v>2</v>
      </c>
      <c r="C322" s="118" t="str">
        <f>IF(B322=0, -10, "0")</f>
        <v>0</v>
      </c>
      <c r="D322" s="156"/>
      <c r="E322" s="106"/>
      <c r="F322" s="105"/>
      <c r="G322" s="96"/>
    </row>
    <row r="323" spans="1:7" ht="22.5" x14ac:dyDescent="0.4">
      <c r="A323" s="103" t="s">
        <v>53</v>
      </c>
      <c r="B323" s="104">
        <v>2</v>
      </c>
      <c r="C323" s="104"/>
      <c r="D323" s="120"/>
      <c r="E323" s="106"/>
      <c r="F323" s="105"/>
      <c r="G323" s="96"/>
    </row>
    <row r="324" spans="1:7" ht="45" x14ac:dyDescent="0.4">
      <c r="A324" s="230" t="s">
        <v>420</v>
      </c>
      <c r="B324" s="104">
        <v>0</v>
      </c>
      <c r="C324" s="118">
        <f>IF(B324=0, -10, "0")</f>
        <v>-10</v>
      </c>
      <c r="D324" s="157" t="s">
        <v>510</v>
      </c>
      <c r="E324" s="105" t="s">
        <v>537</v>
      </c>
      <c r="F324" s="105" t="s">
        <v>292</v>
      </c>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112.5" customHeight="1" x14ac:dyDescent="0.4">
      <c r="A332" s="173" t="s">
        <v>58</v>
      </c>
      <c r="B332" s="104">
        <v>1</v>
      </c>
      <c r="C332" s="118" t="str">
        <f>IF(B332=0, -10, "0")</f>
        <v>0</v>
      </c>
      <c r="D332" s="172" t="s">
        <v>568</v>
      </c>
      <c r="E332" s="105" t="s">
        <v>538</v>
      </c>
      <c r="F332" s="105" t="s">
        <v>292</v>
      </c>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21" x14ac:dyDescent="0.4">
      <c r="A336" s="103" t="s">
        <v>384</v>
      </c>
      <c r="B336" s="104" t="s">
        <v>30</v>
      </c>
      <c r="C336" s="166"/>
      <c r="D336" s="105"/>
      <c r="E336" s="106"/>
      <c r="F336" s="105"/>
      <c r="G336" s="96"/>
    </row>
    <row r="337" spans="1:7" ht="42" x14ac:dyDescent="0.4">
      <c r="A337" s="103" t="s">
        <v>367</v>
      </c>
      <c r="B337" s="104">
        <v>2</v>
      </c>
      <c r="C337" s="104"/>
      <c r="D337" s="106"/>
      <c r="E337" s="106"/>
      <c r="F337" s="105"/>
      <c r="G337" s="96"/>
    </row>
    <row r="338" spans="1:7" ht="105" x14ac:dyDescent="0.4">
      <c r="A338" s="161" t="s">
        <v>406</v>
      </c>
      <c r="B338" s="104">
        <v>0</v>
      </c>
      <c r="C338" s="104"/>
      <c r="D338" s="96" t="s">
        <v>515</v>
      </c>
      <c r="E338" s="105" t="s">
        <v>516</v>
      </c>
      <c r="F338" s="105" t="s">
        <v>292</v>
      </c>
      <c r="G338" s="96"/>
    </row>
    <row r="339" spans="1:7" ht="21" x14ac:dyDescent="0.4">
      <c r="A339" s="108" t="s">
        <v>34</v>
      </c>
      <c r="B339" s="108"/>
      <c r="C339" s="108"/>
      <c r="D339" s="108">
        <f>SUM(B320:C338)</f>
        <v>17</v>
      </c>
      <c r="E339" s="90"/>
      <c r="F339" s="96"/>
      <c r="G339" s="96"/>
    </row>
    <row r="340" spans="1:7" ht="21" x14ac:dyDescent="0.4">
      <c r="A340" s="108" t="s">
        <v>33</v>
      </c>
      <c r="B340" s="109"/>
      <c r="C340" s="110"/>
      <c r="D340" s="111">
        <f>D339/(COUNT(B320:C338)*2)</f>
        <v>0.5</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30" customHeight="1" x14ac:dyDescent="0.4">
      <c r="A346" s="174"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13"/>
      <c r="B352" s="413"/>
      <c r="C352" s="413"/>
      <c r="D352" s="413"/>
      <c r="E352" s="413"/>
      <c r="F352" s="413"/>
      <c r="G352" s="413"/>
    </row>
    <row r="353" spans="1:7" ht="32.25" customHeight="1" x14ac:dyDescent="0.4">
      <c r="A353" s="414" t="s">
        <v>304</v>
      </c>
      <c r="B353" s="414"/>
      <c r="C353" s="414"/>
      <c r="D353" s="414"/>
      <c r="E353" s="414"/>
      <c r="F353" s="414"/>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1</v>
      </c>
      <c r="C361" s="137"/>
      <c r="D361" s="319">
        <v>0.75</v>
      </c>
      <c r="E361" s="353"/>
      <c r="F361" s="353"/>
      <c r="G361" s="96"/>
    </row>
    <row r="362" spans="1:7" ht="21" x14ac:dyDescent="0.4">
      <c r="A362" s="108" t="s">
        <v>34</v>
      </c>
      <c r="B362" s="108"/>
      <c r="C362" s="108"/>
      <c r="D362" s="108">
        <f>SUM(B343:C351,B354:C361)</f>
        <v>31</v>
      </c>
      <c r="E362" s="90"/>
      <c r="F362" s="96"/>
      <c r="G362" s="96"/>
    </row>
    <row r="363" spans="1:7" ht="21" x14ac:dyDescent="0.4">
      <c r="A363" s="108" t="s">
        <v>33</v>
      </c>
      <c r="B363" s="109"/>
      <c r="C363" s="110"/>
      <c r="D363" s="111">
        <f>D362/(COUNT(B343:C351,B354:C361)*2)</f>
        <v>0.96875</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64</v>
      </c>
      <c r="E365" s="90"/>
      <c r="F365" s="96"/>
      <c r="G365" s="96"/>
    </row>
    <row r="366" spans="1:7" ht="22.5" x14ac:dyDescent="0.45">
      <c r="A366" s="177" t="s">
        <v>426</v>
      </c>
      <c r="B366" s="178"/>
      <c r="C366" s="179"/>
      <c r="D366" s="180">
        <f>D365/(COUNT(B320:C338,B343:C351,B308:C315,B354:C361)*2)</f>
        <v>0.78048780487804881</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43724</v>
      </c>
      <c r="B369" s="96"/>
      <c r="C369" s="96"/>
      <c r="D369" s="96"/>
      <c r="E369" s="90"/>
      <c r="F369" s="96"/>
      <c r="G369" s="96"/>
    </row>
    <row r="370" spans="1:7" ht="21" x14ac:dyDescent="0.4">
      <c r="A370" s="381" t="s">
        <v>28</v>
      </c>
      <c r="B370" s="382" t="s">
        <v>29</v>
      </c>
      <c r="C370" s="382"/>
      <c r="D370" s="382" t="s">
        <v>42</v>
      </c>
      <c r="E370" s="383" t="s">
        <v>264</v>
      </c>
      <c r="F370" s="383" t="s">
        <v>295</v>
      </c>
      <c r="G370" s="96"/>
    </row>
    <row r="371" spans="1:7" ht="21" x14ac:dyDescent="0.4">
      <c r="A371" s="381"/>
      <c r="B371" s="100" t="s">
        <v>32</v>
      </c>
      <c r="C371" s="100" t="s">
        <v>31</v>
      </c>
      <c r="D371" s="382"/>
      <c r="E371" s="383"/>
      <c r="F371" s="383"/>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11"/>
      <c r="B410" s="394"/>
      <c r="C410" s="394"/>
      <c r="D410" s="394"/>
      <c r="E410" s="394"/>
      <c r="F410" s="394"/>
      <c r="G410" s="394"/>
    </row>
    <row r="411" spans="1:7" ht="24.75" x14ac:dyDescent="0.4">
      <c r="A411" s="412" t="s">
        <v>313</v>
      </c>
      <c r="B411" s="412"/>
      <c r="C411" s="412"/>
      <c r="D411" s="412"/>
      <c r="E411" s="412"/>
      <c r="F411" s="412"/>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21" x14ac:dyDescent="0.4">
      <c r="A419" s="190" t="s">
        <v>427</v>
      </c>
      <c r="B419" s="104" t="str">
        <f>IF(D419=1, 2, IF(AND(D419&lt;1,D419&gt;0), 1, IF(D419=0,"0","NA")))</f>
        <v>NA</v>
      </c>
      <c r="C419" s="104"/>
      <c r="D419" s="319" t="str">
        <f>IFERROR(E419/F419,"N.A")</f>
        <v>N.A</v>
      </c>
      <c r="E419" s="353"/>
      <c r="F419" s="353"/>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0</v>
      </c>
      <c r="E423" s="90"/>
      <c r="F423" s="96"/>
      <c r="G423" s="96"/>
    </row>
    <row r="424" spans="1:7" ht="22.5" x14ac:dyDescent="0.45">
      <c r="A424" s="326"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43724</v>
      </c>
      <c r="B427" s="96"/>
      <c r="C427" s="96"/>
      <c r="D427" s="96"/>
      <c r="E427" s="90"/>
      <c r="F427" s="96"/>
      <c r="G427" s="96"/>
    </row>
    <row r="428" spans="1:7" ht="21" x14ac:dyDescent="0.4">
      <c r="A428" s="381" t="s">
        <v>28</v>
      </c>
      <c r="B428" s="382" t="s">
        <v>29</v>
      </c>
      <c r="C428" s="382"/>
      <c r="D428" s="382" t="s">
        <v>42</v>
      </c>
      <c r="E428" s="383" t="s">
        <v>264</v>
      </c>
      <c r="F428" s="383" t="s">
        <v>295</v>
      </c>
      <c r="G428" s="96"/>
    </row>
    <row r="429" spans="1:7" ht="21" x14ac:dyDescent="0.4">
      <c r="A429" s="381"/>
      <c r="B429" s="100" t="s">
        <v>32</v>
      </c>
      <c r="C429" s="100" t="s">
        <v>31</v>
      </c>
      <c r="D429" s="382"/>
      <c r="E429" s="383"/>
      <c r="F429" s="383"/>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42" x14ac:dyDescent="0.4">
      <c r="A432" s="192" t="s">
        <v>6</v>
      </c>
      <c r="B432" s="104">
        <v>1</v>
      </c>
      <c r="C432" s="104"/>
      <c r="D432" s="105" t="s">
        <v>539</v>
      </c>
      <c r="E432" s="105" t="s">
        <v>474</v>
      </c>
      <c r="F432" s="105" t="s">
        <v>292</v>
      </c>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15</v>
      </c>
      <c r="E440" s="90"/>
      <c r="F440" s="96"/>
      <c r="G440" s="96"/>
    </row>
    <row r="441" spans="1:7" ht="21" x14ac:dyDescent="0.4">
      <c r="A441" s="108" t="s">
        <v>33</v>
      </c>
      <c r="B441" s="109"/>
      <c r="C441" s="110"/>
      <c r="D441" s="111">
        <f>D440/(COUNT(B432:C439)*2)</f>
        <v>0.9375</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84" x14ac:dyDescent="0.4">
      <c r="A445" s="333" t="s">
        <v>272</v>
      </c>
      <c r="B445" s="104">
        <v>1</v>
      </c>
      <c r="C445" s="118" t="str">
        <f>IF(B445=0, -5, "0")</f>
        <v>0</v>
      </c>
      <c r="D445" s="105" t="s">
        <v>475</v>
      </c>
      <c r="E445" s="105" t="s">
        <v>558</v>
      </c>
      <c r="F445" s="105" t="s">
        <v>292</v>
      </c>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42" x14ac:dyDescent="0.4">
      <c r="A448" s="174" t="s">
        <v>352</v>
      </c>
      <c r="B448" s="104">
        <v>1</v>
      </c>
      <c r="C448" s="140" t="str">
        <f>IF(B448=0, -5, "0")</f>
        <v>0</v>
      </c>
      <c r="D448" s="105" t="s">
        <v>540</v>
      </c>
      <c r="E448" s="106" t="s">
        <v>476</v>
      </c>
      <c r="F448" s="105" t="s">
        <v>293</v>
      </c>
      <c r="G448" s="96"/>
    </row>
    <row r="449" spans="1:7" ht="99" customHeight="1" x14ac:dyDescent="0.4">
      <c r="A449" s="103" t="s">
        <v>85</v>
      </c>
      <c r="B449" s="104">
        <v>1</v>
      </c>
      <c r="C449" s="104"/>
      <c r="D449" s="131" t="s">
        <v>548</v>
      </c>
      <c r="E449" s="105" t="s">
        <v>477</v>
      </c>
      <c r="F449" s="105" t="s">
        <v>292</v>
      </c>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12" t="s">
        <v>304</v>
      </c>
      <c r="B459" s="412"/>
      <c r="C459" s="412"/>
      <c r="D459" s="412"/>
      <c r="E459" s="412"/>
      <c r="F459" s="412"/>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105" x14ac:dyDescent="0.4">
      <c r="A462" s="152" t="s">
        <v>363</v>
      </c>
      <c r="B462" s="104">
        <v>1</v>
      </c>
      <c r="C462" s="118"/>
      <c r="D462" s="359" t="s">
        <v>536</v>
      </c>
      <c r="E462" s="357" t="s">
        <v>478</v>
      </c>
      <c r="F462" s="105" t="s">
        <v>292</v>
      </c>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21" x14ac:dyDescent="0.4">
      <c r="A466" s="190" t="s">
        <v>402</v>
      </c>
      <c r="B466" s="104">
        <v>1</v>
      </c>
      <c r="C466" s="104"/>
      <c r="D466" s="319">
        <v>0.75</v>
      </c>
      <c r="E466" s="353"/>
      <c r="F466" s="353"/>
      <c r="G466" s="96"/>
    </row>
    <row r="467" spans="1:7" ht="21" x14ac:dyDescent="0.4">
      <c r="A467" s="108" t="s">
        <v>34</v>
      </c>
      <c r="B467" s="123"/>
      <c r="C467" s="123"/>
      <c r="D467" s="197">
        <f>SUM(B444:C457,B460:C466)</f>
        <v>31</v>
      </c>
      <c r="E467" s="90"/>
      <c r="F467" s="96"/>
      <c r="G467" s="96"/>
    </row>
    <row r="468" spans="1:7" ht="21" x14ac:dyDescent="0.4">
      <c r="A468" s="108" t="s">
        <v>33</v>
      </c>
      <c r="B468" s="109"/>
      <c r="C468" s="110"/>
      <c r="D468" s="111">
        <f>D467/(COUNT(B444:C457,B460:C466)*2)</f>
        <v>0.86111111111111116</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46</v>
      </c>
      <c r="E470" s="90"/>
      <c r="F470" s="96"/>
      <c r="G470" s="96"/>
    </row>
    <row r="471" spans="1:7" ht="22.5" x14ac:dyDescent="0.45">
      <c r="A471" s="326" t="s">
        <v>432</v>
      </c>
      <c r="B471" s="153"/>
      <c r="C471" s="154"/>
      <c r="D471" s="127">
        <f>D470/(COUNT(B444:C457,B432:C439,B460:C466)*2)</f>
        <v>0.88461538461538458</v>
      </c>
      <c r="E471" s="90"/>
      <c r="F471" s="96"/>
      <c r="G471" s="96"/>
    </row>
    <row r="472" spans="1:7" ht="21" x14ac:dyDescent="0.4">
      <c r="A472" s="128"/>
      <c r="B472" s="96"/>
      <c r="C472" s="96"/>
      <c r="D472" s="96"/>
      <c r="E472" s="90"/>
      <c r="F472" s="96"/>
      <c r="G472" s="96"/>
    </row>
    <row r="473" spans="1:7" ht="24.75" x14ac:dyDescent="0.4">
      <c r="A473" s="418" t="s">
        <v>405</v>
      </c>
      <c r="B473" s="418"/>
      <c r="C473" s="418"/>
      <c r="D473" s="418"/>
      <c r="E473" s="418"/>
      <c r="F473" s="418"/>
      <c r="G473" s="96"/>
    </row>
    <row r="474" spans="1:7" ht="21" customHeight="1" x14ac:dyDescent="0.4">
      <c r="A474" s="191">
        <f>B11</f>
        <v>43724</v>
      </c>
      <c r="F474" s="2"/>
      <c r="G474" s="96"/>
    </row>
    <row r="475" spans="1:7" ht="21" x14ac:dyDescent="0.4">
      <c r="A475" s="419" t="s">
        <v>28</v>
      </c>
      <c r="B475" s="420" t="s">
        <v>29</v>
      </c>
      <c r="C475" s="420"/>
      <c r="D475" s="420" t="s">
        <v>42</v>
      </c>
      <c r="E475" s="421" t="s">
        <v>264</v>
      </c>
      <c r="F475" s="421" t="s">
        <v>295</v>
      </c>
      <c r="G475" s="96"/>
    </row>
    <row r="476" spans="1:7" ht="21" x14ac:dyDescent="0.4">
      <c r="A476" s="419"/>
      <c r="B476" s="254" t="s">
        <v>32</v>
      </c>
      <c r="C476" s="254" t="s">
        <v>31</v>
      </c>
      <c r="D476" s="420"/>
      <c r="E476" s="421"/>
      <c r="F476" s="421"/>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21" x14ac:dyDescent="0.4">
      <c r="A496" s="164" t="s">
        <v>80</v>
      </c>
      <c r="B496" s="104" t="s">
        <v>30</v>
      </c>
      <c r="C496" s="225"/>
      <c r="D496" s="225"/>
      <c r="E496" s="225"/>
      <c r="F496" s="105"/>
      <c r="G496" s="96"/>
    </row>
    <row r="497" spans="1:7" ht="21" x14ac:dyDescent="0.4">
      <c r="A497" s="164" t="s">
        <v>106</v>
      </c>
      <c r="B497" s="104" t="s">
        <v>30</v>
      </c>
      <c r="C497" s="225"/>
      <c r="D497" s="225"/>
      <c r="E497" s="225"/>
      <c r="F497" s="105"/>
      <c r="G497" s="96"/>
    </row>
    <row r="498" spans="1:7" ht="21" x14ac:dyDescent="0.4">
      <c r="A498" s="164" t="s">
        <v>354</v>
      </c>
      <c r="B498" s="104" t="s">
        <v>30</v>
      </c>
      <c r="C498" s="225"/>
      <c r="D498" s="225"/>
      <c r="E498" s="225"/>
      <c r="F498" s="105"/>
      <c r="G498" s="96"/>
    </row>
    <row r="499" spans="1:7" ht="22.5" x14ac:dyDescent="0.45">
      <c r="A499" s="313" t="s">
        <v>50</v>
      </c>
      <c r="B499" s="104" t="s">
        <v>30</v>
      </c>
      <c r="C499" s="118" t="str">
        <f>IF(B499=0, -10, "0")</f>
        <v>0</v>
      </c>
      <c r="D499" s="225"/>
      <c r="E499" s="225"/>
      <c r="F499" s="105"/>
      <c r="G499" s="96"/>
    </row>
    <row r="500" spans="1:7" ht="22.5" x14ac:dyDescent="0.45">
      <c r="A500" s="313" t="s">
        <v>365</v>
      </c>
      <c r="B500" s="104" t="s">
        <v>30</v>
      </c>
      <c r="C500" s="118" t="str">
        <f>IF(B500=0, -10, "0")</f>
        <v>0</v>
      </c>
      <c r="D500" s="225"/>
      <c r="E500" s="225"/>
      <c r="F500" s="105"/>
      <c r="G500" s="96"/>
    </row>
    <row r="501" spans="1:7" ht="2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21" x14ac:dyDescent="0.4">
      <c r="A503" s="139" t="s">
        <v>63</v>
      </c>
      <c r="B503" s="104" t="s">
        <v>30</v>
      </c>
      <c r="C503" s="118" t="str">
        <f>IF(B503=0, -5, "0")</f>
        <v>0</v>
      </c>
      <c r="D503" s="225"/>
      <c r="E503" s="225"/>
      <c r="F503" s="105"/>
      <c r="G503" s="96"/>
    </row>
    <row r="504" spans="1:7" ht="21" x14ac:dyDescent="0.4">
      <c r="A504" s="139" t="s">
        <v>324</v>
      </c>
      <c r="B504" s="104" t="s">
        <v>30</v>
      </c>
      <c r="C504" s="118" t="str">
        <f>IF(B504=0, -5, "0")</f>
        <v>0</v>
      </c>
      <c r="D504" s="225"/>
      <c r="E504" s="225"/>
      <c r="F504" s="105"/>
      <c r="G504" s="96"/>
    </row>
    <row r="505" spans="1:7" ht="2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15"/>
      <c r="B507" s="415"/>
      <c r="C507" s="415"/>
      <c r="D507" s="415"/>
      <c r="E507" s="415"/>
      <c r="F507" s="415"/>
      <c r="G507" s="415"/>
    </row>
    <row r="508" spans="1:7" ht="26.25" customHeight="1" x14ac:dyDescent="0.5">
      <c r="A508" s="288" t="s">
        <v>304</v>
      </c>
      <c r="B508" s="416"/>
      <c r="C508" s="416"/>
      <c r="D508" s="416"/>
      <c r="E508" s="416"/>
      <c r="F508" s="416"/>
      <c r="G508" s="96"/>
    </row>
    <row r="509" spans="1:7" ht="21" x14ac:dyDescent="0.4">
      <c r="A509" s="164" t="s">
        <v>338</v>
      </c>
      <c r="B509" s="104" t="s">
        <v>30</v>
      </c>
      <c r="C509" s="226"/>
      <c r="D509" s="225"/>
      <c r="E509" s="225"/>
      <c r="F509" s="105"/>
      <c r="G509" s="96"/>
    </row>
    <row r="510" spans="1:7" ht="21" x14ac:dyDescent="0.4">
      <c r="A510" s="164" t="s">
        <v>356</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2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17" t="s">
        <v>97</v>
      </c>
      <c r="B520" s="417"/>
      <c r="C520" s="417"/>
      <c r="D520" s="417"/>
      <c r="E520" s="417"/>
      <c r="F520" s="417"/>
      <c r="G520" s="96"/>
    </row>
    <row r="521" spans="1:7" ht="22.5" customHeight="1" x14ac:dyDescent="0.4">
      <c r="A521" s="191">
        <f>B11</f>
        <v>43724</v>
      </c>
      <c r="B521" s="96"/>
      <c r="C521" s="96"/>
      <c r="D521" s="114"/>
      <c r="E521" s="114"/>
      <c r="F521" s="114"/>
      <c r="G521" s="96"/>
    </row>
    <row r="522" spans="1:7" ht="21" x14ac:dyDescent="0.4">
      <c r="A522" s="427" t="s">
        <v>28</v>
      </c>
      <c r="B522" s="429" t="s">
        <v>29</v>
      </c>
      <c r="C522" s="430"/>
      <c r="D522" s="382" t="s">
        <v>42</v>
      </c>
      <c r="E522" s="383" t="s">
        <v>264</v>
      </c>
      <c r="F522" s="383" t="s">
        <v>295</v>
      </c>
      <c r="G522" s="96"/>
    </row>
    <row r="523" spans="1:7" ht="21" x14ac:dyDescent="0.4">
      <c r="A523" s="428"/>
      <c r="B523" s="249" t="s">
        <v>32</v>
      </c>
      <c r="C523" s="250" t="s">
        <v>31</v>
      </c>
      <c r="D523" s="382"/>
      <c r="E523" s="383"/>
      <c r="F523" s="383"/>
      <c r="G523" s="96"/>
    </row>
    <row r="524" spans="1:7" ht="22.5" x14ac:dyDescent="0.4">
      <c r="A524" s="286"/>
      <c r="B524" s="287"/>
      <c r="C524" s="287"/>
      <c r="D524" s="283"/>
      <c r="E524" s="324"/>
      <c r="F524" s="324"/>
      <c r="G524" s="96"/>
    </row>
    <row r="525" spans="1:7" ht="24.75" x14ac:dyDescent="0.4">
      <c r="A525" s="289" t="s">
        <v>17</v>
      </c>
      <c r="B525" s="251"/>
      <c r="C525" s="431"/>
      <c r="D525" s="431"/>
      <c r="E525" s="431"/>
      <c r="F525" s="432"/>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402" t="s">
        <v>34</v>
      </c>
      <c r="B532" s="403"/>
      <c r="C532" s="404"/>
      <c r="D532" s="315">
        <f>SUM(B526:C531)</f>
        <v>12</v>
      </c>
      <c r="E532" s="202"/>
      <c r="F532" s="202"/>
      <c r="G532" s="96"/>
    </row>
    <row r="533" spans="1:7" ht="21" customHeight="1" x14ac:dyDescent="0.4">
      <c r="A533" s="402" t="s">
        <v>33</v>
      </c>
      <c r="B533" s="403"/>
      <c r="C533" s="404"/>
      <c r="D533" s="298">
        <f>D532/(COUNT(B526:C531)*2)</f>
        <v>1</v>
      </c>
      <c r="E533" s="202"/>
      <c r="F533" s="202"/>
      <c r="G533" s="96"/>
    </row>
    <row r="534" spans="1:7" ht="21" x14ac:dyDescent="0.4">
      <c r="A534" s="380"/>
      <c r="B534" s="380"/>
      <c r="C534" s="380"/>
      <c r="D534" s="380"/>
      <c r="E534" s="380"/>
      <c r="F534" s="380"/>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1</v>
      </c>
      <c r="C537" s="104"/>
      <c r="D537" s="360" t="s">
        <v>541</v>
      </c>
      <c r="E537" s="209" t="s">
        <v>559</v>
      </c>
      <c r="F537" s="105" t="s">
        <v>292</v>
      </c>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2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22"/>
      <c r="B546" s="413"/>
      <c r="C546" s="413"/>
      <c r="D546" s="413"/>
      <c r="E546" s="413"/>
      <c r="F546" s="413"/>
      <c r="G546" s="413"/>
    </row>
    <row r="547" spans="1:7" ht="35.25" customHeight="1" x14ac:dyDescent="0.4">
      <c r="A547" s="290" t="s">
        <v>304</v>
      </c>
      <c r="B547" s="265"/>
      <c r="C547" s="423"/>
      <c r="D547" s="423"/>
      <c r="E547" s="423"/>
      <c r="F547" s="424"/>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21" x14ac:dyDescent="0.4">
      <c r="A555" s="107" t="s">
        <v>402</v>
      </c>
      <c r="B555" s="104" t="str">
        <f>IF(D555=1, 2, IF(AND(D555&lt;1,D555&gt;0), 1, IF(D555=0,"0","NA")))</f>
        <v>NA</v>
      </c>
      <c r="C555" s="104"/>
      <c r="D555" s="319" t="str">
        <f>IFERROR(E555/F555,"N.A")</f>
        <v>N.A</v>
      </c>
      <c r="E555" s="353"/>
      <c r="F555" s="353"/>
      <c r="G555" s="96"/>
    </row>
    <row r="556" spans="1:7" ht="21" x14ac:dyDescent="0.4">
      <c r="A556" s="425" t="s">
        <v>34</v>
      </c>
      <c r="B556" s="425"/>
      <c r="C556" s="426"/>
      <c r="D556" s="327">
        <f>SUM(B548:C555,B536:C545)</f>
        <v>27</v>
      </c>
      <c r="E556" s="90"/>
      <c r="F556" s="96"/>
      <c r="G556" s="96"/>
    </row>
    <row r="557" spans="1:7" ht="21" x14ac:dyDescent="0.4">
      <c r="A557" s="425" t="s">
        <v>33</v>
      </c>
      <c r="B557" s="425"/>
      <c r="C557" s="425"/>
      <c r="D557" s="298">
        <f>D556/(COUNT(B548:C555,B536:C545)*2)</f>
        <v>0.9642857142857143</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39</v>
      </c>
      <c r="E559" s="90"/>
      <c r="F559" s="96"/>
      <c r="G559" s="96"/>
    </row>
    <row r="560" spans="1:7" ht="21" customHeight="1" x14ac:dyDescent="0.45">
      <c r="A560" s="326" t="s">
        <v>436</v>
      </c>
      <c r="B560" s="153"/>
      <c r="C560" s="154"/>
      <c r="D560" s="127">
        <f>D559/(COUNT(B536:C545,B526:C531,B548:C555)*2)</f>
        <v>0.97499999999999998</v>
      </c>
      <c r="E560" s="239"/>
      <c r="F560" s="239"/>
      <c r="G560" s="96"/>
    </row>
    <row r="561" spans="1:7" ht="21" customHeight="1" x14ac:dyDescent="0.4">
      <c r="A561" s="128"/>
      <c r="B561" s="96"/>
      <c r="C561" s="96"/>
      <c r="D561" s="96"/>
      <c r="E561" s="90"/>
      <c r="F561" s="96"/>
      <c r="G561" s="96"/>
    </row>
    <row r="562" spans="1:7" ht="21" x14ac:dyDescent="0.4">
      <c r="A562" s="380"/>
      <c r="B562" s="380"/>
      <c r="C562" s="380"/>
      <c r="D562" s="380"/>
      <c r="E562" s="380"/>
      <c r="F562" s="380"/>
      <c r="G562" s="96"/>
    </row>
    <row r="563" spans="1:7" ht="22.5" x14ac:dyDescent="0.45">
      <c r="A563" s="441" t="s">
        <v>19</v>
      </c>
      <c r="B563" s="441"/>
      <c r="C563" s="441"/>
      <c r="D563" s="441"/>
      <c r="E563" s="441"/>
      <c r="F563" s="441"/>
      <c r="G563" s="96"/>
    </row>
    <row r="564" spans="1:7" ht="22.5" x14ac:dyDescent="0.4">
      <c r="A564" s="198">
        <f>B11</f>
        <v>43724</v>
      </c>
      <c r="B564" s="96"/>
      <c r="C564" s="96"/>
      <c r="D564" s="280"/>
      <c r="E564" s="280"/>
      <c r="F564" s="280"/>
      <c r="G564" s="96"/>
    </row>
    <row r="565" spans="1:7" ht="21" x14ac:dyDescent="0.4">
      <c r="A565" s="419" t="s">
        <v>28</v>
      </c>
      <c r="B565" s="420" t="s">
        <v>29</v>
      </c>
      <c r="C565" s="420"/>
      <c r="D565" s="420" t="s">
        <v>42</v>
      </c>
      <c r="E565" s="421" t="s">
        <v>264</v>
      </c>
      <c r="F565" s="421" t="s">
        <v>295</v>
      </c>
      <c r="G565" s="96"/>
    </row>
    <row r="566" spans="1:7" ht="21" x14ac:dyDescent="0.4">
      <c r="A566" s="419"/>
      <c r="B566" s="254" t="s">
        <v>32</v>
      </c>
      <c r="C566" s="254" t="s">
        <v>31</v>
      </c>
      <c r="D566" s="420"/>
      <c r="E566" s="421"/>
      <c r="F566" s="421"/>
      <c r="G566" s="96"/>
    </row>
    <row r="567" spans="1:7" ht="22.5" x14ac:dyDescent="0.4">
      <c r="A567" s="291"/>
      <c r="B567" s="292"/>
      <c r="C567" s="292"/>
      <c r="D567" s="292"/>
      <c r="E567" s="268"/>
      <c r="F567" s="293"/>
      <c r="G567" s="96"/>
    </row>
    <row r="568" spans="1:7" ht="24.75" x14ac:dyDescent="0.4">
      <c r="A568" s="433" t="s">
        <v>10</v>
      </c>
      <c r="B568" s="434"/>
      <c r="C568" s="434"/>
      <c r="D568" s="434"/>
      <c r="E568" s="434"/>
      <c r="F568" s="435"/>
      <c r="G568" s="96"/>
    </row>
    <row r="569" spans="1:7" ht="63" x14ac:dyDescent="0.4">
      <c r="A569" s="103" t="s">
        <v>86</v>
      </c>
      <c r="B569" s="104">
        <v>1</v>
      </c>
      <c r="C569" s="104"/>
      <c r="D569" s="105" t="s">
        <v>479</v>
      </c>
      <c r="E569" s="105" t="s">
        <v>480</v>
      </c>
      <c r="F569" s="105" t="s">
        <v>292</v>
      </c>
      <c r="G569" s="96"/>
    </row>
    <row r="570" spans="1:7" ht="21" x14ac:dyDescent="0.4">
      <c r="A570" s="103" t="s">
        <v>45</v>
      </c>
      <c r="B570" s="104">
        <v>2</v>
      </c>
      <c r="C570" s="104"/>
      <c r="D570" s="105"/>
      <c r="E570" s="106"/>
      <c r="F570" s="105"/>
      <c r="G570" s="96"/>
    </row>
    <row r="571" spans="1:7" ht="42" x14ac:dyDescent="0.4">
      <c r="A571" s="103" t="s">
        <v>78</v>
      </c>
      <c r="B571" s="104">
        <v>1</v>
      </c>
      <c r="C571" s="104"/>
      <c r="D571" s="105" t="s">
        <v>481</v>
      </c>
      <c r="E571" s="105" t="s">
        <v>482</v>
      </c>
      <c r="F571" s="105" t="s">
        <v>293</v>
      </c>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361"/>
      <c r="E573" s="106"/>
      <c r="F573" s="105"/>
      <c r="G573" s="96"/>
    </row>
    <row r="574" spans="1:7" ht="21" x14ac:dyDescent="0.4">
      <c r="A574" s="103" t="s">
        <v>112</v>
      </c>
      <c r="B574" s="104">
        <v>2</v>
      </c>
      <c r="C574" s="104"/>
      <c r="D574" s="362"/>
      <c r="E574" s="357"/>
      <c r="F574" s="105"/>
      <c r="G574" s="96"/>
    </row>
    <row r="575" spans="1:7" ht="21" x14ac:dyDescent="0.4">
      <c r="A575" s="174" t="s">
        <v>21</v>
      </c>
      <c r="B575" s="104">
        <v>2</v>
      </c>
      <c r="C575" s="118" t="str">
        <f>IF(B575=0, -5, "0")</f>
        <v>0</v>
      </c>
      <c r="D575" s="363"/>
      <c r="E575" s="106"/>
      <c r="F575" s="105"/>
      <c r="G575" s="96"/>
    </row>
    <row r="576" spans="1:7" ht="21" x14ac:dyDescent="0.4">
      <c r="A576" s="139" t="s">
        <v>380</v>
      </c>
      <c r="B576" s="104">
        <v>2</v>
      </c>
      <c r="C576" s="118" t="str">
        <f>IF(B576=0, -5, "0")</f>
        <v>0</v>
      </c>
      <c r="D576" s="364"/>
      <c r="E576" s="106"/>
      <c r="F576" s="105"/>
      <c r="G576" s="96"/>
    </row>
    <row r="577" spans="1:7" ht="84" x14ac:dyDescent="0.4">
      <c r="A577" s="103" t="s">
        <v>217</v>
      </c>
      <c r="B577" s="104">
        <v>0</v>
      </c>
      <c r="C577" s="104"/>
      <c r="D577" s="105" t="s">
        <v>483</v>
      </c>
      <c r="E577" s="105" t="s">
        <v>569</v>
      </c>
      <c r="F577" s="105" t="s">
        <v>293</v>
      </c>
      <c r="G577" s="96"/>
    </row>
    <row r="578" spans="1:7" ht="21" x14ac:dyDescent="0.4">
      <c r="A578" s="425" t="s">
        <v>34</v>
      </c>
      <c r="B578" s="425"/>
      <c r="C578" s="426"/>
      <c r="D578" s="327">
        <f>SUM(B569:C577)</f>
        <v>14</v>
      </c>
      <c r="E578" s="90"/>
      <c r="F578" s="96"/>
      <c r="G578" s="96"/>
    </row>
    <row r="579" spans="1:7" ht="21" x14ac:dyDescent="0.4">
      <c r="A579" s="425" t="s">
        <v>33</v>
      </c>
      <c r="B579" s="425"/>
      <c r="C579" s="425"/>
      <c r="D579" s="298">
        <f>D578/(COUNT(B569:C577)*2)</f>
        <v>0.77777777777777779</v>
      </c>
      <c r="E579" s="90"/>
      <c r="F579" s="96"/>
      <c r="G579" s="96"/>
    </row>
    <row r="580" spans="1:7" ht="21" x14ac:dyDescent="0.4">
      <c r="A580" s="299"/>
      <c r="B580" s="300"/>
      <c r="C580" s="300"/>
      <c r="D580" s="301"/>
      <c r="E580" s="90"/>
      <c r="F580" s="96"/>
      <c r="G580" s="96"/>
    </row>
    <row r="581" spans="1:7" ht="39.75" customHeight="1" x14ac:dyDescent="0.4">
      <c r="A581" s="436" t="s">
        <v>23</v>
      </c>
      <c r="B581" s="437"/>
      <c r="C581" s="437"/>
      <c r="D581" s="437"/>
      <c r="E581" s="437"/>
      <c r="F581" s="438"/>
      <c r="G581" s="96"/>
    </row>
    <row r="582" spans="1:7" ht="63" x14ac:dyDescent="0.4">
      <c r="A582" s="103" t="s">
        <v>87</v>
      </c>
      <c r="B582" s="104">
        <v>0</v>
      </c>
      <c r="C582" s="104"/>
      <c r="D582" s="105" t="s">
        <v>542</v>
      </c>
      <c r="E582" s="105" t="s">
        <v>474</v>
      </c>
      <c r="F582" s="105" t="s">
        <v>293</v>
      </c>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39" t="s">
        <v>370</v>
      </c>
      <c r="B588" s="440"/>
      <c r="C588" s="440"/>
      <c r="D588" s="440"/>
      <c r="E588" s="440"/>
      <c r="F588" s="440"/>
      <c r="G588" s="440"/>
    </row>
    <row r="589" spans="1:7" ht="2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v>2</v>
      </c>
      <c r="C594" s="104"/>
      <c r="D594" s="240"/>
      <c r="E594" s="106"/>
      <c r="F594" s="105"/>
      <c r="G594" s="96"/>
    </row>
    <row r="595" spans="1:7" ht="21" x14ac:dyDescent="0.4">
      <c r="A595" s="133" t="s">
        <v>427</v>
      </c>
      <c r="B595" s="104">
        <v>1</v>
      </c>
      <c r="C595" s="104"/>
      <c r="D595" s="319">
        <v>0.5</v>
      </c>
      <c r="E595" s="353"/>
      <c r="F595" s="353"/>
      <c r="G595" s="96"/>
    </row>
    <row r="596" spans="1:7" ht="21" x14ac:dyDescent="0.4">
      <c r="A596" s="425" t="s">
        <v>34</v>
      </c>
      <c r="B596" s="425"/>
      <c r="C596" s="426"/>
      <c r="D596" s="327">
        <f>SUM(B589:C595,B582:C587)</f>
        <v>19</v>
      </c>
      <c r="E596" s="90"/>
      <c r="F596" s="96"/>
      <c r="G596" s="96"/>
    </row>
    <row r="597" spans="1:7" ht="21" x14ac:dyDescent="0.4">
      <c r="A597" s="425" t="s">
        <v>33</v>
      </c>
      <c r="B597" s="425"/>
      <c r="C597" s="425"/>
      <c r="D597" s="298">
        <f>D596/(COUNT(B582:C587,B589:C595)*2)</f>
        <v>0.86363636363636365</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33</v>
      </c>
      <c r="E599" s="239"/>
      <c r="F599" s="239"/>
      <c r="G599" s="96"/>
    </row>
    <row r="600" spans="1:7" ht="22.5" x14ac:dyDescent="0.45">
      <c r="A600" s="447" t="s">
        <v>168</v>
      </c>
      <c r="B600" s="448"/>
      <c r="C600" s="449"/>
      <c r="D600" s="127">
        <f>D599/(COUNT(B569:C577,B589:C595,B582:C587)*2)</f>
        <v>0.82499999999999996</v>
      </c>
      <c r="E600" s="90"/>
      <c r="F600" s="96"/>
      <c r="G600" s="96"/>
    </row>
    <row r="601" spans="1:7" ht="21" x14ac:dyDescent="0.4">
      <c r="A601" s="128"/>
      <c r="B601" s="96"/>
      <c r="C601" s="96"/>
      <c r="G601" s="96"/>
    </row>
    <row r="602" spans="1:7" ht="19.5" customHeight="1" x14ac:dyDescent="0.45">
      <c r="A602" s="441" t="s">
        <v>8</v>
      </c>
      <c r="B602" s="441"/>
      <c r="C602" s="441"/>
      <c r="D602" s="441"/>
      <c r="E602" s="441"/>
      <c r="F602" s="441"/>
      <c r="G602" s="96"/>
    </row>
    <row r="603" spans="1:7" ht="22.5" x14ac:dyDescent="0.4">
      <c r="A603" s="129">
        <f>B11</f>
        <v>43724</v>
      </c>
      <c r="B603" s="96"/>
      <c r="C603" s="96"/>
      <c r="D603" s="114"/>
      <c r="E603" s="114"/>
      <c r="F603" s="114"/>
      <c r="G603" s="96"/>
    </row>
    <row r="604" spans="1:7" ht="21" x14ac:dyDescent="0.4">
      <c r="A604" s="381" t="s">
        <v>28</v>
      </c>
      <c r="B604" s="382" t="s">
        <v>29</v>
      </c>
      <c r="C604" s="382"/>
      <c r="D604" s="382" t="s">
        <v>42</v>
      </c>
      <c r="E604" s="383" t="s">
        <v>264</v>
      </c>
      <c r="F604" s="383" t="s">
        <v>295</v>
      </c>
      <c r="G604" s="96"/>
    </row>
    <row r="605" spans="1:7" ht="18.75" customHeight="1" x14ac:dyDescent="0.4">
      <c r="A605" s="381"/>
      <c r="B605" s="100" t="s">
        <v>32</v>
      </c>
      <c r="C605" s="100" t="s">
        <v>31</v>
      </c>
      <c r="D605" s="382"/>
      <c r="E605" s="383"/>
      <c r="F605" s="383"/>
      <c r="G605" s="96"/>
    </row>
    <row r="606" spans="1:7" ht="18.75" customHeight="1" x14ac:dyDescent="0.4">
      <c r="A606" s="282"/>
      <c r="B606" s="283"/>
      <c r="C606" s="283"/>
      <c r="D606" s="283"/>
      <c r="E606" s="324"/>
      <c r="F606" s="324"/>
      <c r="G606" s="96"/>
    </row>
    <row r="607" spans="1:7" ht="24.75" x14ac:dyDescent="0.4">
      <c r="A607" s="284" t="s">
        <v>90</v>
      </c>
      <c r="B607" s="114"/>
      <c r="C607" s="442"/>
      <c r="D607" s="442"/>
      <c r="E607" s="442"/>
      <c r="F607" s="443"/>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84" x14ac:dyDescent="0.4">
      <c r="A614" s="130" t="s">
        <v>201</v>
      </c>
      <c r="B614" s="104">
        <v>1</v>
      </c>
      <c r="C614" s="104"/>
      <c r="D614" s="363" t="s">
        <v>543</v>
      </c>
      <c r="E614" s="105" t="s">
        <v>544</v>
      </c>
      <c r="F614" s="105" t="s">
        <v>293</v>
      </c>
      <c r="G614" s="96"/>
    </row>
    <row r="615" spans="1:7" ht="45" x14ac:dyDescent="0.4">
      <c r="A615" s="199" t="s">
        <v>437</v>
      </c>
      <c r="B615" s="104">
        <v>2</v>
      </c>
      <c r="C615" s="118" t="str">
        <f>IF(B615=0, -10, "0")</f>
        <v>0</v>
      </c>
      <c r="D615" s="105"/>
      <c r="E615" s="106"/>
      <c r="F615" s="105"/>
      <c r="G615" s="96"/>
    </row>
    <row r="616" spans="1:7" ht="21" x14ac:dyDescent="0.4">
      <c r="A616" s="425" t="s">
        <v>34</v>
      </c>
      <c r="B616" s="425"/>
      <c r="C616" s="425"/>
      <c r="D616" s="327">
        <f>SUM(B608:C615)</f>
        <v>15</v>
      </c>
      <c r="E616" s="444"/>
      <c r="F616" s="409"/>
      <c r="G616" s="96"/>
    </row>
    <row r="617" spans="1:7" ht="21" x14ac:dyDescent="0.4">
      <c r="A617" s="425" t="s">
        <v>33</v>
      </c>
      <c r="B617" s="425"/>
      <c r="C617" s="425"/>
      <c r="D617" s="298">
        <f>D616/(COUNT(B608:C615)*2)</f>
        <v>0.9375</v>
      </c>
      <c r="E617" s="445"/>
      <c r="F617" s="415"/>
      <c r="G617" s="96"/>
    </row>
    <row r="618" spans="1:7" ht="21" x14ac:dyDescent="0.4">
      <c r="A618" s="128"/>
      <c r="B618" s="96"/>
      <c r="C618" s="446"/>
      <c r="D618" s="446"/>
      <c r="E618" s="446"/>
      <c r="F618" s="446"/>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6"/>
      <c r="F620" s="105"/>
      <c r="G620" s="96"/>
    </row>
    <row r="621" spans="1:7" ht="67.5" customHeight="1" x14ac:dyDescent="0.45">
      <c r="A621" s="184" t="s">
        <v>50</v>
      </c>
      <c r="B621" s="104">
        <v>0</v>
      </c>
      <c r="C621" s="118">
        <f>IF(B621=0, -10, "0")</f>
        <v>-10</v>
      </c>
      <c r="D621" s="361" t="s">
        <v>546</v>
      </c>
      <c r="E621" s="105" t="s">
        <v>468</v>
      </c>
      <c r="F621" s="105" t="s">
        <v>292</v>
      </c>
      <c r="G621" s="96"/>
    </row>
    <row r="622" spans="1:7" ht="21" x14ac:dyDescent="0.4">
      <c r="A622" s="103" t="s">
        <v>184</v>
      </c>
      <c r="B622" s="104">
        <v>2</v>
      </c>
      <c r="C622" s="104"/>
      <c r="D622" s="365"/>
      <c r="E622" s="106"/>
      <c r="F622" s="105"/>
      <c r="G622" s="96"/>
    </row>
    <row r="623" spans="1:7" ht="21" x14ac:dyDescent="0.4">
      <c r="A623" s="103" t="s">
        <v>12</v>
      </c>
      <c r="B623" s="104">
        <v>2</v>
      </c>
      <c r="C623" s="104"/>
      <c r="D623" s="357"/>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66.75" customHeight="1" x14ac:dyDescent="0.4">
      <c r="A626" s="163" t="s">
        <v>399</v>
      </c>
      <c r="B626" s="104">
        <v>1</v>
      </c>
      <c r="C626" s="118"/>
      <c r="D626" s="361" t="s">
        <v>545</v>
      </c>
      <c r="E626" s="105" t="s">
        <v>484</v>
      </c>
      <c r="F626" s="105" t="s">
        <v>292</v>
      </c>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402" t="s">
        <v>34</v>
      </c>
      <c r="B629" s="403"/>
      <c r="C629" s="404"/>
      <c r="D629" s="201">
        <f>SUM(B620:C628)</f>
        <v>5</v>
      </c>
      <c r="E629" s="258"/>
      <c r="F629" s="258"/>
      <c r="G629" s="256"/>
    </row>
    <row r="630" spans="1:16382" ht="22.5" x14ac:dyDescent="0.4">
      <c r="A630" s="108" t="s">
        <v>33</v>
      </c>
      <c r="B630" s="109"/>
      <c r="C630" s="109"/>
      <c r="D630" s="111">
        <f>D629/(COUNT(B620:C628)*2)</f>
        <v>0.25</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42"/>
      <c r="D632" s="442"/>
      <c r="E632" s="442"/>
      <c r="F632" s="443"/>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402" t="s">
        <v>34</v>
      </c>
      <c r="B639" s="403"/>
      <c r="C639" s="404"/>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51"/>
      <c r="B641" s="451"/>
      <c r="C641" s="451"/>
      <c r="D641" s="451"/>
      <c r="E641" s="451"/>
      <c r="F641" s="451"/>
      <c r="G641" s="451"/>
    </row>
    <row r="642" spans="1:7" ht="24.75" x14ac:dyDescent="0.4">
      <c r="A642" s="284" t="s">
        <v>26</v>
      </c>
      <c r="B642" s="442"/>
      <c r="C642" s="442"/>
      <c r="D642" s="442"/>
      <c r="E642" s="442"/>
      <c r="F642" s="443"/>
      <c r="G642" s="90"/>
    </row>
    <row r="643" spans="1:7" ht="63" x14ac:dyDescent="0.4">
      <c r="A643" s="133" t="s">
        <v>221</v>
      </c>
      <c r="B643" s="104">
        <v>1</v>
      </c>
      <c r="C643" s="104"/>
      <c r="D643" s="135" t="s">
        <v>547</v>
      </c>
      <c r="E643" s="105" t="s">
        <v>474</v>
      </c>
      <c r="F643" s="105" t="s">
        <v>292</v>
      </c>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26.25" customHeight="1"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452" t="s">
        <v>304</v>
      </c>
      <c r="B650" s="453"/>
      <c r="C650" s="453"/>
      <c r="D650" s="453"/>
      <c r="E650" s="453"/>
      <c r="F650" s="454"/>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21" x14ac:dyDescent="0.4">
      <c r="A657" s="103" t="s">
        <v>402</v>
      </c>
      <c r="B657" s="104">
        <v>2</v>
      </c>
      <c r="C657" s="104"/>
      <c r="D657" s="319">
        <v>1</v>
      </c>
      <c r="E657" s="353"/>
      <c r="F657" s="353"/>
      <c r="G657" s="96"/>
    </row>
    <row r="658" spans="1:7" ht="21" x14ac:dyDescent="0.4">
      <c r="A658" s="123" t="s">
        <v>34</v>
      </c>
      <c r="B658" s="123"/>
      <c r="C658" s="123"/>
      <c r="D658" s="123">
        <f>SUM(B651:C657,B643:C649)</f>
        <v>23</v>
      </c>
      <c r="E658" s="90"/>
      <c r="F658" s="96"/>
      <c r="G658" s="96"/>
    </row>
    <row r="659" spans="1:7" ht="21" x14ac:dyDescent="0.4">
      <c r="A659" s="108" t="s">
        <v>33</v>
      </c>
      <c r="B659" s="109"/>
      <c r="C659" s="110"/>
      <c r="D659" s="111">
        <f>D658/(COUNT(B651:C657,B643:C649)*2)</f>
        <v>0.95833333333333337</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55</v>
      </c>
      <c r="E661" s="90"/>
      <c r="F661" s="96"/>
      <c r="G661" s="96"/>
    </row>
    <row r="662" spans="1:7" ht="22.5" x14ac:dyDescent="0.45">
      <c r="A662" s="326" t="s">
        <v>169</v>
      </c>
      <c r="B662" s="153"/>
      <c r="C662" s="154"/>
      <c r="D662" s="127">
        <f>D661/(COUNT(B651:C657,B620:C628,B633:C638,B608:C615,B643:C649)*2)</f>
        <v>0.76388888888888884</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41" t="s">
        <v>465</v>
      </c>
      <c r="B665" s="441"/>
      <c r="C665" s="441"/>
      <c r="D665" s="441"/>
      <c r="E665" s="441"/>
      <c r="F665" s="441"/>
      <c r="G665" s="96"/>
    </row>
    <row r="666" spans="1:7" ht="21" x14ac:dyDescent="0.4">
      <c r="A666" s="198">
        <f>B11</f>
        <v>43724</v>
      </c>
      <c r="B666" s="96"/>
      <c r="C666" s="96"/>
      <c r="D666" s="96"/>
      <c r="E666" s="90"/>
      <c r="F666" s="96"/>
      <c r="G666" s="96"/>
    </row>
    <row r="667" spans="1:7" ht="21.75" customHeight="1" x14ac:dyDescent="0.4">
      <c r="A667" s="381" t="s">
        <v>28</v>
      </c>
      <c r="B667" s="382" t="s">
        <v>29</v>
      </c>
      <c r="C667" s="382"/>
      <c r="D667" s="382" t="s">
        <v>42</v>
      </c>
      <c r="E667" s="383" t="s">
        <v>264</v>
      </c>
      <c r="F667" s="383" t="s">
        <v>295</v>
      </c>
      <c r="G667" s="96"/>
    </row>
    <row r="668" spans="1:7" ht="21" x14ac:dyDescent="0.4">
      <c r="A668" s="381"/>
      <c r="B668" s="100" t="s">
        <v>32</v>
      </c>
      <c r="C668" s="100" t="s">
        <v>31</v>
      </c>
      <c r="D668" s="382"/>
      <c r="E668" s="383"/>
      <c r="F668" s="383"/>
      <c r="G668" s="96"/>
    </row>
    <row r="669" spans="1:7" ht="22.5" x14ac:dyDescent="0.4">
      <c r="A669" s="282"/>
      <c r="B669" s="283"/>
      <c r="C669" s="283"/>
      <c r="D669" s="283"/>
      <c r="E669" s="324"/>
      <c r="F669" s="324"/>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v>2</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67.5" customHeight="1" x14ac:dyDescent="0.4">
      <c r="A680" s="192" t="s">
        <v>13</v>
      </c>
      <c r="B680" s="104">
        <v>1</v>
      </c>
      <c r="C680" s="216"/>
      <c r="D680" s="207" t="s">
        <v>561</v>
      </c>
      <c r="E680" s="105" t="s">
        <v>560</v>
      </c>
      <c r="F680" s="105" t="s">
        <v>292</v>
      </c>
      <c r="G680" s="96"/>
    </row>
    <row r="681" spans="1:7" ht="63" x14ac:dyDescent="0.4">
      <c r="A681" s="192" t="s">
        <v>177</v>
      </c>
      <c r="B681" s="104">
        <v>1</v>
      </c>
      <c r="C681" s="216"/>
      <c r="D681" s="207" t="s">
        <v>502</v>
      </c>
      <c r="E681" s="105" t="s">
        <v>503</v>
      </c>
      <c r="F681" s="105" t="s">
        <v>292</v>
      </c>
      <c r="G681" s="96"/>
    </row>
    <row r="682" spans="1:7" ht="21" x14ac:dyDescent="0.4">
      <c r="A682" s="192" t="s">
        <v>14</v>
      </c>
      <c r="B682" s="104">
        <v>2</v>
      </c>
      <c r="C682" s="216"/>
      <c r="D682" s="105"/>
      <c r="E682" s="106"/>
      <c r="F682" s="105"/>
      <c r="G682" s="96"/>
    </row>
    <row r="683" spans="1:7" ht="21" x14ac:dyDescent="0.4">
      <c r="A683" s="107" t="s">
        <v>460</v>
      </c>
      <c r="B683" s="104">
        <v>2</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21" x14ac:dyDescent="0.4">
      <c r="A689" s="107" t="s">
        <v>402</v>
      </c>
      <c r="B689" s="104">
        <v>1</v>
      </c>
      <c r="C689" s="104"/>
      <c r="D689" s="319">
        <v>0.66700000000000004</v>
      </c>
      <c r="E689" s="353"/>
      <c r="F689" s="353"/>
      <c r="G689" s="96"/>
    </row>
    <row r="690" spans="1:7" ht="22.5" x14ac:dyDescent="0.45">
      <c r="A690" s="326" t="s">
        <v>407</v>
      </c>
      <c r="B690" s="153"/>
      <c r="C690" s="154"/>
      <c r="D690" s="126">
        <f>SUM(B670:C689)</f>
        <v>33</v>
      </c>
      <c r="E690" s="90"/>
      <c r="F690" s="96"/>
      <c r="G690" s="96"/>
    </row>
    <row r="691" spans="1:7" ht="22.5" x14ac:dyDescent="0.45">
      <c r="A691" s="326" t="s">
        <v>408</v>
      </c>
      <c r="B691" s="153"/>
      <c r="C691" s="154"/>
      <c r="D691" s="127">
        <f>D690/(COUNT(B670:C689)*2)</f>
        <v>0.91666666666666663</v>
      </c>
      <c r="G691" s="96"/>
    </row>
    <row r="692" spans="1:7" ht="21" x14ac:dyDescent="0.4">
      <c r="A692" s="202"/>
      <c r="B692" s="259"/>
      <c r="C692" s="259"/>
      <c r="G692" s="215"/>
    </row>
    <row r="693" spans="1:7" ht="21" customHeight="1" x14ac:dyDescent="0.4">
      <c r="A693" s="450" t="s">
        <v>439</v>
      </c>
      <c r="B693" s="450"/>
      <c r="C693" s="450"/>
      <c r="D693" s="450"/>
      <c r="E693" s="450"/>
      <c r="F693" s="450"/>
      <c r="G693" s="215"/>
    </row>
    <row r="694" spans="1:7" ht="21" customHeight="1" x14ac:dyDescent="0.4">
      <c r="A694" s="198">
        <f>B11</f>
        <v>43724</v>
      </c>
      <c r="B694" s="96"/>
      <c r="C694" s="96"/>
      <c r="D694" s="214"/>
      <c r="E694" s="214"/>
      <c r="F694" s="214"/>
      <c r="G694" s="215"/>
    </row>
    <row r="695" spans="1:7" ht="21" x14ac:dyDescent="0.4">
      <c r="A695" s="460" t="s">
        <v>28</v>
      </c>
      <c r="B695" s="429" t="s">
        <v>29</v>
      </c>
      <c r="C695" s="429"/>
      <c r="D695" s="382" t="s">
        <v>42</v>
      </c>
      <c r="E695" s="383" t="s">
        <v>264</v>
      </c>
      <c r="F695" s="383" t="s">
        <v>295</v>
      </c>
      <c r="G695" s="215"/>
    </row>
    <row r="696" spans="1:7" ht="21" x14ac:dyDescent="0.4">
      <c r="A696" s="381"/>
      <c r="B696" s="100" t="s">
        <v>32</v>
      </c>
      <c r="C696" s="100" t="s">
        <v>31</v>
      </c>
      <c r="D696" s="382"/>
      <c r="E696" s="383"/>
      <c r="F696" s="383"/>
      <c r="G696" s="215"/>
    </row>
    <row r="697" spans="1:7" ht="22.5" x14ac:dyDescent="0.4">
      <c r="A697" s="282"/>
      <c r="B697" s="283"/>
      <c r="C697" s="283"/>
      <c r="D697" s="283"/>
      <c r="E697" s="324"/>
      <c r="F697" s="324"/>
      <c r="G697" s="96"/>
    </row>
    <row r="698" spans="1:7" ht="24.75" x14ac:dyDescent="0.4">
      <c r="A698" s="457" t="s">
        <v>299</v>
      </c>
      <c r="B698" s="458"/>
      <c r="C698" s="458"/>
      <c r="D698" s="458"/>
      <c r="E698" s="458"/>
      <c r="F698" s="459"/>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455"/>
      <c r="C704" s="456"/>
      <c r="D704" s="201">
        <f>SUM(B699:C703)</f>
        <v>10</v>
      </c>
      <c r="E704" s="90"/>
      <c r="F704" s="96"/>
      <c r="G704" s="96"/>
    </row>
    <row r="705" spans="1:7" ht="21" x14ac:dyDescent="0.4">
      <c r="A705" s="108" t="s">
        <v>33</v>
      </c>
      <c r="B705" s="455"/>
      <c r="C705" s="456"/>
      <c r="D705" s="306">
        <f>D704/(COUNT(B699:C703)*2)</f>
        <v>1</v>
      </c>
      <c r="E705" s="90"/>
      <c r="F705" s="96"/>
      <c r="G705" s="96"/>
    </row>
    <row r="706" spans="1:7" ht="21" x14ac:dyDescent="0.4">
      <c r="A706" s="149"/>
      <c r="B706" s="294"/>
      <c r="C706" s="294"/>
      <c r="D706" s="204"/>
      <c r="E706" s="304"/>
      <c r="F706" s="305"/>
      <c r="G706" s="96"/>
    </row>
    <row r="707" spans="1:7" ht="24.75" x14ac:dyDescent="0.4">
      <c r="A707" s="457" t="s">
        <v>300</v>
      </c>
      <c r="B707" s="458"/>
      <c r="C707" s="458"/>
      <c r="D707" s="458"/>
      <c r="E707" s="458"/>
      <c r="F707" s="459"/>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21" x14ac:dyDescent="0.3">
      <c r="A710" s="205" t="s">
        <v>402</v>
      </c>
      <c r="B710" s="104">
        <v>2</v>
      </c>
      <c r="C710" s="104"/>
      <c r="D710" s="319">
        <v>1</v>
      </c>
      <c r="E710" s="321"/>
      <c r="F710" s="321"/>
    </row>
    <row r="711" spans="1:7" ht="21" x14ac:dyDescent="0.3">
      <c r="A711" s="108" t="s">
        <v>34</v>
      </c>
      <c r="B711" s="108"/>
      <c r="C711" s="123"/>
      <c r="D711" s="281">
        <f>SUM(B708:C710)</f>
        <v>6</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16</v>
      </c>
      <c r="G714" s="96"/>
    </row>
    <row r="715" spans="1:7" ht="22.5" x14ac:dyDescent="0.45">
      <c r="A715" s="326" t="s">
        <v>410</v>
      </c>
      <c r="B715" s="153"/>
      <c r="C715" s="154"/>
      <c r="D715" s="127">
        <f>D714/(COUNT(B708:C710,B699:C703)*2)</f>
        <v>1</v>
      </c>
      <c r="E715" s="90"/>
      <c r="F715" s="96"/>
    </row>
    <row r="716" spans="1:7" x14ac:dyDescent="0.3">
      <c r="A716" s="2"/>
    </row>
    <row r="717" spans="1:7" s="3" customFormat="1" ht="22.5" x14ac:dyDescent="0.45">
      <c r="A717" s="295" t="s">
        <v>402</v>
      </c>
      <c r="B717" s="36"/>
      <c r="C717" s="36"/>
      <c r="D717" s="320">
        <f>AVERAGE(D710,D689,D657,D595,D555,D515,D466,D419,D361,D295,D240,D181,D127,D43)</f>
        <v>0.8257000000000001</v>
      </c>
      <c r="E717" s="84"/>
      <c r="F717" s="85"/>
      <c r="G717" s="80"/>
    </row>
    <row r="718" spans="1:7" ht="22.5" x14ac:dyDescent="0.3">
      <c r="A718" s="19" t="s">
        <v>403</v>
      </c>
      <c r="B718" s="20"/>
      <c r="C718" s="21"/>
      <c r="D718" s="22">
        <f>SUM(D714,D690,D661,D599,D559,D516,D470,D423,D365,D299,D244,D182,D128,D47)</f>
        <v>484</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0.79867986798679869</v>
      </c>
      <c r="E719" s="3"/>
      <c r="F719" s="3"/>
    </row>
  </sheetData>
  <sheetProtection algorithmName="SHA-512" hashValue="pWGQKVtUdnkgXglULP6aC6oChr6FaEtWNxkMa05NFrIGT5UAhczq9VL6GM5ta0qkBfMX8uYr/G2gRy9xf//29g==" saltValue="D/c/w4aaXlzzhAeKOroFEA==" spinCount="100000" sheet="1" objects="1" scenarios="1"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395:B409 B288:B295 B708:B710 B651:B657 B389:B393 B66:B82 B230:B231 B272:B285 B174:B181 B500:B506 B635:B638 B260 B198 B699:B703 B63 B233:B240 B439 B518:B519 B30:B37 B569:B577 B633 B113:B117 B145:B160 B320:B338 B479:B483 B485:B494 B613:B615 B622:B628 B56:B61 B103 B111 B163:B164 B191:B196 B227:B228 B253:B258 B265:B270 B343 B589:B595 B374:B381 B432:B437 B444:B449 B496:B498 B526:B529 B647:B649 B582:B587 B608:B611 B620 B412:B419">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4" orientation="portrait" r:id="rId1"/>
  <rowBreaks count="3" manualBreakCount="3">
    <brk id="161" max="6" man="1"/>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2" zoomScale="80" zoomScaleNormal="90" zoomScaleSheetLayoutView="80" workbookViewId="0">
      <selection activeCell="F208" sqref="F20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62"/>
      <c r="E1" s="462"/>
      <c r="F1" s="462"/>
      <c r="G1" s="462"/>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63" t="s">
        <v>46</v>
      </c>
      <c r="B6" s="463"/>
      <c r="C6" s="463"/>
      <c r="D6" s="463"/>
      <c r="E6" s="463"/>
      <c r="F6" s="463"/>
      <c r="G6" s="79"/>
    </row>
    <row r="7" spans="1:7" s="2" customFormat="1" ht="21.75" customHeight="1" x14ac:dyDescent="0.45">
      <c r="A7" s="464" t="str">
        <f>'Page de garde'!D18</f>
        <v>UHD ROUTE DE GABES SFAX</v>
      </c>
      <c r="B7" s="464"/>
      <c r="C7" s="464"/>
      <c r="D7" s="464"/>
      <c r="E7" s="464"/>
      <c r="F7" s="464"/>
      <c r="G7" s="79"/>
    </row>
    <row r="8" spans="1:7" s="2" customFormat="1" ht="24" x14ac:dyDescent="0.45">
      <c r="A8" s="4" t="s">
        <v>39</v>
      </c>
      <c r="B8" s="465" t="str">
        <f>'A3 Exploitation'!B9:F9</f>
        <v>Mme Meriam CHOUCHENE &amp; Mr Souhaiel DRAOUI</v>
      </c>
      <c r="C8" s="465"/>
      <c r="D8" s="465"/>
      <c r="E8" s="465"/>
      <c r="F8" s="465"/>
      <c r="G8" s="79"/>
    </row>
    <row r="9" spans="1:7" s="2" customFormat="1" ht="24" x14ac:dyDescent="0.45">
      <c r="A9" s="5" t="s">
        <v>41</v>
      </c>
      <c r="B9" s="466" t="str">
        <f>'A3 Exploitation'!B10:F10</f>
        <v>Directeur magasin &amp; chefs rayons</v>
      </c>
      <c r="C9" s="466"/>
      <c r="D9" s="466"/>
      <c r="E9" s="466"/>
      <c r="F9" s="466"/>
      <c r="G9" s="79"/>
    </row>
    <row r="10" spans="1:7" s="2" customFormat="1" ht="24" x14ac:dyDescent="0.45">
      <c r="A10" s="4" t="s">
        <v>40</v>
      </c>
      <c r="B10" s="461">
        <f>'A3 Exploitation'!B11:F11</f>
        <v>43724</v>
      </c>
      <c r="C10" s="461"/>
      <c r="D10" s="461"/>
      <c r="E10" s="461"/>
      <c r="F10" s="461"/>
      <c r="G10" s="79"/>
    </row>
    <row r="11" spans="1:7" s="2" customFormat="1" ht="24" x14ac:dyDescent="0.45">
      <c r="A11" s="4" t="s">
        <v>248</v>
      </c>
      <c r="B11" s="470">
        <f>D215</f>
        <v>0.77570093457943923</v>
      </c>
      <c r="C11" s="470"/>
      <c r="D11" s="470"/>
      <c r="E11" s="470"/>
      <c r="F11" s="470"/>
      <c r="G11" s="79"/>
    </row>
    <row r="12" spans="1:7" s="2" customFormat="1" ht="22.5" x14ac:dyDescent="0.45">
      <c r="A12" s="1"/>
      <c r="D12" s="374"/>
      <c r="E12" s="374"/>
      <c r="F12" s="374"/>
      <c r="G12" s="374"/>
    </row>
    <row r="13" spans="1:7" s="2" customFormat="1" ht="11.25" customHeight="1" x14ac:dyDescent="0.3">
      <c r="A13" s="471" t="s">
        <v>28</v>
      </c>
      <c r="B13" s="472" t="s">
        <v>29</v>
      </c>
      <c r="C13" s="472"/>
      <c r="D13" s="472" t="s">
        <v>42</v>
      </c>
      <c r="E13" s="472" t="s">
        <v>158</v>
      </c>
      <c r="F13" s="472" t="s">
        <v>159</v>
      </c>
    </row>
    <row r="14" spans="1:7" s="2" customFormat="1" ht="12.75" customHeight="1" x14ac:dyDescent="0.3">
      <c r="A14" s="471"/>
      <c r="B14" s="18" t="s">
        <v>32</v>
      </c>
      <c r="C14" s="18" t="s">
        <v>31</v>
      </c>
      <c r="D14" s="472"/>
      <c r="E14" s="472"/>
      <c r="F14" s="472"/>
      <c r="G14" s="78"/>
    </row>
    <row r="15" spans="1:7" x14ac:dyDescent="0.3">
      <c r="A15" s="473"/>
      <c r="B15" s="474"/>
      <c r="C15" s="474"/>
      <c r="D15" s="474"/>
      <c r="E15" s="474"/>
      <c r="F15" s="474"/>
    </row>
    <row r="16" spans="1:7" ht="19.5" x14ac:dyDescent="0.4">
      <c r="A16" s="475" t="s">
        <v>0</v>
      </c>
      <c r="B16" s="476"/>
      <c r="C16" s="476"/>
      <c r="D16" s="476"/>
      <c r="E16" s="476"/>
      <c r="F16" s="476"/>
      <c r="G16" s="80" t="s">
        <v>292</v>
      </c>
    </row>
    <row r="17" spans="1:7" ht="49.5" x14ac:dyDescent="0.3">
      <c r="A17" s="6" t="s">
        <v>223</v>
      </c>
      <c r="B17" s="55">
        <v>1</v>
      </c>
      <c r="C17" s="55"/>
      <c r="D17" s="56" t="s">
        <v>550</v>
      </c>
      <c r="E17" s="56" t="s">
        <v>551</v>
      </c>
      <c r="F17" s="55" t="s">
        <v>293</v>
      </c>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77" t="s">
        <v>34</v>
      </c>
      <c r="B22" s="478"/>
      <c r="C22" s="479"/>
      <c r="D22" s="330">
        <f>SUM(B17:C21)</f>
        <v>9</v>
      </c>
    </row>
    <row r="23" spans="1:7" x14ac:dyDescent="0.3">
      <c r="A23" s="467" t="s">
        <v>249</v>
      </c>
      <c r="B23" s="468"/>
      <c r="C23" s="469"/>
      <c r="D23" s="17">
        <f>D22/(COUNT(B17:C21)*2)</f>
        <v>0.9</v>
      </c>
    </row>
    <row r="24" spans="1:7" x14ac:dyDescent="0.3">
      <c r="A24" s="10"/>
      <c r="B24" s="11"/>
      <c r="C24" s="11"/>
      <c r="D24" s="12"/>
    </row>
    <row r="25" spans="1:7" ht="19.5" x14ac:dyDescent="0.4">
      <c r="A25" s="480" t="s">
        <v>4</v>
      </c>
      <c r="B25" s="481"/>
      <c r="C25" s="481"/>
      <c r="D25" s="481"/>
      <c r="E25" s="481"/>
      <c r="F25" s="481"/>
    </row>
    <row r="26" spans="1:7" ht="18" x14ac:dyDescent="0.35">
      <c r="A26" s="24" t="s">
        <v>84</v>
      </c>
      <c r="B26" s="55">
        <v>2</v>
      </c>
      <c r="C26" s="6" t="str">
        <f>IF(B26=0, -5, "0")</f>
        <v>0</v>
      </c>
      <c r="D26" s="56"/>
      <c r="E26" s="56"/>
      <c r="F26" s="55"/>
    </row>
    <row r="27" spans="1:7" x14ac:dyDescent="0.3">
      <c r="A27" s="6" t="s">
        <v>77</v>
      </c>
      <c r="B27" s="55">
        <v>2</v>
      </c>
      <c r="C27" s="55"/>
      <c r="D27" s="56"/>
      <c r="E27" s="56"/>
      <c r="F27" s="55"/>
    </row>
    <row r="28" spans="1:7" x14ac:dyDescent="0.3">
      <c r="A28" s="26" t="s">
        <v>301</v>
      </c>
      <c r="B28" s="55">
        <v>2</v>
      </c>
      <c r="C28" s="55"/>
      <c r="D28" s="56"/>
      <c r="E28" s="55"/>
      <c r="F28" s="55"/>
    </row>
    <row r="29" spans="1:7" ht="33" x14ac:dyDescent="0.3">
      <c r="A29" s="6" t="s">
        <v>234</v>
      </c>
      <c r="B29" s="55">
        <v>1</v>
      </c>
      <c r="C29" s="55"/>
      <c r="D29" s="56" t="s">
        <v>526</v>
      </c>
      <c r="E29" s="55" t="s">
        <v>523</v>
      </c>
      <c r="F29" s="55" t="s">
        <v>293</v>
      </c>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67" t="s">
        <v>34</v>
      </c>
      <c r="B33" s="468"/>
      <c r="C33" s="469"/>
      <c r="D33" s="329">
        <f>SUM(B26:C32)</f>
        <v>13</v>
      </c>
    </row>
    <row r="34" spans="1:6" x14ac:dyDescent="0.3">
      <c r="A34" s="467" t="s">
        <v>249</v>
      </c>
      <c r="B34" s="468"/>
      <c r="C34" s="469"/>
      <c r="D34" s="17">
        <f>D33/(COUNT(B26:C32)*2)</f>
        <v>0.9285714285714286</v>
      </c>
    </row>
    <row r="35" spans="1:6" x14ac:dyDescent="0.3">
      <c r="A35" s="10"/>
      <c r="B35" s="11"/>
      <c r="C35" s="11"/>
      <c r="D35" s="12"/>
    </row>
    <row r="36" spans="1:6" ht="19.5" x14ac:dyDescent="0.4">
      <c r="A36" s="480" t="s">
        <v>178</v>
      </c>
      <c r="B36" s="481"/>
      <c r="C36" s="481"/>
      <c r="D36" s="481"/>
      <c r="E36" s="481"/>
      <c r="F36" s="481"/>
    </row>
    <row r="37" spans="1:6" ht="50.25" x14ac:dyDescent="0.35">
      <c r="A37" s="24" t="s">
        <v>84</v>
      </c>
      <c r="B37" s="55">
        <v>1</v>
      </c>
      <c r="C37" s="6" t="str">
        <f>IF(B37=0, -5, "0")</f>
        <v>0</v>
      </c>
      <c r="D37" s="56" t="s">
        <v>524</v>
      </c>
      <c r="E37" s="56" t="s">
        <v>525</v>
      </c>
      <c r="F37" s="55" t="s">
        <v>293</v>
      </c>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67" t="s">
        <v>34</v>
      </c>
      <c r="B42" s="468"/>
      <c r="C42" s="469"/>
      <c r="D42" s="329">
        <f>SUM(B37:C41)</f>
        <v>9</v>
      </c>
    </row>
    <row r="43" spans="1:6" x14ac:dyDescent="0.3">
      <c r="A43" s="467" t="s">
        <v>249</v>
      </c>
      <c r="B43" s="468"/>
      <c r="C43" s="469"/>
      <c r="D43" s="17">
        <f>D42/(COUNT(B37:C41)*2)</f>
        <v>0.9</v>
      </c>
    </row>
    <row r="44" spans="1:6" x14ac:dyDescent="0.3">
      <c r="A44" s="338"/>
      <c r="B44" s="339"/>
      <c r="C44" s="339"/>
      <c r="D44" s="340"/>
    </row>
    <row r="45" spans="1:6" ht="19.5" x14ac:dyDescent="0.4">
      <c r="A45" s="482" t="s">
        <v>405</v>
      </c>
      <c r="B45" s="483"/>
      <c r="C45" s="483"/>
      <c r="D45" s="483"/>
      <c r="E45" s="483"/>
      <c r="F45" s="484"/>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67" t="s">
        <v>34</v>
      </c>
      <c r="B58" s="468"/>
      <c r="C58" s="469"/>
      <c r="D58" s="341">
        <f>SUM(B46:C57)</f>
        <v>0</v>
      </c>
    </row>
    <row r="59" spans="1:6" x14ac:dyDescent="0.3">
      <c r="A59" s="467" t="s">
        <v>249</v>
      </c>
      <c r="B59" s="468"/>
      <c r="C59" s="469"/>
      <c r="D59" s="17" t="e">
        <f>D58/(COUNT(B46:C57)*2)</f>
        <v>#DIV/0!</v>
      </c>
    </row>
    <row r="60" spans="1:6" x14ac:dyDescent="0.3">
      <c r="A60" s="29"/>
      <c r="B60" s="30"/>
      <c r="C60" s="30"/>
      <c r="D60" s="31"/>
    </row>
    <row r="61" spans="1:6" ht="19.5" x14ac:dyDescent="0.4">
      <c r="A61" s="485" t="s">
        <v>19</v>
      </c>
      <c r="B61" s="486"/>
      <c r="C61" s="486"/>
      <c r="D61" s="486"/>
      <c r="E61" s="486"/>
      <c r="F61" s="486"/>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33.75" x14ac:dyDescent="0.35">
      <c r="A67" s="24" t="s">
        <v>250</v>
      </c>
      <c r="B67" s="55">
        <v>1</v>
      </c>
      <c r="C67" s="6" t="str">
        <f>IF(B67=0, -5, "0")</f>
        <v>0</v>
      </c>
      <c r="D67" s="56" t="s">
        <v>485</v>
      </c>
      <c r="E67" s="56" t="s">
        <v>486</v>
      </c>
      <c r="F67" s="55" t="s">
        <v>293</v>
      </c>
    </row>
    <row r="68" spans="1:6" x14ac:dyDescent="0.3">
      <c r="A68" s="467" t="s">
        <v>34</v>
      </c>
      <c r="B68" s="468"/>
      <c r="C68" s="469"/>
      <c r="D68" s="329">
        <f>SUM(B62:C67)</f>
        <v>11</v>
      </c>
    </row>
    <row r="69" spans="1:6" x14ac:dyDescent="0.3">
      <c r="A69" s="467" t="s">
        <v>249</v>
      </c>
      <c r="B69" s="468"/>
      <c r="C69" s="469"/>
      <c r="D69" s="17">
        <f>D68/(COUNT(B62:C67)*2)</f>
        <v>0.91666666666666663</v>
      </c>
    </row>
    <row r="70" spans="1:6" x14ac:dyDescent="0.3">
      <c r="A70" s="10"/>
      <c r="B70" s="11"/>
      <c r="C70" s="11"/>
      <c r="D70" s="12"/>
    </row>
    <row r="71" spans="1:6" ht="19.5" x14ac:dyDescent="0.4">
      <c r="A71" s="480" t="s">
        <v>8</v>
      </c>
      <c r="B71" s="481"/>
      <c r="C71" s="481"/>
      <c r="D71" s="481"/>
      <c r="E71" s="481"/>
      <c r="F71" s="481"/>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ht="49.5" x14ac:dyDescent="0.3">
      <c r="A74" s="7" t="s">
        <v>203</v>
      </c>
      <c r="B74" s="55">
        <v>1</v>
      </c>
      <c r="C74" s="55"/>
      <c r="D74" s="56" t="s">
        <v>522</v>
      </c>
      <c r="E74" s="56" t="s">
        <v>523</v>
      </c>
      <c r="F74" s="55" t="s">
        <v>293</v>
      </c>
    </row>
    <row r="75" spans="1:6" ht="49.5" x14ac:dyDescent="0.3">
      <c r="A75" s="7" t="s">
        <v>79</v>
      </c>
      <c r="B75" s="55">
        <v>0</v>
      </c>
      <c r="C75" s="55"/>
      <c r="D75" s="56" t="s">
        <v>570</v>
      </c>
      <c r="E75" s="55" t="s">
        <v>487</v>
      </c>
      <c r="F75" s="55" t="s">
        <v>292</v>
      </c>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ht="49.5" x14ac:dyDescent="0.3">
      <c r="A78" s="6" t="s">
        <v>247</v>
      </c>
      <c r="B78" s="55">
        <v>1</v>
      </c>
      <c r="C78" s="55"/>
      <c r="D78" s="56" t="s">
        <v>488</v>
      </c>
      <c r="E78" s="55" t="s">
        <v>489</v>
      </c>
      <c r="F78" s="55" t="s">
        <v>292</v>
      </c>
    </row>
    <row r="79" spans="1:6" x14ac:dyDescent="0.3">
      <c r="A79" s="467" t="s">
        <v>34</v>
      </c>
      <c r="B79" s="468"/>
      <c r="C79" s="469"/>
      <c r="D79" s="329">
        <f>SUM(B72:C78)</f>
        <v>10</v>
      </c>
    </row>
    <row r="80" spans="1:6" x14ac:dyDescent="0.3">
      <c r="A80" s="467" t="s">
        <v>249</v>
      </c>
      <c r="B80" s="468"/>
      <c r="C80" s="469"/>
      <c r="D80" s="17">
        <f>D79/(COUNT(B72:C78)*2)</f>
        <v>0.7142857142857143</v>
      </c>
    </row>
    <row r="81" spans="1:6" x14ac:dyDescent="0.3">
      <c r="A81" s="10"/>
      <c r="B81" s="11"/>
      <c r="C81" s="11"/>
      <c r="D81" s="12"/>
    </row>
    <row r="82" spans="1:6" ht="19.5" x14ac:dyDescent="0.4">
      <c r="A82" s="480" t="s">
        <v>463</v>
      </c>
      <c r="B82" s="481"/>
      <c r="C82" s="481"/>
      <c r="D82" s="481"/>
      <c r="E82" s="481"/>
      <c r="F82" s="481"/>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67" t="s">
        <v>34</v>
      </c>
      <c r="B100" s="468"/>
      <c r="C100" s="469"/>
      <c r="D100" s="329">
        <f>SUM(B83:C99)</f>
        <v>26</v>
      </c>
    </row>
    <row r="101" spans="1:6" x14ac:dyDescent="0.3">
      <c r="A101" s="467" t="s">
        <v>249</v>
      </c>
      <c r="B101" s="468"/>
      <c r="C101" s="469"/>
      <c r="D101" s="17">
        <f>D100/(COUNT(B83:C99)*2)</f>
        <v>1</v>
      </c>
    </row>
    <row r="102" spans="1:6" x14ac:dyDescent="0.3">
      <c r="A102" s="10"/>
      <c r="B102" s="11"/>
      <c r="C102" s="11"/>
      <c r="D102" s="12"/>
    </row>
    <row r="103" spans="1:6" ht="19.5" x14ac:dyDescent="0.4">
      <c r="A103" s="480" t="s">
        <v>170</v>
      </c>
      <c r="B103" s="481"/>
      <c r="C103" s="481"/>
      <c r="D103" s="481"/>
      <c r="E103" s="481"/>
      <c r="F103" s="481"/>
    </row>
    <row r="104" spans="1:6" ht="52.5" customHeight="1" x14ac:dyDescent="0.4">
      <c r="A104" s="32" t="s">
        <v>227</v>
      </c>
      <c r="B104" s="69">
        <v>2</v>
      </c>
      <c r="C104" s="62"/>
      <c r="D104" s="63"/>
      <c r="E104" s="56"/>
      <c r="F104" s="55"/>
    </row>
    <row r="105" spans="1:6" ht="67.5" x14ac:dyDescent="0.4">
      <c r="A105" s="6" t="s">
        <v>226</v>
      </c>
      <c r="B105" s="69">
        <v>0</v>
      </c>
      <c r="C105" s="62"/>
      <c r="D105" s="56" t="s">
        <v>572</v>
      </c>
      <c r="E105" s="56" t="s">
        <v>494</v>
      </c>
      <c r="F105" s="55" t="s">
        <v>293</v>
      </c>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ht="33" x14ac:dyDescent="0.3">
      <c r="A114" s="6" t="s">
        <v>114</v>
      </c>
      <c r="B114" s="69">
        <v>1</v>
      </c>
      <c r="C114" s="55"/>
      <c r="D114" s="56" t="s">
        <v>492</v>
      </c>
      <c r="E114" s="56" t="s">
        <v>493</v>
      </c>
      <c r="F114" s="55" t="s">
        <v>292</v>
      </c>
    </row>
    <row r="115" spans="1:6" ht="36" x14ac:dyDescent="0.35">
      <c r="A115" s="28" t="s">
        <v>161</v>
      </c>
      <c r="B115" s="69">
        <v>0</v>
      </c>
      <c r="C115" s="6">
        <f>IF(B115=0, -5, "0")</f>
        <v>-5</v>
      </c>
      <c r="D115" s="56" t="s">
        <v>504</v>
      </c>
      <c r="E115" s="56" t="s">
        <v>505</v>
      </c>
      <c r="F115" s="55" t="s">
        <v>292</v>
      </c>
    </row>
    <row r="116" spans="1:6" ht="33.75" x14ac:dyDescent="0.35">
      <c r="A116" s="27" t="s">
        <v>251</v>
      </c>
      <c r="B116" s="69">
        <v>1</v>
      </c>
      <c r="C116" s="6" t="str">
        <f>IF(B116=0, -5, "0")</f>
        <v>0</v>
      </c>
      <c r="D116" s="56" t="s">
        <v>571</v>
      </c>
      <c r="E116" s="56" t="s">
        <v>506</v>
      </c>
      <c r="F116" s="55" t="s">
        <v>292</v>
      </c>
    </row>
    <row r="117" spans="1:6" x14ac:dyDescent="0.3">
      <c r="A117" s="32" t="s">
        <v>191</v>
      </c>
      <c r="B117" s="69">
        <v>2</v>
      </c>
      <c r="C117" s="55"/>
      <c r="D117" s="56"/>
      <c r="E117" s="55"/>
      <c r="F117" s="55"/>
    </row>
    <row r="118" spans="1:6" x14ac:dyDescent="0.3">
      <c r="A118" s="467" t="s">
        <v>34</v>
      </c>
      <c r="B118" s="468"/>
      <c r="C118" s="469"/>
      <c r="D118" s="329">
        <f>SUM(B104:C117)</f>
        <v>17</v>
      </c>
    </row>
    <row r="119" spans="1:6" x14ac:dyDescent="0.3">
      <c r="A119" s="467" t="s">
        <v>249</v>
      </c>
      <c r="B119" s="468"/>
      <c r="C119" s="469"/>
      <c r="D119" s="17">
        <f>D118/(COUNT(B104:C117)*2)</f>
        <v>0.56666666666666665</v>
      </c>
    </row>
    <row r="120" spans="1:6" x14ac:dyDescent="0.3">
      <c r="A120" s="10"/>
      <c r="B120" s="11"/>
      <c r="C120" s="11"/>
      <c r="D120" s="12"/>
    </row>
    <row r="121" spans="1:6" x14ac:dyDescent="0.3">
      <c r="A121" s="29"/>
      <c r="B121" s="30"/>
      <c r="C121" s="30"/>
      <c r="D121" s="31"/>
    </row>
    <row r="122" spans="1:6" ht="19.5" x14ac:dyDescent="0.4">
      <c r="A122" s="480" t="s">
        <v>171</v>
      </c>
      <c r="B122" s="481"/>
      <c r="C122" s="481"/>
      <c r="D122" s="481"/>
      <c r="E122" s="481"/>
      <c r="F122" s="481"/>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67" t="s">
        <v>34</v>
      </c>
      <c r="B134" s="468"/>
      <c r="C134" s="469"/>
      <c r="D134" s="329">
        <f>SUM(B123:C133)</f>
        <v>22</v>
      </c>
    </row>
    <row r="135" spans="1:6" x14ac:dyDescent="0.3">
      <c r="A135" s="467" t="s">
        <v>249</v>
      </c>
      <c r="B135" s="468"/>
      <c r="C135" s="469"/>
      <c r="D135" s="17">
        <f>D134/(COUNT(B123:C133)*2)</f>
        <v>1</v>
      </c>
    </row>
    <row r="136" spans="1:6" x14ac:dyDescent="0.3">
      <c r="A136" s="10"/>
      <c r="B136" s="11"/>
      <c r="C136" s="11"/>
      <c r="D136" s="12"/>
    </row>
    <row r="137" spans="1:6" ht="19.5" x14ac:dyDescent="0.4">
      <c r="A137" s="480" t="s">
        <v>154</v>
      </c>
      <c r="B137" s="481"/>
      <c r="C137" s="481"/>
      <c r="D137" s="481"/>
      <c r="E137" s="481"/>
      <c r="F137" s="481"/>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33.75" x14ac:dyDescent="0.35">
      <c r="A144" s="24" t="s">
        <v>195</v>
      </c>
      <c r="B144" s="70">
        <v>1</v>
      </c>
      <c r="C144" s="6" t="str">
        <f>IF(B144=0, -5, "0")</f>
        <v>0</v>
      </c>
      <c r="D144" s="56" t="s">
        <v>511</v>
      </c>
      <c r="E144" s="56" t="s">
        <v>512</v>
      </c>
      <c r="F144" s="55" t="s">
        <v>292</v>
      </c>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67" t="s">
        <v>34</v>
      </c>
      <c r="B149" s="468"/>
      <c r="C149" s="469"/>
      <c r="D149" s="329">
        <f>SUM(B138:C148)</f>
        <v>21</v>
      </c>
    </row>
    <row r="150" spans="1:6" x14ac:dyDescent="0.3">
      <c r="A150" s="467" t="s">
        <v>249</v>
      </c>
      <c r="B150" s="468"/>
      <c r="C150" s="469"/>
      <c r="D150" s="16">
        <f>D149/(COUNT(B138:C148)*2)</f>
        <v>0.95454545454545459</v>
      </c>
    </row>
    <row r="151" spans="1:6" x14ac:dyDescent="0.3">
      <c r="A151" s="10"/>
      <c r="B151" s="11"/>
      <c r="C151" s="11"/>
      <c r="D151" s="15"/>
    </row>
    <row r="152" spans="1:6" ht="19.5" x14ac:dyDescent="0.4">
      <c r="A152" s="480" t="s">
        <v>61</v>
      </c>
      <c r="B152" s="481"/>
      <c r="C152" s="481"/>
      <c r="D152" s="481"/>
      <c r="E152" s="481"/>
      <c r="F152" s="481"/>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67" t="s">
        <v>34</v>
      </c>
      <c r="B165" s="468"/>
      <c r="C165" s="469"/>
      <c r="D165" s="329">
        <f>SUM(B153:C164)</f>
        <v>0</v>
      </c>
    </row>
    <row r="166" spans="1:6" x14ac:dyDescent="0.3">
      <c r="A166" s="467" t="s">
        <v>249</v>
      </c>
      <c r="B166" s="468"/>
      <c r="C166" s="469"/>
      <c r="D166" s="17" t="e">
        <f>D165/(COUNT(B153:C164)*2)</f>
        <v>#DIV/0!</v>
      </c>
    </row>
    <row r="167" spans="1:6" x14ac:dyDescent="0.3">
      <c r="A167" s="10"/>
      <c r="B167" s="11"/>
      <c r="C167" s="11"/>
      <c r="D167" s="12"/>
    </row>
    <row r="168" spans="1:6" ht="19.5" x14ac:dyDescent="0.4">
      <c r="A168" s="480" t="s">
        <v>176</v>
      </c>
      <c r="B168" s="481"/>
      <c r="C168" s="481"/>
      <c r="D168" s="481"/>
      <c r="E168" s="481"/>
      <c r="F168" s="481"/>
    </row>
    <row r="169" spans="1:6" x14ac:dyDescent="0.3">
      <c r="A169" s="32" t="s">
        <v>233</v>
      </c>
      <c r="B169" s="55">
        <v>2</v>
      </c>
      <c r="C169" s="55"/>
      <c r="D169" s="56"/>
      <c r="E169" s="55"/>
      <c r="F169" s="55"/>
    </row>
    <row r="170" spans="1:6" x14ac:dyDescent="0.3">
      <c r="A170" s="6" t="s">
        <v>126</v>
      </c>
      <c r="B170" s="55">
        <v>2</v>
      </c>
      <c r="C170" s="55"/>
      <c r="D170" s="56"/>
      <c r="E170" s="55"/>
      <c r="F170" s="55"/>
    </row>
    <row r="171" spans="1:6" ht="33.75" x14ac:dyDescent="0.35">
      <c r="A171" s="24" t="s">
        <v>260</v>
      </c>
      <c r="B171" s="55">
        <v>0</v>
      </c>
      <c r="C171" s="6">
        <f>IF(B171=0, -5, "0")</f>
        <v>-5</v>
      </c>
      <c r="D171" s="56" t="s">
        <v>498</v>
      </c>
      <c r="E171" s="56" t="s">
        <v>499</v>
      </c>
      <c r="F171" s="55" t="s">
        <v>293</v>
      </c>
    </row>
    <row r="172" spans="1:6" ht="18" x14ac:dyDescent="0.35">
      <c r="A172" s="24" t="s">
        <v>261</v>
      </c>
      <c r="B172" s="55">
        <v>2</v>
      </c>
      <c r="C172" s="6" t="str">
        <f>IF(B172=0, -5, "0")</f>
        <v>0</v>
      </c>
      <c r="D172" s="56"/>
      <c r="E172" s="55"/>
      <c r="F172" s="55"/>
    </row>
    <row r="173" spans="1:6" ht="126.75" customHeight="1" x14ac:dyDescent="0.35">
      <c r="A173" s="24" t="s">
        <v>262</v>
      </c>
      <c r="B173" s="55">
        <v>0</v>
      </c>
      <c r="C173" s="6">
        <f>IF(B173=0, -5, "0")</f>
        <v>-5</v>
      </c>
      <c r="D173" s="56" t="s">
        <v>552</v>
      </c>
      <c r="E173" s="56" t="s">
        <v>519</v>
      </c>
      <c r="F173" s="55" t="s">
        <v>292</v>
      </c>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67" t="s">
        <v>34</v>
      </c>
      <c r="B177" s="478"/>
      <c r="C177" s="479"/>
      <c r="D177" s="330">
        <f>SUM(B169:C176)</f>
        <v>2</v>
      </c>
    </row>
    <row r="178" spans="1:6" x14ac:dyDescent="0.3">
      <c r="A178" s="467" t="s">
        <v>249</v>
      </c>
      <c r="B178" s="468"/>
      <c r="C178" s="469"/>
      <c r="D178" s="17">
        <f>D177/(COUNT(B169:C176)*2)</f>
        <v>0.1</v>
      </c>
    </row>
    <row r="179" spans="1:6" x14ac:dyDescent="0.3">
      <c r="A179" s="10"/>
      <c r="B179" s="11"/>
      <c r="C179" s="13"/>
      <c r="D179" s="14"/>
    </row>
    <row r="180" spans="1:6" ht="19.5" x14ac:dyDescent="0.4">
      <c r="A180" s="480" t="s">
        <v>64</v>
      </c>
      <c r="B180" s="481"/>
      <c r="C180" s="481"/>
      <c r="D180" s="481"/>
      <c r="E180" s="481"/>
      <c r="F180" s="481"/>
    </row>
    <row r="181" spans="1:6" ht="33.75" x14ac:dyDescent="0.35">
      <c r="A181" s="24" t="s">
        <v>240</v>
      </c>
      <c r="B181" s="55">
        <v>1</v>
      </c>
      <c r="C181" s="6" t="str">
        <f>IF(B181=0, -5, "0")</f>
        <v>0</v>
      </c>
      <c r="D181" s="56" t="s">
        <v>553</v>
      </c>
      <c r="E181" s="56" t="s">
        <v>554</v>
      </c>
      <c r="F181" s="55" t="s">
        <v>293</v>
      </c>
    </row>
    <row r="182" spans="1:6" x14ac:dyDescent="0.3">
      <c r="A182" s="6" t="s">
        <v>241</v>
      </c>
      <c r="B182" s="55">
        <v>2</v>
      </c>
      <c r="C182" s="55"/>
      <c r="D182" s="56"/>
      <c r="E182" s="55"/>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67" t="s">
        <v>34</v>
      </c>
      <c r="B185" s="468"/>
      <c r="C185" s="469"/>
      <c r="D185" s="329">
        <f>SUM(B181:C184)</f>
        <v>7</v>
      </c>
    </row>
    <row r="186" spans="1:6" x14ac:dyDescent="0.3">
      <c r="A186" s="467" t="s">
        <v>249</v>
      </c>
      <c r="B186" s="468"/>
      <c r="C186" s="469"/>
      <c r="D186" s="17">
        <f>D185/(COUNT(B181:C184)*2)</f>
        <v>0.875</v>
      </c>
    </row>
    <row r="187" spans="1:6" x14ac:dyDescent="0.3">
      <c r="A187" s="10"/>
      <c r="B187" s="11"/>
      <c r="C187" s="11"/>
      <c r="D187" s="12"/>
    </row>
    <row r="188" spans="1:6" ht="19.5" x14ac:dyDescent="0.4">
      <c r="A188" s="487" t="s">
        <v>15</v>
      </c>
      <c r="B188" s="488"/>
      <c r="C188" s="488"/>
      <c r="D188" s="488"/>
      <c r="E188" s="488"/>
      <c r="F188" s="488"/>
    </row>
    <row r="189" spans="1:6" x14ac:dyDescent="0.3">
      <c r="A189" s="6" t="s">
        <v>150</v>
      </c>
      <c r="B189" s="55">
        <v>2</v>
      </c>
      <c r="C189" s="55"/>
      <c r="D189" s="76"/>
      <c r="E189" s="55"/>
      <c r="F189" s="55"/>
    </row>
    <row r="190" spans="1:6" x14ac:dyDescent="0.3">
      <c r="A190" s="6" t="s">
        <v>74</v>
      </c>
      <c r="B190" s="55">
        <v>2</v>
      </c>
      <c r="C190" s="55"/>
      <c r="D190" s="76"/>
      <c r="E190" s="55"/>
      <c r="F190" s="55"/>
    </row>
    <row r="191" spans="1:6" ht="33" x14ac:dyDescent="0.3">
      <c r="A191" s="26" t="s">
        <v>165</v>
      </c>
      <c r="B191" s="55">
        <v>1</v>
      </c>
      <c r="C191" s="55"/>
      <c r="D191" s="56" t="s">
        <v>517</v>
      </c>
      <c r="E191" s="56" t="s">
        <v>518</v>
      </c>
      <c r="F191" s="55" t="s">
        <v>292</v>
      </c>
    </row>
    <row r="192" spans="1:6" x14ac:dyDescent="0.3">
      <c r="A192" s="6" t="s">
        <v>127</v>
      </c>
      <c r="B192" s="55">
        <v>2</v>
      </c>
      <c r="C192" s="55"/>
      <c r="D192" s="56"/>
      <c r="E192" s="56"/>
      <c r="F192" s="55"/>
    </row>
    <row r="193" spans="1:7" x14ac:dyDescent="0.3">
      <c r="A193" s="467" t="s">
        <v>34</v>
      </c>
      <c r="B193" s="468"/>
      <c r="C193" s="469"/>
      <c r="D193" s="329">
        <f>SUM(B189:C192)</f>
        <v>7</v>
      </c>
    </row>
    <row r="194" spans="1:7" x14ac:dyDescent="0.3">
      <c r="A194" s="467" t="s">
        <v>249</v>
      </c>
      <c r="B194" s="468"/>
      <c r="C194" s="469"/>
      <c r="D194" s="17">
        <f>D193/(COUNT(B189:C192)*2)</f>
        <v>0.875</v>
      </c>
    </row>
    <row r="195" spans="1:7" x14ac:dyDescent="0.3">
      <c r="A195" s="10"/>
      <c r="B195" s="11"/>
      <c r="C195" s="11"/>
      <c r="D195" s="12"/>
    </row>
    <row r="196" spans="1:7" ht="19.5" x14ac:dyDescent="0.4">
      <c r="A196" s="480" t="s">
        <v>65</v>
      </c>
      <c r="B196" s="481"/>
      <c r="C196" s="481"/>
      <c r="D196" s="481"/>
      <c r="E196" s="481"/>
      <c r="F196" s="481"/>
    </row>
    <row r="197" spans="1:7" ht="33" x14ac:dyDescent="0.3">
      <c r="A197" s="26" t="s">
        <v>268</v>
      </c>
      <c r="B197" s="55">
        <v>0</v>
      </c>
      <c r="C197" s="55"/>
      <c r="D197" s="56" t="s">
        <v>520</v>
      </c>
      <c r="E197" s="56" t="s">
        <v>521</v>
      </c>
      <c r="F197" s="55" t="s">
        <v>292</v>
      </c>
    </row>
    <row r="198" spans="1:7" ht="49.5" x14ac:dyDescent="0.3">
      <c r="A198" s="26" t="s">
        <v>179</v>
      </c>
      <c r="B198" s="55">
        <v>0</v>
      </c>
      <c r="C198" s="55"/>
      <c r="D198" s="56" t="s">
        <v>500</v>
      </c>
      <c r="E198" s="56" t="s">
        <v>501</v>
      </c>
      <c r="F198" s="55" t="s">
        <v>293</v>
      </c>
    </row>
    <row r="199" spans="1:7" ht="53.25" customHeight="1" x14ac:dyDescent="0.3">
      <c r="A199" s="6" t="s">
        <v>75</v>
      </c>
      <c r="B199" s="55">
        <v>1</v>
      </c>
      <c r="C199" s="55"/>
      <c r="D199" s="56" t="s">
        <v>513</v>
      </c>
      <c r="E199" s="56" t="s">
        <v>514</v>
      </c>
      <c r="F199" s="55" t="s">
        <v>292</v>
      </c>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67" t="s">
        <v>34</v>
      </c>
      <c r="B202" s="468"/>
      <c r="C202" s="469"/>
      <c r="D202" s="329">
        <f>SUM(B197:C201)</f>
        <v>5</v>
      </c>
    </row>
    <row r="203" spans="1:7" x14ac:dyDescent="0.3">
      <c r="A203" s="467" t="s">
        <v>249</v>
      </c>
      <c r="B203" s="468"/>
      <c r="C203" s="469"/>
      <c r="D203" s="17">
        <f>D202/(COUNT(B197:C201)*2)</f>
        <v>0.5</v>
      </c>
    </row>
    <row r="204" spans="1:7" x14ac:dyDescent="0.3">
      <c r="A204" s="10"/>
      <c r="B204" s="11"/>
      <c r="C204" s="11"/>
      <c r="D204" s="12"/>
    </row>
    <row r="205" spans="1:7" ht="19.5" x14ac:dyDescent="0.4">
      <c r="A205" s="480" t="s">
        <v>175</v>
      </c>
      <c r="B205" s="481"/>
      <c r="C205" s="481"/>
      <c r="D205" s="481"/>
      <c r="E205" s="481"/>
      <c r="F205" s="481"/>
    </row>
    <row r="206" spans="1:7" x14ac:dyDescent="0.3">
      <c r="A206" s="26" t="s">
        <v>302</v>
      </c>
      <c r="B206" s="55">
        <v>2</v>
      </c>
      <c r="C206" s="55"/>
      <c r="D206" s="55"/>
      <c r="E206" s="55"/>
      <c r="F206" s="55"/>
      <c r="G206" s="3"/>
    </row>
    <row r="207" spans="1:7" ht="18" x14ac:dyDescent="0.35">
      <c r="A207" s="83" t="s">
        <v>269</v>
      </c>
      <c r="B207" s="55">
        <v>2</v>
      </c>
      <c r="C207" s="6" t="str">
        <f>IF(B207=0, -5, "0")</f>
        <v>0</v>
      </c>
      <c r="D207" s="55"/>
      <c r="E207" s="55"/>
      <c r="F207" s="55"/>
    </row>
    <row r="208" spans="1:7" ht="49.5" x14ac:dyDescent="0.3">
      <c r="A208" s="6" t="s">
        <v>265</v>
      </c>
      <c r="B208" s="55">
        <v>1</v>
      </c>
      <c r="C208" s="55"/>
      <c r="D208" s="56" t="s">
        <v>490</v>
      </c>
      <c r="E208" s="55" t="s">
        <v>487</v>
      </c>
      <c r="F208" s="55" t="s">
        <v>293</v>
      </c>
    </row>
    <row r="209" spans="1:6" x14ac:dyDescent="0.3">
      <c r="A209" s="33" t="s">
        <v>157</v>
      </c>
      <c r="B209" s="55">
        <v>2</v>
      </c>
      <c r="C209" s="55"/>
      <c r="D209" s="55"/>
      <c r="E209" s="55"/>
      <c r="F209" s="55"/>
    </row>
    <row r="210" spans="1:6" x14ac:dyDescent="0.3">
      <c r="A210" s="467" t="s">
        <v>34</v>
      </c>
      <c r="B210" s="468"/>
      <c r="C210" s="469"/>
      <c r="D210" s="34">
        <f>SUM(B206:C209)</f>
        <v>7</v>
      </c>
    </row>
    <row r="211" spans="1:6" x14ac:dyDescent="0.3">
      <c r="A211" s="467" t="s">
        <v>249</v>
      </c>
      <c r="B211" s="468"/>
      <c r="C211" s="469"/>
      <c r="D211" s="17">
        <f>D210/(COUNT(B206:C209)*2)</f>
        <v>0.875</v>
      </c>
    </row>
    <row r="213" spans="1:6" ht="18" x14ac:dyDescent="0.35">
      <c r="A213" s="37" t="s">
        <v>402</v>
      </c>
      <c r="B213" s="36"/>
      <c r="C213" s="36"/>
      <c r="D213" s="87">
        <v>0.31</v>
      </c>
      <c r="E213" s="323" t="e">
        <f>COUNTIF(#REF!,"ok")</f>
        <v>#REF!</v>
      </c>
      <c r="F213" s="323">
        <f>COUNTA(#REF!)</f>
        <v>1</v>
      </c>
    </row>
    <row r="214" spans="1:6" ht="22.5" x14ac:dyDescent="0.3">
      <c r="A214" s="19" t="s">
        <v>403</v>
      </c>
      <c r="B214" s="20"/>
      <c r="C214" s="21"/>
      <c r="D214" s="22">
        <f>SUM(D210,D202,D193,D185,D177,D79,D68,D33,D22,D134,D165,D149,D118,D100,D42,D58)</f>
        <v>166</v>
      </c>
    </row>
    <row r="215" spans="1:6" ht="22.5" x14ac:dyDescent="0.3">
      <c r="A215" s="19" t="s">
        <v>274</v>
      </c>
      <c r="B215" s="20"/>
      <c r="C215" s="21"/>
      <c r="D215" s="23">
        <f>D214/(COUNT(B206:C209,B197:C201,B189:C192,B181:C184,B169:C176,B72:C78,B62:C67,B26:C32,B17:C21,B123:C133,B153:C164,B138:C148,B104:C117,B83:C99,B37:C41,B46:C57)*2)</f>
        <v>0.77570093457943923</v>
      </c>
    </row>
  </sheetData>
  <sheetProtection algorithmName="SHA-512" hashValue="5+2D1rbBnHOrnEPi3GzjZaMq7fOY5pI6PN4ixmyZVxbJ8TZTYri19UO1+u4wzS2a6NP6+CQzbl4LvzZ4KPU0/g==" saltValue="zgoGrK9dYERx4u2Da8NFmg=="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70" zoomScaleNormal="100" zoomScaleSheetLayoutView="70" workbookViewId="0">
      <selection activeCell="D215" sqref="D215"/>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74"/>
      <c r="E1" s="374"/>
      <c r="F1" s="374"/>
      <c r="G1" s="374"/>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375" t="s">
        <v>149</v>
      </c>
      <c r="B7" s="375"/>
      <c r="C7" s="375"/>
      <c r="D7" s="375"/>
      <c r="E7" s="375"/>
      <c r="F7" s="375"/>
      <c r="G7" s="93"/>
    </row>
    <row r="8" spans="1:7" ht="22.5" x14ac:dyDescent="0.45">
      <c r="A8" s="376" t="str">
        <f>'Page de garde'!D18</f>
        <v>UHD ROUTE DE GABES SFAX</v>
      </c>
      <c r="B8" s="376"/>
      <c r="C8" s="376"/>
      <c r="D8" s="376"/>
      <c r="E8" s="376"/>
      <c r="F8" s="376"/>
      <c r="G8" s="93"/>
    </row>
    <row r="9" spans="1:7" ht="22.5" x14ac:dyDescent="0.45">
      <c r="A9" s="94" t="s">
        <v>39</v>
      </c>
      <c r="B9" s="377" t="s">
        <v>574</v>
      </c>
      <c r="C9" s="377"/>
      <c r="D9" s="377"/>
      <c r="E9" s="377"/>
      <c r="F9" s="377"/>
      <c r="G9" s="93"/>
    </row>
    <row r="10" spans="1:7" ht="22.5" x14ac:dyDescent="0.45">
      <c r="A10" s="95" t="s">
        <v>41</v>
      </c>
      <c r="B10" s="378" t="s">
        <v>575</v>
      </c>
      <c r="C10" s="378"/>
      <c r="D10" s="378"/>
      <c r="E10" s="378"/>
      <c r="F10" s="378"/>
      <c r="G10" s="93"/>
    </row>
    <row r="11" spans="1:7" ht="22.5" x14ac:dyDescent="0.45">
      <c r="A11" s="94" t="s">
        <v>40</v>
      </c>
      <c r="B11" s="379">
        <v>43795</v>
      </c>
      <c r="C11" s="379"/>
      <c r="D11" s="379"/>
      <c r="E11" s="379"/>
      <c r="F11" s="379"/>
      <c r="G11" s="93"/>
    </row>
    <row r="12" spans="1:7" ht="22.5" x14ac:dyDescent="0.45">
      <c r="A12" s="94" t="s">
        <v>198</v>
      </c>
      <c r="B12" s="384">
        <f>D719</f>
        <v>0.88801261829653</v>
      </c>
      <c r="C12" s="384"/>
      <c r="D12" s="384"/>
      <c r="E12" s="384"/>
      <c r="F12" s="384"/>
      <c r="G12" s="93"/>
    </row>
    <row r="13" spans="1:7" ht="22.5" x14ac:dyDescent="0.45">
      <c r="A13" s="92"/>
      <c r="B13" s="90"/>
      <c r="C13" s="90"/>
      <c r="D13" s="374"/>
      <c r="E13" s="374"/>
      <c r="F13" s="374"/>
      <c r="G13" s="374"/>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43795</v>
      </c>
      <c r="B16" s="99"/>
      <c r="C16" s="99"/>
      <c r="D16" s="99"/>
      <c r="E16" s="99"/>
      <c r="F16" s="99"/>
      <c r="G16" s="96"/>
    </row>
    <row r="17" spans="1:8" ht="16.5" customHeight="1" x14ac:dyDescent="0.4">
      <c r="A17" s="381" t="s">
        <v>28</v>
      </c>
      <c r="B17" s="382" t="s">
        <v>29</v>
      </c>
      <c r="C17" s="382"/>
      <c r="D17" s="382" t="s">
        <v>42</v>
      </c>
      <c r="E17" s="383" t="s">
        <v>264</v>
      </c>
      <c r="F17" s="383" t="s">
        <v>294</v>
      </c>
      <c r="G17" s="96"/>
    </row>
    <row r="18" spans="1:8" ht="16.5" customHeight="1" x14ac:dyDescent="0.4">
      <c r="A18" s="381"/>
      <c r="B18" s="100" t="s">
        <v>32</v>
      </c>
      <c r="C18" s="100" t="s">
        <v>31</v>
      </c>
      <c r="D18" s="382"/>
      <c r="E18" s="383"/>
      <c r="F18" s="383"/>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8</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24</v>
      </c>
      <c r="E44" s="90"/>
      <c r="F44" s="96"/>
      <c r="G44" s="96"/>
    </row>
    <row r="45" spans="1:7" ht="21" x14ac:dyDescent="0.4">
      <c r="A45" s="108" t="s">
        <v>33</v>
      </c>
      <c r="B45" s="109"/>
      <c r="C45" s="110"/>
      <c r="D45" s="111">
        <f>D44/(COUNT(B30:C37,B39:C43)*2)</f>
        <v>1</v>
      </c>
      <c r="E45" s="90"/>
      <c r="F45" s="96"/>
      <c r="G45" s="96"/>
    </row>
    <row r="46" spans="1:7" ht="21" x14ac:dyDescent="0.4">
      <c r="A46" s="112"/>
      <c r="B46" s="96"/>
      <c r="C46" s="96"/>
      <c r="D46" s="96"/>
      <c r="E46" s="90"/>
      <c r="F46" s="96"/>
      <c r="G46" s="96"/>
    </row>
    <row r="47" spans="1:7" ht="22.5" x14ac:dyDescent="0.45">
      <c r="A47" s="344" t="s">
        <v>36</v>
      </c>
      <c r="B47" s="124"/>
      <c r="C47" s="125"/>
      <c r="D47" s="126">
        <f>SUM(D44,D26)</f>
        <v>32</v>
      </c>
      <c r="E47" s="90"/>
      <c r="F47" s="96"/>
      <c r="G47" s="96"/>
    </row>
    <row r="48" spans="1:7" ht="22.5" x14ac:dyDescent="0.45">
      <c r="A48" s="344" t="s">
        <v>166</v>
      </c>
      <c r="B48" s="124"/>
      <c r="C48" s="125"/>
      <c r="D48" s="127">
        <f>D47/(COUNT(B30:C37,B21:C25,B39:C43)*2)</f>
        <v>1</v>
      </c>
      <c r="E48" s="90"/>
      <c r="F48" s="96"/>
      <c r="G48" s="96"/>
    </row>
    <row r="49" spans="1:7" ht="21" x14ac:dyDescent="0.3">
      <c r="A49" s="380"/>
      <c r="B49" s="380"/>
      <c r="C49" s="380"/>
      <c r="D49" s="380"/>
      <c r="E49" s="380"/>
      <c r="F49" s="380"/>
      <c r="G49" s="380"/>
    </row>
    <row r="50" spans="1:7" ht="22.5" x14ac:dyDescent="0.45">
      <c r="A50" s="244" t="s">
        <v>107</v>
      </c>
      <c r="B50" s="244"/>
      <c r="C50" s="244"/>
      <c r="D50" s="244"/>
      <c r="E50" s="244"/>
      <c r="F50" s="244"/>
      <c r="G50" s="96"/>
    </row>
    <row r="51" spans="1:7" ht="21" x14ac:dyDescent="0.4">
      <c r="A51" s="129">
        <f>B11</f>
        <v>43795</v>
      </c>
      <c r="B51" s="96"/>
      <c r="C51" s="96"/>
      <c r="D51" s="96"/>
      <c r="E51" s="90"/>
      <c r="F51" s="96"/>
      <c r="G51" s="96"/>
    </row>
    <row r="52" spans="1:7" ht="21" x14ac:dyDescent="0.4">
      <c r="A52" s="381" t="s">
        <v>28</v>
      </c>
      <c r="B52" s="382" t="s">
        <v>29</v>
      </c>
      <c r="C52" s="382"/>
      <c r="D52" s="382" t="s">
        <v>42</v>
      </c>
      <c r="E52" s="383" t="s">
        <v>264</v>
      </c>
      <c r="F52" s="383" t="s">
        <v>295</v>
      </c>
      <c r="G52" s="96"/>
    </row>
    <row r="53" spans="1:7" ht="21" x14ac:dyDescent="0.4">
      <c r="A53" s="381"/>
      <c r="B53" s="100" t="s">
        <v>32</v>
      </c>
      <c r="C53" s="100" t="s">
        <v>31</v>
      </c>
      <c r="D53" s="382"/>
      <c r="E53" s="383"/>
      <c r="F53" s="383"/>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92"/>
      <c r="B64" s="393"/>
      <c r="C64" s="393"/>
      <c r="D64" s="393"/>
      <c r="E64" s="393"/>
      <c r="F64" s="393"/>
      <c r="G64" s="393"/>
    </row>
    <row r="65" spans="1:7" ht="43.5" customHeight="1" x14ac:dyDescent="0.4">
      <c r="A65" s="388" t="s">
        <v>341</v>
      </c>
      <c r="B65" s="388"/>
      <c r="C65" s="388"/>
      <c r="D65" s="388"/>
      <c r="E65" s="388"/>
      <c r="F65" s="388"/>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394"/>
      <c r="B83" s="394"/>
      <c r="C83" s="394"/>
      <c r="D83" s="394"/>
      <c r="E83" s="394"/>
      <c r="F83" s="394"/>
      <c r="G83" s="394"/>
    </row>
    <row r="84" spans="1:7" ht="45" customHeight="1" x14ac:dyDescent="0.45">
      <c r="A84" s="395" t="s">
        <v>342</v>
      </c>
      <c r="B84" s="395"/>
      <c r="C84" s="395"/>
      <c r="D84" s="395"/>
      <c r="E84" s="395"/>
      <c r="F84" s="395"/>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385"/>
      <c r="B101" s="386"/>
      <c r="C101" s="386"/>
      <c r="D101" s="386"/>
      <c r="E101" s="386"/>
      <c r="F101" s="387"/>
      <c r="G101" s="96"/>
    </row>
    <row r="102" spans="1:7" ht="46.5" customHeight="1" x14ac:dyDescent="0.4">
      <c r="A102" s="388" t="s">
        <v>343</v>
      </c>
      <c r="B102" s="388"/>
      <c r="C102" s="388"/>
      <c r="D102" s="388"/>
      <c r="E102" s="388"/>
      <c r="F102" s="388"/>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385"/>
      <c r="B109" s="386"/>
      <c r="C109" s="386"/>
      <c r="D109" s="386"/>
      <c r="E109" s="386"/>
      <c r="F109" s="387"/>
      <c r="G109" s="96"/>
    </row>
    <row r="110" spans="1:7" ht="39.75" customHeight="1" x14ac:dyDescent="0.4">
      <c r="A110" s="388" t="s">
        <v>375</v>
      </c>
      <c r="B110" s="388"/>
      <c r="C110" s="388"/>
      <c r="D110" s="388"/>
      <c r="E110" s="388"/>
      <c r="F110" s="388"/>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386"/>
      <c r="B118" s="386"/>
      <c r="C118" s="386"/>
      <c r="D118" s="386"/>
      <c r="E118" s="386"/>
      <c r="F118" s="386"/>
      <c r="G118" s="96"/>
    </row>
    <row r="119" spans="1:7" ht="22.5" x14ac:dyDescent="0.4">
      <c r="A119" s="388" t="s">
        <v>304</v>
      </c>
      <c r="B119" s="388"/>
      <c r="C119" s="388"/>
      <c r="D119" s="388"/>
      <c r="E119" s="388"/>
      <c r="F119" s="388"/>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389"/>
      <c r="B130" s="389"/>
      <c r="C130" s="389"/>
      <c r="D130" s="389"/>
      <c r="E130" s="389"/>
      <c r="F130" s="389"/>
      <c r="G130" s="96"/>
    </row>
    <row r="131" spans="1:16384" ht="22.5" customHeight="1" x14ac:dyDescent="0.4">
      <c r="A131" s="390" t="s">
        <v>404</v>
      </c>
      <c r="B131" s="390"/>
      <c r="C131" s="390"/>
      <c r="D131" s="390"/>
      <c r="E131" s="390"/>
      <c r="F131" s="390"/>
      <c r="G131" s="96"/>
    </row>
    <row r="132" spans="1:16384" ht="22.5" customHeight="1" x14ac:dyDescent="0.4">
      <c r="A132" s="391"/>
      <c r="B132" s="391"/>
      <c r="C132" s="391"/>
      <c r="D132" s="391"/>
      <c r="E132" s="391"/>
      <c r="F132" s="391"/>
      <c r="G132" s="96"/>
    </row>
    <row r="133" spans="1:16384" s="258" customFormat="1" ht="22.5" customHeight="1" x14ac:dyDescent="0.25">
      <c r="A133" s="381" t="s">
        <v>28</v>
      </c>
      <c r="B133" s="382" t="s">
        <v>29</v>
      </c>
      <c r="C133" s="382"/>
      <c r="D133" s="382" t="s">
        <v>42</v>
      </c>
      <c r="E133" s="383" t="s">
        <v>264</v>
      </c>
      <c r="F133" s="383" t="s">
        <v>295</v>
      </c>
    </row>
    <row r="134" spans="1:16384" s="258" customFormat="1" ht="22.5" customHeight="1" x14ac:dyDescent="0.25">
      <c r="A134" s="381"/>
      <c r="B134" s="100" t="s">
        <v>32</v>
      </c>
      <c r="C134" s="100" t="s">
        <v>31</v>
      </c>
      <c r="D134" s="382"/>
      <c r="E134" s="383"/>
      <c r="F134" s="383"/>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397" t="s">
        <v>441</v>
      </c>
      <c r="B137" s="397"/>
      <c r="C137" s="397"/>
      <c r="D137" s="397"/>
      <c r="E137" s="397"/>
      <c r="F137" s="397"/>
      <c r="G137" s="96"/>
    </row>
    <row r="138" spans="1:16384" ht="22.5" x14ac:dyDescent="0.45">
      <c r="A138" s="275" t="s">
        <v>50</v>
      </c>
      <c r="B138" s="104">
        <v>2</v>
      </c>
      <c r="C138" s="118" t="str">
        <f>IF(B138=0, -10, "0")</f>
        <v>0</v>
      </c>
      <c r="D138" s="314"/>
      <c r="E138" s="210"/>
      <c r="F138" s="105"/>
      <c r="G138" s="96"/>
    </row>
    <row r="139" spans="1:16384" ht="63" x14ac:dyDescent="0.4">
      <c r="A139" s="107" t="s">
        <v>327</v>
      </c>
      <c r="B139" s="104">
        <v>1</v>
      </c>
      <c r="C139" s="107"/>
      <c r="D139" s="107" t="s">
        <v>581</v>
      </c>
      <c r="E139" s="107"/>
      <c r="F139" s="209"/>
      <c r="G139" s="96"/>
    </row>
    <row r="140" spans="1:16384" ht="21" x14ac:dyDescent="0.4">
      <c r="A140" s="107" t="s">
        <v>328</v>
      </c>
      <c r="B140" s="104">
        <v>2</v>
      </c>
      <c r="C140" s="107"/>
      <c r="D140" s="107"/>
      <c r="E140" s="107"/>
      <c r="F140" s="209"/>
      <c r="G140" s="96"/>
    </row>
    <row r="141" spans="1:16384" ht="63" x14ac:dyDescent="0.4">
      <c r="A141" s="107" t="s">
        <v>357</v>
      </c>
      <c r="B141" s="104">
        <v>0</v>
      </c>
      <c r="C141" s="107"/>
      <c r="D141" s="107" t="s">
        <v>577</v>
      </c>
      <c r="E141" s="107"/>
      <c r="F141" s="209"/>
      <c r="G141" s="96"/>
    </row>
    <row r="142" spans="1:16384" ht="42" x14ac:dyDescent="0.4">
      <c r="A142" s="107" t="s">
        <v>325</v>
      </c>
      <c r="B142" s="104">
        <v>0</v>
      </c>
      <c r="C142" s="107"/>
      <c r="D142" s="107" t="s">
        <v>576</v>
      </c>
      <c r="E142" s="107"/>
      <c r="F142" s="209"/>
      <c r="G142" s="96"/>
    </row>
    <row r="143" spans="1:16384" ht="21" x14ac:dyDescent="0.4">
      <c r="A143" s="267"/>
      <c r="B143" s="266"/>
      <c r="C143" s="273"/>
      <c r="D143" s="273"/>
      <c r="E143" s="273"/>
      <c r="F143" s="273"/>
      <c r="G143" s="96"/>
    </row>
    <row r="144" spans="1:16384" ht="24.75" customHeight="1" x14ac:dyDescent="0.4">
      <c r="A144" s="396" t="s">
        <v>340</v>
      </c>
      <c r="B144" s="396"/>
      <c r="C144" s="396"/>
      <c r="D144" s="396"/>
      <c r="E144" s="396"/>
      <c r="F144" s="396"/>
      <c r="G144" s="96"/>
    </row>
    <row r="145" spans="1:7" ht="21" x14ac:dyDescent="0.4">
      <c r="A145" s="149" t="s">
        <v>327</v>
      </c>
      <c r="B145" s="252">
        <v>2</v>
      </c>
      <c r="C145" s="149"/>
      <c r="D145" s="149"/>
      <c r="E145" s="149"/>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42" x14ac:dyDescent="0.4">
      <c r="A151" s="107" t="s">
        <v>331</v>
      </c>
      <c r="B151" s="252">
        <v>0</v>
      </c>
      <c r="C151" s="107"/>
      <c r="D151" s="107" t="s">
        <v>585</v>
      </c>
      <c r="E151" s="107"/>
      <c r="F151" s="209"/>
      <c r="G151" s="96"/>
    </row>
    <row r="152" spans="1:7" ht="126" x14ac:dyDescent="0.4">
      <c r="A152" s="224" t="s">
        <v>358</v>
      </c>
      <c r="B152" s="252">
        <v>1</v>
      </c>
      <c r="C152" s="118" t="str">
        <f>IF(B152=0, -10, "0")</f>
        <v>0</v>
      </c>
      <c r="D152" s="107" t="s">
        <v>578</v>
      </c>
      <c r="E152" s="107"/>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107" t="str">
        <f>IF(B160=0, -5, "0")</f>
        <v>0</v>
      </c>
      <c r="D160" s="107"/>
      <c r="E160" s="107"/>
      <c r="F160" s="209"/>
      <c r="G160" s="96"/>
    </row>
    <row r="161" spans="1:7" ht="21" x14ac:dyDescent="0.4">
      <c r="A161" s="385"/>
      <c r="B161" s="386"/>
      <c r="C161" s="386"/>
      <c r="D161" s="386"/>
      <c r="E161" s="386"/>
      <c r="F161" s="386"/>
      <c r="G161" s="96"/>
    </row>
    <row r="162" spans="1:7" ht="32.25" customHeight="1" x14ac:dyDescent="0.4">
      <c r="A162" s="397" t="s">
        <v>442</v>
      </c>
      <c r="B162" s="397"/>
      <c r="C162" s="397"/>
      <c r="D162" s="397"/>
      <c r="E162" s="397"/>
      <c r="F162" s="397"/>
      <c r="G162" s="96"/>
    </row>
    <row r="163" spans="1:7" ht="63" x14ac:dyDescent="0.4">
      <c r="A163" s="312" t="s">
        <v>309</v>
      </c>
      <c r="B163" s="104">
        <v>2</v>
      </c>
      <c r="C163" s="118" t="str">
        <f>IF(B163=0, -10, "0")</f>
        <v>0</v>
      </c>
      <c r="D163" s="227"/>
      <c r="E163" s="227"/>
      <c r="F163" s="209"/>
      <c r="G163" s="96"/>
    </row>
    <row r="164" spans="1:7" ht="42" x14ac:dyDescent="0.4">
      <c r="A164" s="107" t="s">
        <v>333</v>
      </c>
      <c r="B164" s="104">
        <v>0</v>
      </c>
      <c r="C164" s="107"/>
      <c r="D164" s="107" t="s">
        <v>579</v>
      </c>
      <c r="E164" s="106"/>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21" x14ac:dyDescent="0.4">
      <c r="A168" s="107" t="s">
        <v>390</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398"/>
      <c r="B172" s="399"/>
      <c r="C172" s="399"/>
      <c r="D172" s="399"/>
      <c r="E172" s="399"/>
      <c r="F172" s="399"/>
      <c r="G172" s="96"/>
    </row>
    <row r="173" spans="1:7" ht="32.25" customHeight="1" x14ac:dyDescent="0.4">
      <c r="A173" s="397" t="s">
        <v>304</v>
      </c>
      <c r="B173" s="397"/>
      <c r="C173" s="397"/>
      <c r="D173" s="397"/>
      <c r="E173" s="397"/>
      <c r="F173" s="397"/>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v>2</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80.25" customHeight="1" x14ac:dyDescent="0.4">
      <c r="A181" s="107" t="s">
        <v>402</v>
      </c>
      <c r="B181" s="104">
        <f>IF(D181=1, 2, IF(AND(D181&lt;1,D181&gt;0), 1, IF(D181=0,"0","NA")))</f>
        <v>1</v>
      </c>
      <c r="C181" s="103"/>
      <c r="D181" s="319">
        <f>IFERROR(E181/F181,"N.A")</f>
        <v>0.5</v>
      </c>
      <c r="E181" s="321">
        <f>COUNTIF('A3 Exploitation'!F138:F180,"ok")</f>
        <v>2</v>
      </c>
      <c r="F181" s="321">
        <f>COUNTA('A3 Exploitation'!F138:F180)</f>
        <v>4</v>
      </c>
      <c r="G181" s="96"/>
    </row>
    <row r="182" spans="1:7" ht="22.5" x14ac:dyDescent="0.4">
      <c r="A182" s="231" t="s">
        <v>418</v>
      </c>
      <c r="B182" s="400"/>
      <c r="C182" s="401"/>
      <c r="D182" s="243">
        <f>SUM(B145:C160,B174:C181,B163:C171,B138:C142)</f>
        <v>65</v>
      </c>
      <c r="E182" s="90"/>
      <c r="F182" s="96"/>
      <c r="G182" s="96"/>
    </row>
    <row r="183" spans="1:7" ht="22.5" x14ac:dyDescent="0.4">
      <c r="A183" s="231" t="s">
        <v>419</v>
      </c>
      <c r="B183" s="219"/>
      <c r="C183" s="220"/>
      <c r="D183" s="221">
        <f>D182/(COUNT(B138:C142,B145:C160,B163:C171,B174:C181)*2)</f>
        <v>0.85526315789473684</v>
      </c>
      <c r="E183" s="90"/>
      <c r="F183" s="96"/>
      <c r="G183" s="96"/>
    </row>
    <row r="184" spans="1:7" ht="21" x14ac:dyDescent="0.4">
      <c r="A184" s="408"/>
      <c r="B184" s="408"/>
      <c r="C184" s="408"/>
      <c r="D184" s="408"/>
      <c r="E184" s="408"/>
      <c r="F184" s="408"/>
      <c r="G184" s="96"/>
    </row>
    <row r="185" spans="1:7" ht="22.5" x14ac:dyDescent="0.45">
      <c r="A185" s="97" t="s">
        <v>100</v>
      </c>
      <c r="B185" s="97"/>
      <c r="C185" s="97"/>
      <c r="D185" s="97"/>
      <c r="E185" s="97"/>
      <c r="F185" s="97"/>
      <c r="G185" s="96"/>
    </row>
    <row r="186" spans="1:7" ht="21" x14ac:dyDescent="0.4">
      <c r="A186" s="129">
        <f>B11</f>
        <v>43795</v>
      </c>
      <c r="B186" s="96"/>
      <c r="C186" s="96"/>
      <c r="D186" s="96"/>
      <c r="E186" s="90"/>
      <c r="F186" s="96"/>
      <c r="G186" s="96"/>
    </row>
    <row r="187" spans="1:7" ht="21" x14ac:dyDescent="0.4">
      <c r="A187" s="381" t="s">
        <v>28</v>
      </c>
      <c r="B187" s="382" t="s">
        <v>29</v>
      </c>
      <c r="C187" s="382"/>
      <c r="D187" s="382" t="s">
        <v>42</v>
      </c>
      <c r="E187" s="383" t="s">
        <v>264</v>
      </c>
      <c r="F187" s="383" t="s">
        <v>295</v>
      </c>
      <c r="G187" s="96"/>
    </row>
    <row r="188" spans="1:7" ht="21" x14ac:dyDescent="0.4">
      <c r="A188" s="381"/>
      <c r="B188" s="100" t="s">
        <v>32</v>
      </c>
      <c r="C188" s="100" t="s">
        <v>31</v>
      </c>
      <c r="D188" s="382"/>
      <c r="E188" s="383"/>
      <c r="F188" s="383"/>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63" x14ac:dyDescent="0.4">
      <c r="A196" s="130" t="s">
        <v>133</v>
      </c>
      <c r="B196" s="104">
        <v>0</v>
      </c>
      <c r="C196" s="104"/>
      <c r="D196" s="119" t="s">
        <v>580</v>
      </c>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402" t="s">
        <v>34</v>
      </c>
      <c r="B199" s="403"/>
      <c r="C199" s="404"/>
      <c r="D199" s="108">
        <f>SUM(B191:C198)</f>
        <v>14</v>
      </c>
      <c r="E199" s="90"/>
      <c r="F199" s="96"/>
      <c r="G199" s="96"/>
    </row>
    <row r="200" spans="1:7" ht="21" x14ac:dyDescent="0.4">
      <c r="A200" s="108" t="s">
        <v>33</v>
      </c>
      <c r="B200" s="109"/>
      <c r="C200" s="110"/>
      <c r="D200" s="111">
        <f>D199/(COUNT(B191:C198)*2)</f>
        <v>0.875</v>
      </c>
      <c r="E200" s="90"/>
      <c r="F200" s="96"/>
      <c r="G200" s="96"/>
    </row>
    <row r="201" spans="1:7" ht="21" x14ac:dyDescent="0.4">
      <c r="A201" s="380"/>
      <c r="B201" s="380"/>
      <c r="C201" s="380"/>
      <c r="D201" s="380"/>
      <c r="E201" s="380"/>
      <c r="F201" s="380"/>
      <c r="G201" s="96"/>
    </row>
    <row r="202" spans="1:7" ht="22.5" x14ac:dyDescent="0.4">
      <c r="A202" s="113" t="s">
        <v>104</v>
      </c>
      <c r="B202" s="155"/>
      <c r="C202" s="114"/>
      <c r="D202" s="114"/>
      <c r="E202" s="114"/>
      <c r="F202" s="114"/>
      <c r="G202" s="96"/>
    </row>
    <row r="203" spans="1:7" ht="21" x14ac:dyDescent="0.4">
      <c r="A203" s="103" t="s">
        <v>208</v>
      </c>
      <c r="B203" s="104">
        <v>2</v>
      </c>
      <c r="C203" s="104"/>
      <c r="D203" s="141"/>
      <c r="E203" s="141"/>
      <c r="F203" s="105"/>
      <c r="G203" s="96"/>
    </row>
    <row r="204" spans="1:7" ht="42" x14ac:dyDescent="0.4">
      <c r="A204" s="103" t="s">
        <v>57</v>
      </c>
      <c r="B204" s="104">
        <v>0</v>
      </c>
      <c r="C204" s="104"/>
      <c r="D204" s="141" t="s">
        <v>582</v>
      </c>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420</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63" x14ac:dyDescent="0.4">
      <c r="A211" s="103" t="s">
        <v>140</v>
      </c>
      <c r="B211" s="104">
        <v>0</v>
      </c>
      <c r="C211" s="104"/>
      <c r="D211" s="105" t="s">
        <v>556</v>
      </c>
      <c r="E211" s="105" t="s">
        <v>534</v>
      </c>
      <c r="F211" s="105"/>
      <c r="G211" s="96"/>
    </row>
    <row r="212" spans="1:7" ht="46.5" customHeight="1" x14ac:dyDescent="0.4">
      <c r="A212" s="158" t="s">
        <v>393</v>
      </c>
      <c r="B212" s="104">
        <v>1</v>
      </c>
      <c r="C212" s="159" t="str">
        <f>IF(B212=0, -5, "0")</f>
        <v>0</v>
      </c>
      <c r="D212" s="105" t="s">
        <v>584</v>
      </c>
      <c r="E212" s="105"/>
      <c r="F212" s="105"/>
      <c r="G212" s="96"/>
    </row>
    <row r="213" spans="1:7" ht="22.5" x14ac:dyDescent="0.4">
      <c r="A213" s="103" t="s">
        <v>199</v>
      </c>
      <c r="B213" s="104">
        <v>2</v>
      </c>
      <c r="C213" s="104"/>
      <c r="D213" s="120"/>
      <c r="E213" s="106"/>
      <c r="F213" s="105"/>
      <c r="G213" s="96"/>
    </row>
    <row r="214" spans="1:7" ht="84" x14ac:dyDescent="0.4">
      <c r="A214" s="139" t="s">
        <v>378</v>
      </c>
      <c r="B214" s="104">
        <v>0</v>
      </c>
      <c r="C214" s="159">
        <f>IF(B214=0, -5, "0")</f>
        <v>-5</v>
      </c>
      <c r="D214" s="105" t="s">
        <v>583</v>
      </c>
      <c r="E214" s="105"/>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40.5" customHeight="1" x14ac:dyDescent="0.4">
      <c r="A220" s="103" t="s">
        <v>148</v>
      </c>
      <c r="B220" s="104">
        <v>2</v>
      </c>
      <c r="C220" s="104"/>
      <c r="D220" s="105"/>
      <c r="E220" s="106"/>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402" t="s">
        <v>34</v>
      </c>
      <c r="B223" s="403"/>
      <c r="C223" s="404"/>
      <c r="D223" s="123">
        <f>SUM(B203:C222)</f>
        <v>28</v>
      </c>
      <c r="E223" s="90"/>
      <c r="F223" s="96"/>
      <c r="G223" s="96"/>
    </row>
    <row r="224" spans="1:7" ht="21" x14ac:dyDescent="0.4">
      <c r="A224" s="108" t="s">
        <v>33</v>
      </c>
      <c r="B224" s="109"/>
      <c r="C224" s="110"/>
      <c r="D224" s="111">
        <f>D223/(COUNT(B203:C222)*2)</f>
        <v>0.66666666666666663</v>
      </c>
      <c r="E224" s="90"/>
      <c r="F224" s="96"/>
      <c r="G224" s="96"/>
    </row>
    <row r="225" spans="1:7" ht="21" x14ac:dyDescent="0.4">
      <c r="A225" s="380"/>
      <c r="B225" s="380"/>
      <c r="C225" s="380"/>
      <c r="D225" s="380"/>
      <c r="E225" s="380"/>
      <c r="F225" s="380"/>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42" x14ac:dyDescent="0.4">
      <c r="A228" s="103" t="s">
        <v>111</v>
      </c>
      <c r="B228" s="104">
        <v>1</v>
      </c>
      <c r="C228" s="104"/>
      <c r="D228" s="141" t="s">
        <v>586</v>
      </c>
      <c r="E228" s="106"/>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394</v>
      </c>
      <c r="B231" s="104">
        <v>2</v>
      </c>
      <c r="C231" s="118" t="str">
        <f>IF(B231=0, -10, "0")</f>
        <v>0</v>
      </c>
      <c r="D231" s="165"/>
      <c r="E231" s="105"/>
      <c r="F231" s="105"/>
      <c r="G231" s="96"/>
    </row>
    <row r="232" spans="1:7" ht="20.25" customHeight="1" x14ac:dyDescent="0.45">
      <c r="A232" s="405" t="s">
        <v>304</v>
      </c>
      <c r="B232" s="406"/>
      <c r="C232" s="406"/>
      <c r="D232" s="407"/>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v>2</v>
      </c>
      <c r="C238" s="166"/>
      <c r="D238" s="105"/>
      <c r="E238" s="105"/>
      <c r="F238" s="105"/>
      <c r="G238" s="96"/>
    </row>
    <row r="239" spans="1:7" ht="21" x14ac:dyDescent="0.4">
      <c r="A239" s="107" t="s">
        <v>388</v>
      </c>
      <c r="B239" s="104">
        <v>2</v>
      </c>
      <c r="C239" s="166"/>
      <c r="D239" s="105"/>
      <c r="E239" s="105"/>
      <c r="F239" s="105"/>
      <c r="G239" s="96"/>
    </row>
    <row r="240" spans="1:7" ht="78.75" customHeight="1" x14ac:dyDescent="0.4">
      <c r="A240" s="107" t="s">
        <v>402</v>
      </c>
      <c r="B240" s="104">
        <f>IF(D240=1, 2, IF(AND(D240&lt;1,D240&gt;0), 1, IF(D240=0,"0","NA")))</f>
        <v>1</v>
      </c>
      <c r="C240" s="137"/>
      <c r="D240" s="319">
        <f>IFERROR(E240/F240,"N.A")</f>
        <v>0.2857142857142857</v>
      </c>
      <c r="E240" s="321">
        <f>COUNTIF('A3 Exploitation'!F191:F239,"ok")</f>
        <v>2</v>
      </c>
      <c r="F240" s="321">
        <f>COUNTA('A3 Exploitation'!F191:F239)</f>
        <v>7</v>
      </c>
      <c r="G240" s="96"/>
    </row>
    <row r="241" spans="1:7" ht="21" x14ac:dyDescent="0.4">
      <c r="A241" s="402" t="s">
        <v>34</v>
      </c>
      <c r="B241" s="403"/>
      <c r="C241" s="404"/>
      <c r="D241" s="108">
        <f>SUM(B227:C231,B233:C240)</f>
        <v>24</v>
      </c>
      <c r="E241" s="90"/>
      <c r="F241" s="96"/>
      <c r="G241" s="96"/>
    </row>
    <row r="242" spans="1:7" ht="21" x14ac:dyDescent="0.4">
      <c r="A242" s="108" t="s">
        <v>33</v>
      </c>
      <c r="B242" s="109"/>
      <c r="C242" s="110"/>
      <c r="D242" s="111">
        <f>D241/(COUNT(B227:C231,B233:C240)*2)</f>
        <v>0.92307692307692313</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66</v>
      </c>
      <c r="E244" s="90"/>
      <c r="F244" s="96"/>
      <c r="G244" s="96"/>
    </row>
    <row r="245" spans="1:7" ht="22.5" x14ac:dyDescent="0.45">
      <c r="A245" s="344" t="s">
        <v>422</v>
      </c>
      <c r="B245" s="153"/>
      <c r="C245" s="154"/>
      <c r="D245" s="127">
        <f>D244/(COUNT(B227:C231,B191:C198,B203:C222,B233:C240)*2)</f>
        <v>0.7857142857142857</v>
      </c>
      <c r="E245" s="90"/>
      <c r="F245" s="96"/>
      <c r="G245" s="96"/>
    </row>
    <row r="246" spans="1:7" ht="21" x14ac:dyDescent="0.4">
      <c r="A246" s="380"/>
      <c r="B246" s="380"/>
      <c r="C246" s="380"/>
      <c r="D246" s="380"/>
      <c r="E246" s="380"/>
      <c r="F246" s="380"/>
      <c r="G246" s="96"/>
    </row>
    <row r="247" spans="1:7" ht="22.5" x14ac:dyDescent="0.45">
      <c r="A247" s="97" t="s">
        <v>101</v>
      </c>
      <c r="B247" s="97"/>
      <c r="C247" s="97"/>
      <c r="D247" s="97"/>
      <c r="E247" s="97"/>
      <c r="F247" s="97"/>
      <c r="G247" s="96"/>
    </row>
    <row r="248" spans="1:7" ht="21" x14ac:dyDescent="0.4">
      <c r="A248" s="129">
        <f>B11</f>
        <v>43795</v>
      </c>
      <c r="B248" s="96"/>
      <c r="C248" s="96"/>
      <c r="D248" s="96"/>
      <c r="E248" s="90"/>
      <c r="F248" s="96"/>
      <c r="G248" s="96"/>
    </row>
    <row r="249" spans="1:7" ht="21" x14ac:dyDescent="0.4">
      <c r="A249" s="381" t="s">
        <v>28</v>
      </c>
      <c r="B249" s="382" t="s">
        <v>29</v>
      </c>
      <c r="C249" s="382"/>
      <c r="D249" s="382" t="s">
        <v>42</v>
      </c>
      <c r="E249" s="383" t="s">
        <v>264</v>
      </c>
      <c r="F249" s="383" t="s">
        <v>295</v>
      </c>
      <c r="G249" s="96"/>
    </row>
    <row r="250" spans="1:7" ht="21" x14ac:dyDescent="0.4">
      <c r="A250" s="381"/>
      <c r="B250" s="100" t="s">
        <v>32</v>
      </c>
      <c r="C250" s="100" t="s">
        <v>31</v>
      </c>
      <c r="D250" s="382"/>
      <c r="E250" s="383"/>
      <c r="F250" s="383"/>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402" t="s">
        <v>34</v>
      </c>
      <c r="B261" s="403"/>
      <c r="C261" s="404"/>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45" x14ac:dyDescent="0.4">
      <c r="A272" s="230" t="s">
        <v>420</v>
      </c>
      <c r="B272" s="104">
        <v>2</v>
      </c>
      <c r="C272" s="118" t="str">
        <f>IF(B272=0, -10, "0")</f>
        <v>0</v>
      </c>
      <c r="D272" s="157"/>
      <c r="E272" s="105"/>
      <c r="F272" s="105"/>
      <c r="G272" s="96"/>
    </row>
    <row r="273" spans="1:7" ht="21" x14ac:dyDescent="0.4">
      <c r="A273" s="168" t="s">
        <v>379</v>
      </c>
      <c r="B273" s="104">
        <v>2</v>
      </c>
      <c r="C273" s="140" t="str">
        <f>IF(B273=0, -5, "0")</f>
        <v>0</v>
      </c>
      <c r="D273" s="157"/>
      <c r="E273" s="105"/>
      <c r="F273" s="105"/>
      <c r="G273" s="96"/>
    </row>
    <row r="274" spans="1:7" ht="67.5" x14ac:dyDescent="0.4">
      <c r="A274" s="103" t="s">
        <v>116</v>
      </c>
      <c r="B274" s="104">
        <v>0</v>
      </c>
      <c r="C274" s="104"/>
      <c r="D274" s="120" t="s">
        <v>587</v>
      </c>
      <c r="E274" s="106"/>
      <c r="F274" s="105"/>
      <c r="G274" s="96"/>
    </row>
    <row r="275" spans="1:7" ht="43.5" customHeight="1" x14ac:dyDescent="0.4">
      <c r="A275" s="168" t="s">
        <v>359</v>
      </c>
      <c r="B275" s="104">
        <v>2</v>
      </c>
      <c r="C275" s="140" t="str">
        <f>IF(B275=0, -10, "0")</f>
        <v>0</v>
      </c>
      <c r="D275" s="211"/>
      <c r="E275" s="106"/>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409"/>
      <c r="B286" s="409"/>
      <c r="C286" s="409"/>
      <c r="D286" s="409"/>
      <c r="E286" s="409"/>
      <c r="F286" s="409"/>
      <c r="G286" s="96"/>
    </row>
    <row r="287" spans="1:7" ht="31.5" customHeight="1" x14ac:dyDescent="0.4">
      <c r="A287" s="410" t="s">
        <v>304</v>
      </c>
      <c r="B287" s="410"/>
      <c r="C287" s="410"/>
      <c r="D287" s="410"/>
      <c r="E287" s="410"/>
      <c r="F287" s="410"/>
      <c r="G287" s="96"/>
    </row>
    <row r="288" spans="1:7" ht="20.25" customHeight="1" x14ac:dyDescent="0.4">
      <c r="A288" s="107" t="s">
        <v>322</v>
      </c>
      <c r="B288" s="104">
        <v>2</v>
      </c>
      <c r="C288" s="104"/>
      <c r="D288" s="105"/>
      <c r="E288" s="106"/>
      <c r="F288" s="105"/>
      <c r="G288" s="96"/>
    </row>
    <row r="289" spans="1:7" ht="35.25" customHeight="1" x14ac:dyDescent="0.4">
      <c r="A289" s="103" t="s">
        <v>296</v>
      </c>
      <c r="B289" s="104">
        <v>2</v>
      </c>
      <c r="C289" s="104"/>
      <c r="D289" s="105"/>
      <c r="E289" s="106"/>
      <c r="F289" s="105"/>
      <c r="G289" s="96"/>
    </row>
    <row r="290" spans="1:7" ht="39.75" customHeight="1" x14ac:dyDescent="0.4">
      <c r="A290" s="103" t="s">
        <v>362</v>
      </c>
      <c r="B290" s="104">
        <v>2</v>
      </c>
      <c r="C290" s="104"/>
      <c r="D290" s="167"/>
      <c r="E290" s="106"/>
      <c r="F290" s="105"/>
      <c r="G290" s="96"/>
    </row>
    <row r="291" spans="1:7" ht="33" customHeight="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v>2</v>
      </c>
      <c r="C293" s="118"/>
      <c r="D293" s="105"/>
      <c r="E293" s="106"/>
      <c r="F293" s="105"/>
      <c r="G293" s="96"/>
    </row>
    <row r="294" spans="1:7" ht="22.5" customHeight="1" x14ac:dyDescent="0.4">
      <c r="A294" s="107" t="s">
        <v>388</v>
      </c>
      <c r="B294" s="104">
        <v>2</v>
      </c>
      <c r="C294" s="118"/>
      <c r="D294" s="105"/>
      <c r="E294" s="106"/>
      <c r="F294" s="105"/>
      <c r="G294" s="96"/>
    </row>
    <row r="295" spans="1:7" ht="86.25" customHeight="1" x14ac:dyDescent="0.4">
      <c r="A295" s="103" t="s">
        <v>402</v>
      </c>
      <c r="B295" s="104">
        <f>IF(D295=1, 2, IF(AND(D295&lt;1,D295&gt;0), 1, IF(D295=0,"0","NA")))</f>
        <v>1</v>
      </c>
      <c r="C295" s="104"/>
      <c r="D295" s="319">
        <f>IFERROR(E295/F295,"N.A")</f>
        <v>0.7142857142857143</v>
      </c>
      <c r="E295" s="321">
        <f>COUNTIF('A3 Exploitation'!F253:F294,"ok")</f>
        <v>5</v>
      </c>
      <c r="F295" s="321">
        <f>COUNTA('A3 Exploitation'!F253:F294)</f>
        <v>7</v>
      </c>
      <c r="G295" s="96"/>
    </row>
    <row r="296" spans="1:7" ht="21" x14ac:dyDescent="0.4">
      <c r="A296" s="123" t="s">
        <v>34</v>
      </c>
      <c r="B296" s="123"/>
      <c r="C296" s="123"/>
      <c r="D296" s="123">
        <f>SUM(B265:C285,B288:C295)</f>
        <v>55</v>
      </c>
      <c r="E296" s="90"/>
      <c r="F296" s="96"/>
      <c r="G296" s="96"/>
    </row>
    <row r="297" spans="1:7" ht="21" x14ac:dyDescent="0.4">
      <c r="A297" s="108" t="s">
        <v>33</v>
      </c>
      <c r="B297" s="109"/>
      <c r="C297" s="110"/>
      <c r="D297" s="111">
        <f>D296/(COUNT(B265:C285,B288:C295)*2)</f>
        <v>0.94827586206896552</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71</v>
      </c>
      <c r="E299" s="90"/>
      <c r="F299" s="96"/>
      <c r="G299" s="96"/>
    </row>
    <row r="300" spans="1:7" ht="22.5" x14ac:dyDescent="0.45">
      <c r="A300" s="344" t="s">
        <v>424</v>
      </c>
      <c r="B300" s="153"/>
      <c r="C300" s="154"/>
      <c r="D300" s="127">
        <f>D299/(COUNT(B253:C260,B265:C285,B288:C295)*2)</f>
        <v>0.95945945945945943</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43795</v>
      </c>
      <c r="B303" s="96"/>
      <c r="C303" s="96"/>
      <c r="D303" s="96"/>
      <c r="E303" s="90"/>
      <c r="F303" s="96"/>
      <c r="G303" s="96"/>
    </row>
    <row r="304" spans="1:7" ht="21" x14ac:dyDescent="0.4">
      <c r="A304" s="381" t="s">
        <v>28</v>
      </c>
      <c r="B304" s="382" t="s">
        <v>29</v>
      </c>
      <c r="C304" s="382"/>
      <c r="D304" s="382" t="s">
        <v>42</v>
      </c>
      <c r="E304" s="383" t="s">
        <v>264</v>
      </c>
      <c r="F304" s="383" t="s">
        <v>295</v>
      </c>
      <c r="G304" s="96"/>
    </row>
    <row r="305" spans="1:7" ht="21" x14ac:dyDescent="0.4">
      <c r="A305" s="381"/>
      <c r="B305" s="100" t="s">
        <v>32</v>
      </c>
      <c r="C305" s="100" t="s">
        <v>31</v>
      </c>
      <c r="D305" s="382"/>
      <c r="E305" s="383"/>
      <c r="F305" s="383"/>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63" x14ac:dyDescent="0.4">
      <c r="A320" s="103" t="s">
        <v>143</v>
      </c>
      <c r="B320" s="104">
        <v>0</v>
      </c>
      <c r="C320" s="118"/>
      <c r="D320" s="141" t="s">
        <v>588</v>
      </c>
      <c r="E320" s="106"/>
      <c r="F320" s="105"/>
      <c r="G320" s="96"/>
    </row>
    <row r="321" spans="1:7" ht="42" x14ac:dyDescent="0.4">
      <c r="A321" s="103" t="s">
        <v>134</v>
      </c>
      <c r="B321" s="104">
        <v>2</v>
      </c>
      <c r="C321" s="118"/>
      <c r="D321" s="141"/>
      <c r="E321" s="105"/>
      <c r="F321" s="105"/>
      <c r="G321" s="96"/>
    </row>
    <row r="322" spans="1:7" ht="67.5" x14ac:dyDescent="0.45">
      <c r="A322" s="170" t="s">
        <v>309</v>
      </c>
      <c r="B322" s="104">
        <v>2</v>
      </c>
      <c r="C322" s="118" t="str">
        <f>IF(B322=0, -10, "0")</f>
        <v>0</v>
      </c>
      <c r="D322" s="156"/>
      <c r="E322" s="106"/>
      <c r="F322" s="105"/>
      <c r="G322" s="96"/>
    </row>
    <row r="323" spans="1:7" ht="22.5" x14ac:dyDescent="0.4">
      <c r="A323" s="103" t="s">
        <v>53</v>
      </c>
      <c r="B323" s="104">
        <v>2</v>
      </c>
      <c r="C323" s="104"/>
      <c r="D323" s="120"/>
      <c r="E323" s="106"/>
      <c r="F323" s="105"/>
      <c r="G323" s="96"/>
    </row>
    <row r="324" spans="1:7" ht="45" x14ac:dyDescent="0.4">
      <c r="A324" s="230" t="s">
        <v>420</v>
      </c>
      <c r="B324" s="104">
        <v>2</v>
      </c>
      <c r="C324" s="118" t="str">
        <f>IF(B324=0, -10, "0")</f>
        <v>0</v>
      </c>
      <c r="D324" s="157"/>
      <c r="E324" s="105"/>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126" x14ac:dyDescent="0.4">
      <c r="A332" s="173" t="s">
        <v>58</v>
      </c>
      <c r="B332" s="104">
        <v>2</v>
      </c>
      <c r="C332" s="118" t="str">
        <f>IF(B332=0, -10, "0")</f>
        <v>0</v>
      </c>
      <c r="D332" s="172" t="s">
        <v>589</v>
      </c>
      <c r="E332" s="106"/>
      <c r="F332" s="105"/>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21" x14ac:dyDescent="0.4">
      <c r="A336" s="103" t="s">
        <v>384</v>
      </c>
      <c r="B336" s="104">
        <v>2</v>
      </c>
      <c r="C336" s="166"/>
      <c r="D336" s="105"/>
      <c r="E336" s="106"/>
      <c r="F336" s="105"/>
      <c r="G336" s="96"/>
    </row>
    <row r="337" spans="1:7" ht="65.25" customHeight="1" x14ac:dyDescent="0.4">
      <c r="A337" s="103" t="s">
        <v>367</v>
      </c>
      <c r="B337" s="104">
        <v>2</v>
      </c>
      <c r="C337" s="104"/>
      <c r="D337" s="106"/>
      <c r="E337" s="106"/>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36</v>
      </c>
      <c r="E339" s="90"/>
      <c r="F339" s="96"/>
      <c r="G339" s="96"/>
    </row>
    <row r="340" spans="1:7" ht="21" x14ac:dyDescent="0.4">
      <c r="A340" s="108" t="s">
        <v>33</v>
      </c>
      <c r="B340" s="109"/>
      <c r="C340" s="110"/>
      <c r="D340" s="111">
        <f>D339/(COUNT(B320:C338)*2)</f>
        <v>0.94736842105263153</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30" customHeight="1" x14ac:dyDescent="0.4">
      <c r="A346" s="174"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13"/>
      <c r="B352" s="413"/>
      <c r="C352" s="413"/>
      <c r="D352" s="413"/>
      <c r="E352" s="413"/>
      <c r="F352" s="413"/>
      <c r="G352" s="413"/>
    </row>
    <row r="353" spans="1:7" ht="32.25" customHeight="1" x14ac:dyDescent="0.4">
      <c r="A353" s="414" t="s">
        <v>304</v>
      </c>
      <c r="B353" s="414"/>
      <c r="C353" s="414"/>
      <c r="D353" s="414"/>
      <c r="E353" s="414"/>
      <c r="F353" s="414"/>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v>2</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f>IF(D361=1, 2, IF(AND(D361&lt;1,D361&gt;0), 1, IF(D361=0,"0","NA")))</f>
        <v>2</v>
      </c>
      <c r="C361" s="137"/>
      <c r="D361" s="319">
        <f>IFERROR(E361/F361,"N.A")</f>
        <v>1</v>
      </c>
      <c r="E361" s="321">
        <f>COUNTIF('A3 Exploitation'!F308:F360,"ok")</f>
        <v>3</v>
      </c>
      <c r="F361" s="321">
        <f>COUNTA('A3 Exploitation'!F308:F360)</f>
        <v>3</v>
      </c>
      <c r="G361" s="96"/>
    </row>
    <row r="362" spans="1:7" ht="21" x14ac:dyDescent="0.4">
      <c r="A362" s="108" t="s">
        <v>34</v>
      </c>
      <c r="B362" s="108"/>
      <c r="C362" s="108"/>
      <c r="D362" s="108">
        <f>SUM(B343:C351,B354:C361)</f>
        <v>34</v>
      </c>
      <c r="E362" s="90"/>
      <c r="F362" s="96"/>
      <c r="G362" s="96"/>
    </row>
    <row r="363" spans="1:7" ht="21" x14ac:dyDescent="0.4">
      <c r="A363" s="108" t="s">
        <v>33</v>
      </c>
      <c r="B363" s="109"/>
      <c r="C363" s="110"/>
      <c r="D363" s="111">
        <f>D362/(COUNT(B343:C351,B354:C361)*2)</f>
        <v>1</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86</v>
      </c>
      <c r="E365" s="90"/>
      <c r="F365" s="96"/>
      <c r="G365" s="96"/>
    </row>
    <row r="366" spans="1:7" ht="22.5" x14ac:dyDescent="0.45">
      <c r="A366" s="177" t="s">
        <v>426</v>
      </c>
      <c r="B366" s="178"/>
      <c r="C366" s="179"/>
      <c r="D366" s="180">
        <f>D365/(COUNT(B320:C338,B343:C351,B308:C315,B354:C361)*2)</f>
        <v>0.97727272727272729</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43795</v>
      </c>
      <c r="B369" s="96"/>
      <c r="C369" s="96"/>
      <c r="D369" s="96"/>
      <c r="E369" s="90"/>
      <c r="F369" s="96"/>
      <c r="G369" s="96"/>
    </row>
    <row r="370" spans="1:7" ht="21" x14ac:dyDescent="0.4">
      <c r="A370" s="381" t="s">
        <v>28</v>
      </c>
      <c r="B370" s="382" t="s">
        <v>29</v>
      </c>
      <c r="C370" s="382"/>
      <c r="D370" s="382" t="s">
        <v>42</v>
      </c>
      <c r="E370" s="383" t="s">
        <v>264</v>
      </c>
      <c r="F370" s="383" t="s">
        <v>295</v>
      </c>
      <c r="G370" s="96"/>
    </row>
    <row r="371" spans="1:7" ht="21" x14ac:dyDescent="0.4">
      <c r="A371" s="381"/>
      <c r="B371" s="100" t="s">
        <v>32</v>
      </c>
      <c r="C371" s="100" t="s">
        <v>31</v>
      </c>
      <c r="D371" s="382"/>
      <c r="E371" s="383"/>
      <c r="F371" s="383"/>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11"/>
      <c r="B410" s="394"/>
      <c r="C410" s="394"/>
      <c r="D410" s="394"/>
      <c r="E410" s="394"/>
      <c r="F410" s="394"/>
      <c r="G410" s="394"/>
    </row>
    <row r="411" spans="1:7" ht="24.75" x14ac:dyDescent="0.4">
      <c r="A411" s="412" t="s">
        <v>313</v>
      </c>
      <c r="B411" s="412"/>
      <c r="C411" s="412"/>
      <c r="D411" s="412"/>
      <c r="E411" s="412"/>
      <c r="F411" s="412"/>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43795</v>
      </c>
      <c r="B427" s="96"/>
      <c r="C427" s="96"/>
      <c r="D427" s="96"/>
      <c r="E427" s="90"/>
      <c r="F427" s="96"/>
      <c r="G427" s="96"/>
    </row>
    <row r="428" spans="1:7" ht="21" x14ac:dyDescent="0.4">
      <c r="A428" s="381" t="s">
        <v>28</v>
      </c>
      <c r="B428" s="382" t="s">
        <v>29</v>
      </c>
      <c r="C428" s="382"/>
      <c r="D428" s="382" t="s">
        <v>42</v>
      </c>
      <c r="E428" s="383" t="s">
        <v>264</v>
      </c>
      <c r="F428" s="383" t="s">
        <v>295</v>
      </c>
      <c r="G428" s="96"/>
    </row>
    <row r="429" spans="1:7" ht="21" x14ac:dyDescent="0.4">
      <c r="A429" s="381"/>
      <c r="B429" s="100" t="s">
        <v>32</v>
      </c>
      <c r="C429" s="100" t="s">
        <v>31</v>
      </c>
      <c r="D429" s="382"/>
      <c r="E429" s="383"/>
      <c r="F429" s="383"/>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42" x14ac:dyDescent="0.4">
      <c r="A445" s="333" t="s">
        <v>272</v>
      </c>
      <c r="B445" s="104">
        <v>0</v>
      </c>
      <c r="C445" s="118">
        <f>IF(B445=0, -5, "0")</f>
        <v>-5</v>
      </c>
      <c r="D445" s="105" t="s">
        <v>591</v>
      </c>
      <c r="E445" s="106"/>
      <c r="F445" s="105"/>
      <c r="G445" s="96"/>
    </row>
    <row r="446" spans="1:7" ht="21" x14ac:dyDescent="0.4">
      <c r="A446" s="103" t="s">
        <v>5</v>
      </c>
      <c r="B446" s="104">
        <v>2</v>
      </c>
      <c r="C446" s="104"/>
      <c r="D446" s="135"/>
      <c r="E446" s="106"/>
      <c r="F446" s="105"/>
      <c r="G446" s="96"/>
    </row>
    <row r="447" spans="1:7" ht="45" x14ac:dyDescent="0.45">
      <c r="A447" s="174" t="s">
        <v>351</v>
      </c>
      <c r="B447" s="104">
        <v>1</v>
      </c>
      <c r="C447" s="118" t="str">
        <f>IF(B447=0, -5, "0")</f>
        <v>0</v>
      </c>
      <c r="D447" s="194" t="s">
        <v>590</v>
      </c>
      <c r="E447" s="106"/>
      <c r="F447" s="105"/>
      <c r="G447" s="96"/>
    </row>
    <row r="448" spans="1:7" ht="22.5" x14ac:dyDescent="0.45">
      <c r="A448" s="174" t="s">
        <v>352</v>
      </c>
      <c r="B448" s="104">
        <v>2</v>
      </c>
      <c r="C448" s="140" t="str">
        <f>IF(B448=0, -5, "0")</f>
        <v>0</v>
      </c>
      <c r="D448" s="194"/>
      <c r="E448" s="106"/>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12" t="s">
        <v>304</v>
      </c>
      <c r="B459" s="412"/>
      <c r="C459" s="412"/>
      <c r="D459" s="412"/>
      <c r="E459" s="412"/>
      <c r="F459" s="412"/>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v>2</v>
      </c>
      <c r="C464" s="104"/>
      <c r="D464" s="105"/>
      <c r="E464" s="106"/>
      <c r="F464" s="105"/>
      <c r="G464" s="96"/>
    </row>
    <row r="465" spans="1:7" ht="21" x14ac:dyDescent="0.4">
      <c r="A465" s="107" t="s">
        <v>388</v>
      </c>
      <c r="B465" s="104">
        <v>2</v>
      </c>
      <c r="C465" s="104"/>
      <c r="D465" s="105"/>
      <c r="E465" s="106"/>
      <c r="F465" s="105"/>
      <c r="G465" s="96"/>
    </row>
    <row r="466" spans="1:7" ht="95.25" customHeight="1" x14ac:dyDescent="0.4">
      <c r="A466" s="190" t="s">
        <v>402</v>
      </c>
      <c r="B466" s="104">
        <f>IF(D466=1, 2, IF(AND(D466&lt;1,D466&gt;0), 1, IF(D466=0,"0","NA")))</f>
        <v>1</v>
      </c>
      <c r="C466" s="104"/>
      <c r="D466" s="319">
        <f>IFERROR(E466/F466,"N.A")</f>
        <v>0.8</v>
      </c>
      <c r="E466" s="321">
        <f>COUNTIF('A3 Exploitation'!F432:F465,"ok")</f>
        <v>4</v>
      </c>
      <c r="F466" s="321">
        <f>COUNTA('A3 Exploitation'!F432:F465)</f>
        <v>5</v>
      </c>
      <c r="G466" s="96"/>
    </row>
    <row r="467" spans="1:7" ht="21" x14ac:dyDescent="0.4">
      <c r="A467" s="108" t="s">
        <v>34</v>
      </c>
      <c r="B467" s="123"/>
      <c r="C467" s="123"/>
      <c r="D467" s="197">
        <f>SUM(B444:C457,B460:C466)</f>
        <v>33</v>
      </c>
      <c r="E467" s="90"/>
      <c r="F467" s="96"/>
      <c r="G467" s="96"/>
    </row>
    <row r="468" spans="1:7" ht="21" x14ac:dyDescent="0.4">
      <c r="A468" s="108" t="s">
        <v>33</v>
      </c>
      <c r="B468" s="109"/>
      <c r="C468" s="110"/>
      <c r="D468" s="111">
        <f>D467/(COUNT(B444:C457,B460:C466)*2)</f>
        <v>0.75</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49</v>
      </c>
      <c r="E470" s="90"/>
      <c r="F470" s="96"/>
      <c r="G470" s="96"/>
    </row>
    <row r="471" spans="1:7" ht="22.5" x14ac:dyDescent="0.45">
      <c r="A471" s="344" t="s">
        <v>432</v>
      </c>
      <c r="B471" s="153"/>
      <c r="C471" s="154"/>
      <c r="D471" s="127">
        <f>D470/(COUNT(B444:C457,B432:C439,B460:C466)*2)</f>
        <v>0.81666666666666665</v>
      </c>
      <c r="E471" s="90"/>
      <c r="F471" s="96"/>
      <c r="G471" s="96"/>
    </row>
    <row r="472" spans="1:7" ht="21" x14ac:dyDescent="0.4">
      <c r="A472" s="128"/>
      <c r="B472" s="96"/>
      <c r="C472" s="96"/>
      <c r="D472" s="96"/>
      <c r="E472" s="90"/>
      <c r="F472" s="96"/>
      <c r="G472" s="96"/>
    </row>
    <row r="473" spans="1:7" ht="24.75" x14ac:dyDescent="0.4">
      <c r="A473" s="418" t="s">
        <v>405</v>
      </c>
      <c r="B473" s="418"/>
      <c r="C473" s="418"/>
      <c r="D473" s="418"/>
      <c r="E473" s="418"/>
      <c r="F473" s="418"/>
      <c r="G473" s="96"/>
    </row>
    <row r="474" spans="1:7" ht="21" customHeight="1" x14ac:dyDescent="0.4">
      <c r="A474" s="191">
        <f>B11</f>
        <v>43795</v>
      </c>
      <c r="F474" s="2"/>
      <c r="G474" s="96"/>
    </row>
    <row r="475" spans="1:7" ht="21" x14ac:dyDescent="0.4">
      <c r="A475" s="419" t="s">
        <v>28</v>
      </c>
      <c r="B475" s="420" t="s">
        <v>29</v>
      </c>
      <c r="C475" s="420"/>
      <c r="D475" s="420" t="s">
        <v>42</v>
      </c>
      <c r="E475" s="421" t="s">
        <v>264</v>
      </c>
      <c r="F475" s="421" t="s">
        <v>295</v>
      </c>
      <c r="G475" s="96"/>
    </row>
    <row r="476" spans="1:7" ht="21" x14ac:dyDescent="0.4">
      <c r="A476" s="419"/>
      <c r="B476" s="254" t="s">
        <v>32</v>
      </c>
      <c r="C476" s="254" t="s">
        <v>31</v>
      </c>
      <c r="D476" s="420"/>
      <c r="E476" s="421"/>
      <c r="F476" s="421"/>
      <c r="G476" s="96"/>
    </row>
    <row r="477" spans="1:7" ht="22.5" x14ac:dyDescent="0.4">
      <c r="A477" s="282"/>
      <c r="B477" s="283"/>
      <c r="C477" s="283"/>
      <c r="D477" s="283"/>
      <c r="E477" s="346"/>
      <c r="F477" s="346"/>
      <c r="G477" s="96"/>
    </row>
    <row r="478" spans="1:7" ht="24.75" x14ac:dyDescent="0.4">
      <c r="A478" s="489" t="s">
        <v>52</v>
      </c>
      <c r="B478" s="489"/>
      <c r="C478" s="489"/>
      <c r="D478" s="489"/>
      <c r="E478" s="489"/>
      <c r="F478" s="489"/>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90" t="s">
        <v>443</v>
      </c>
      <c r="B484" s="491"/>
      <c r="C484" s="491"/>
      <c r="D484" s="491"/>
      <c r="E484" s="491"/>
      <c r="F484" s="49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92" t="s">
        <v>23</v>
      </c>
      <c r="B495" s="493"/>
      <c r="C495" s="493"/>
      <c r="D495" s="493"/>
      <c r="E495" s="493"/>
      <c r="F495" s="494"/>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415"/>
      <c r="B507" s="415"/>
      <c r="C507" s="415"/>
      <c r="D507" s="415"/>
      <c r="E507" s="415"/>
      <c r="F507" s="415"/>
      <c r="G507" s="415"/>
    </row>
    <row r="508" spans="1:7" ht="26.25" customHeight="1" x14ac:dyDescent="0.5">
      <c r="A508" s="288" t="s">
        <v>304</v>
      </c>
      <c r="B508" s="416"/>
      <c r="C508" s="416"/>
      <c r="D508" s="416"/>
      <c r="E508" s="416"/>
      <c r="F508" s="416"/>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17" t="s">
        <v>97</v>
      </c>
      <c r="B520" s="417"/>
      <c r="C520" s="417"/>
      <c r="D520" s="417"/>
      <c r="E520" s="417"/>
      <c r="F520" s="417"/>
      <c r="G520" s="96"/>
    </row>
    <row r="521" spans="1:7" ht="22.5" customHeight="1" x14ac:dyDescent="0.4">
      <c r="A521" s="191">
        <f>B11</f>
        <v>43795</v>
      </c>
      <c r="B521" s="96"/>
      <c r="C521" s="96"/>
      <c r="D521" s="114"/>
      <c r="E521" s="114"/>
      <c r="F521" s="114"/>
      <c r="G521" s="96"/>
    </row>
    <row r="522" spans="1:7" ht="21" x14ac:dyDescent="0.4">
      <c r="A522" s="427" t="s">
        <v>28</v>
      </c>
      <c r="B522" s="429" t="s">
        <v>29</v>
      </c>
      <c r="C522" s="430"/>
      <c r="D522" s="382" t="s">
        <v>42</v>
      </c>
      <c r="E522" s="383" t="s">
        <v>264</v>
      </c>
      <c r="F522" s="383" t="s">
        <v>295</v>
      </c>
      <c r="G522" s="96"/>
    </row>
    <row r="523" spans="1:7" ht="21" x14ac:dyDescent="0.4">
      <c r="A523" s="428"/>
      <c r="B523" s="249" t="s">
        <v>32</v>
      </c>
      <c r="C523" s="250" t="s">
        <v>31</v>
      </c>
      <c r="D523" s="382"/>
      <c r="E523" s="383"/>
      <c r="F523" s="383"/>
      <c r="G523" s="96"/>
    </row>
    <row r="524" spans="1:7" ht="22.5" x14ac:dyDescent="0.4">
      <c r="A524" s="286"/>
      <c r="B524" s="287"/>
      <c r="C524" s="287"/>
      <c r="D524" s="283"/>
      <c r="E524" s="346"/>
      <c r="F524" s="346"/>
      <c r="G524" s="96"/>
    </row>
    <row r="525" spans="1:7" ht="24.75" x14ac:dyDescent="0.4">
      <c r="A525" s="289" t="s">
        <v>17</v>
      </c>
      <c r="B525" s="251"/>
      <c r="C525" s="431"/>
      <c r="D525" s="431"/>
      <c r="E525" s="431"/>
      <c r="F525" s="432"/>
      <c r="G525" s="96"/>
    </row>
    <row r="526" spans="1:7" ht="84" x14ac:dyDescent="0.4">
      <c r="A526" s="192" t="s">
        <v>6</v>
      </c>
      <c r="B526" s="104">
        <v>0</v>
      </c>
      <c r="C526" s="104"/>
      <c r="D526" s="105" t="s">
        <v>592</v>
      </c>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402" t="s">
        <v>34</v>
      </c>
      <c r="B532" s="403"/>
      <c r="C532" s="404"/>
      <c r="D532" s="315">
        <f>SUM(B526:C531)</f>
        <v>10</v>
      </c>
      <c r="E532" s="202"/>
      <c r="F532" s="202"/>
      <c r="G532" s="96"/>
    </row>
    <row r="533" spans="1:7" ht="21" customHeight="1" x14ac:dyDescent="0.4">
      <c r="A533" s="402" t="s">
        <v>33</v>
      </c>
      <c r="B533" s="403"/>
      <c r="C533" s="404"/>
      <c r="D533" s="298">
        <f>D532/(COUNT(B526:C531)*2)</f>
        <v>0.83333333333333337</v>
      </c>
      <c r="E533" s="202"/>
      <c r="F533" s="202"/>
      <c r="G533" s="96"/>
    </row>
    <row r="534" spans="1:7" ht="21" x14ac:dyDescent="0.4">
      <c r="A534" s="380"/>
      <c r="B534" s="380"/>
      <c r="C534" s="380"/>
      <c r="D534" s="380"/>
      <c r="E534" s="380"/>
      <c r="F534" s="380"/>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22"/>
      <c r="B546" s="413"/>
      <c r="C546" s="413"/>
      <c r="D546" s="413"/>
      <c r="E546" s="413"/>
      <c r="F546" s="413"/>
      <c r="G546" s="413"/>
    </row>
    <row r="547" spans="1:7" ht="35.25" customHeight="1" x14ac:dyDescent="0.4">
      <c r="A547" s="290" t="s">
        <v>304</v>
      </c>
      <c r="B547" s="265"/>
      <c r="C547" s="423"/>
      <c r="D547" s="423"/>
      <c r="E547" s="423"/>
      <c r="F547" s="424"/>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v>2</v>
      </c>
      <c r="C553" s="118"/>
      <c r="D553" s="253"/>
      <c r="E553" s="106"/>
      <c r="F553" s="105"/>
      <c r="G553" s="96"/>
    </row>
    <row r="554" spans="1:7" ht="21" x14ac:dyDescent="0.4">
      <c r="A554" s="107" t="s">
        <v>388</v>
      </c>
      <c r="B554" s="104">
        <v>2</v>
      </c>
      <c r="C554" s="118"/>
      <c r="D554" s="240"/>
      <c r="E554" s="106"/>
      <c r="F554" s="105"/>
      <c r="G554" s="96"/>
    </row>
    <row r="555" spans="1:7" ht="102" customHeight="1" x14ac:dyDescent="0.4">
      <c r="A555" s="107" t="s">
        <v>402</v>
      </c>
      <c r="B555" s="104">
        <f>IF(D555=1, 2, IF(AND(D555&lt;1,D555&gt;0), 1, IF(D555=0,"0","NA")))</f>
        <v>2</v>
      </c>
      <c r="C555" s="104"/>
      <c r="D555" s="319">
        <f>IFERROR(E555/F555,"N.A")</f>
        <v>1</v>
      </c>
      <c r="E555" s="321">
        <f>COUNTIF('A3 Exploitation'!F526:F554,"ok")</f>
        <v>1</v>
      </c>
      <c r="F555" s="321">
        <f>COUNTA('A3 Exploitation'!F526:F554)</f>
        <v>1</v>
      </c>
      <c r="G555" s="96"/>
    </row>
    <row r="556" spans="1:7" ht="21" x14ac:dyDescent="0.4">
      <c r="A556" s="425" t="s">
        <v>34</v>
      </c>
      <c r="B556" s="425"/>
      <c r="C556" s="426"/>
      <c r="D556" s="345">
        <f>SUM(B548:C555,B536:C545)</f>
        <v>36</v>
      </c>
      <c r="E556" s="90"/>
      <c r="F556" s="96"/>
      <c r="G556" s="96"/>
    </row>
    <row r="557" spans="1:7" ht="21" x14ac:dyDescent="0.4">
      <c r="A557" s="425" t="s">
        <v>33</v>
      </c>
      <c r="B557" s="425"/>
      <c r="C557" s="425"/>
      <c r="D557" s="298">
        <f>D556/(COUNT(B548:C555,B536:C545)*2)</f>
        <v>1</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46</v>
      </c>
      <c r="E559" s="90"/>
      <c r="F559" s="96"/>
      <c r="G559" s="96"/>
    </row>
    <row r="560" spans="1:7" ht="21" customHeight="1" x14ac:dyDescent="0.45">
      <c r="A560" s="344" t="s">
        <v>436</v>
      </c>
      <c r="B560" s="153"/>
      <c r="C560" s="154"/>
      <c r="D560" s="127">
        <f>D559/(COUNT(B536:C545,B526:C531,B548:C555)*2)</f>
        <v>0.95833333333333337</v>
      </c>
      <c r="E560" s="239"/>
      <c r="F560" s="239"/>
      <c r="G560" s="96"/>
    </row>
    <row r="561" spans="1:7" ht="21" customHeight="1" x14ac:dyDescent="0.4">
      <c r="A561" s="128"/>
      <c r="B561" s="96"/>
      <c r="C561" s="96"/>
      <c r="D561" s="96"/>
      <c r="E561" s="90"/>
      <c r="F561" s="96"/>
      <c r="G561" s="96"/>
    </row>
    <row r="562" spans="1:7" ht="21" x14ac:dyDescent="0.4">
      <c r="A562" s="380"/>
      <c r="B562" s="380"/>
      <c r="C562" s="380"/>
      <c r="D562" s="380"/>
      <c r="E562" s="380"/>
      <c r="F562" s="380"/>
      <c r="G562" s="96"/>
    </row>
    <row r="563" spans="1:7" ht="22.5" x14ac:dyDescent="0.45">
      <c r="A563" s="441" t="s">
        <v>19</v>
      </c>
      <c r="B563" s="441"/>
      <c r="C563" s="441"/>
      <c r="D563" s="441"/>
      <c r="E563" s="441"/>
      <c r="F563" s="441"/>
      <c r="G563" s="96"/>
    </row>
    <row r="564" spans="1:7" ht="22.5" x14ac:dyDescent="0.4">
      <c r="A564" s="198">
        <f>B11</f>
        <v>43795</v>
      </c>
      <c r="B564" s="96"/>
      <c r="C564" s="96"/>
      <c r="D564" s="280"/>
      <c r="E564" s="280"/>
      <c r="F564" s="280"/>
      <c r="G564" s="96"/>
    </row>
    <row r="565" spans="1:7" ht="21" x14ac:dyDescent="0.4">
      <c r="A565" s="419" t="s">
        <v>28</v>
      </c>
      <c r="B565" s="420" t="s">
        <v>29</v>
      </c>
      <c r="C565" s="420"/>
      <c r="D565" s="420" t="s">
        <v>42</v>
      </c>
      <c r="E565" s="421" t="s">
        <v>264</v>
      </c>
      <c r="F565" s="421" t="s">
        <v>295</v>
      </c>
      <c r="G565" s="96"/>
    </row>
    <row r="566" spans="1:7" ht="21" x14ac:dyDescent="0.4">
      <c r="A566" s="419"/>
      <c r="B566" s="254" t="s">
        <v>32</v>
      </c>
      <c r="C566" s="254" t="s">
        <v>31</v>
      </c>
      <c r="D566" s="420"/>
      <c r="E566" s="421"/>
      <c r="F566" s="421"/>
      <c r="G566" s="96"/>
    </row>
    <row r="567" spans="1:7" ht="22.5" x14ac:dyDescent="0.4">
      <c r="A567" s="291"/>
      <c r="B567" s="292"/>
      <c r="C567" s="292"/>
      <c r="D567" s="292"/>
      <c r="E567" s="268"/>
      <c r="F567" s="293"/>
      <c r="G567" s="96"/>
    </row>
    <row r="568" spans="1:7" ht="24.75" x14ac:dyDescent="0.4">
      <c r="A568" s="433" t="s">
        <v>10</v>
      </c>
      <c r="B568" s="434"/>
      <c r="C568" s="434"/>
      <c r="D568" s="434"/>
      <c r="E568" s="434"/>
      <c r="F568" s="435"/>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42" x14ac:dyDescent="0.4">
      <c r="A572" s="308" t="s">
        <v>20</v>
      </c>
      <c r="B572" s="104">
        <v>0</v>
      </c>
      <c r="C572" s="118">
        <f>IF(B572=0, -5, "0")</f>
        <v>-5</v>
      </c>
      <c r="D572" s="119" t="s">
        <v>596</v>
      </c>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105" x14ac:dyDescent="0.4">
      <c r="A577" s="103" t="s">
        <v>217</v>
      </c>
      <c r="B577" s="104">
        <v>0</v>
      </c>
      <c r="C577" s="104"/>
      <c r="D577" s="105" t="s">
        <v>595</v>
      </c>
      <c r="E577" s="106"/>
      <c r="F577" s="105"/>
      <c r="G577" s="96"/>
    </row>
    <row r="578" spans="1:7" ht="21" x14ac:dyDescent="0.4">
      <c r="A578" s="425" t="s">
        <v>34</v>
      </c>
      <c r="B578" s="425"/>
      <c r="C578" s="426"/>
      <c r="D578" s="345">
        <f>SUM(B569:C577)</f>
        <v>9</v>
      </c>
      <c r="E578" s="90"/>
      <c r="F578" s="96"/>
      <c r="G578" s="96"/>
    </row>
    <row r="579" spans="1:7" ht="21" x14ac:dyDescent="0.4">
      <c r="A579" s="425" t="s">
        <v>33</v>
      </c>
      <c r="B579" s="425"/>
      <c r="C579" s="425"/>
      <c r="D579" s="298">
        <f>D578/(COUNT(B569:C577)*2)</f>
        <v>0.45</v>
      </c>
      <c r="E579" s="90"/>
      <c r="F579" s="96"/>
      <c r="G579" s="96"/>
    </row>
    <row r="580" spans="1:7" ht="21" x14ac:dyDescent="0.4">
      <c r="A580" s="299"/>
      <c r="B580" s="300"/>
      <c r="C580" s="300"/>
      <c r="D580" s="301"/>
      <c r="E580" s="90"/>
      <c r="F580" s="96"/>
      <c r="G580" s="96"/>
    </row>
    <row r="581" spans="1:7" ht="39.75" customHeight="1" x14ac:dyDescent="0.4">
      <c r="A581" s="436" t="s">
        <v>23</v>
      </c>
      <c r="B581" s="437"/>
      <c r="C581" s="437"/>
      <c r="D581" s="437"/>
      <c r="E581" s="437"/>
      <c r="F581" s="438"/>
      <c r="G581" s="96"/>
    </row>
    <row r="582" spans="1:7" ht="21" x14ac:dyDescent="0.4">
      <c r="A582" s="103" t="s">
        <v>87</v>
      </c>
      <c r="B582" s="104">
        <v>0</v>
      </c>
      <c r="C582" s="104"/>
      <c r="D582" s="105" t="s">
        <v>594</v>
      </c>
      <c r="E582" s="106"/>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84" x14ac:dyDescent="0.4">
      <c r="A585" s="103" t="s">
        <v>184</v>
      </c>
      <c r="B585" s="104">
        <v>0</v>
      </c>
      <c r="C585" s="104"/>
      <c r="D585" s="241" t="s">
        <v>597</v>
      </c>
      <c r="E585" s="241"/>
      <c r="F585" s="105"/>
      <c r="G585" s="96"/>
    </row>
    <row r="586" spans="1:7" ht="63" x14ac:dyDescent="0.4">
      <c r="A586" s="309" t="s">
        <v>88</v>
      </c>
      <c r="B586" s="104">
        <v>1</v>
      </c>
      <c r="C586" s="140" t="str">
        <f>IF(B586=0, -5, "0")</f>
        <v>0</v>
      </c>
      <c r="D586" s="212" t="s">
        <v>593</v>
      </c>
      <c r="E586" s="212"/>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39" t="s">
        <v>370</v>
      </c>
      <c r="B588" s="440"/>
      <c r="C588" s="440"/>
      <c r="D588" s="440"/>
      <c r="E588" s="440"/>
      <c r="F588" s="440"/>
      <c r="G588" s="440"/>
    </row>
    <row r="589" spans="1:7" ht="48.75" customHeight="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39.75" customHeight="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v>2</v>
      </c>
      <c r="C593" s="104"/>
      <c r="D593" s="103"/>
      <c r="E593" s="106"/>
      <c r="F593" s="105"/>
      <c r="G593" s="96"/>
    </row>
    <row r="594" spans="1:7" ht="21" x14ac:dyDescent="0.4">
      <c r="A594" s="107" t="s">
        <v>388</v>
      </c>
      <c r="B594" s="104">
        <v>2</v>
      </c>
      <c r="C594" s="104"/>
      <c r="D594" s="240"/>
      <c r="E594" s="106"/>
      <c r="F594" s="105"/>
      <c r="G594" s="96"/>
    </row>
    <row r="595" spans="1:7" ht="83.25" customHeight="1" x14ac:dyDescent="0.4">
      <c r="A595" s="133" t="s">
        <v>427</v>
      </c>
      <c r="B595" s="104">
        <f>IF(D595=1, 2, IF(AND(D595&lt;1,D595&gt;0), 1, IF(D595=0,"0","NA")))</f>
        <v>1</v>
      </c>
      <c r="C595" s="104"/>
      <c r="D595" s="319">
        <f>IFERROR(E595/F595,"N.A")</f>
        <v>0.25</v>
      </c>
      <c r="E595" s="321">
        <f>COUNTIF('A3 Exploitation'!F569:F594,"ok")</f>
        <v>1</v>
      </c>
      <c r="F595" s="321">
        <f>COUNTA('A3 Exploitation'!F569:F594)</f>
        <v>4</v>
      </c>
      <c r="G595" s="96"/>
    </row>
    <row r="596" spans="1:7" ht="21" x14ac:dyDescent="0.4">
      <c r="A596" s="425" t="s">
        <v>34</v>
      </c>
      <c r="B596" s="425"/>
      <c r="C596" s="426"/>
      <c r="D596" s="345">
        <f>SUM(B589:C595,B582:C587)</f>
        <v>20</v>
      </c>
      <c r="E596" s="90"/>
      <c r="F596" s="96"/>
      <c r="G596" s="96"/>
    </row>
    <row r="597" spans="1:7" ht="21" x14ac:dyDescent="0.4">
      <c r="A597" s="425" t="s">
        <v>33</v>
      </c>
      <c r="B597" s="425"/>
      <c r="C597" s="425"/>
      <c r="D597" s="298">
        <f>D596/(COUNT(B582:C587,B589:C595)*2)</f>
        <v>0.76923076923076927</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29</v>
      </c>
      <c r="E599" s="239"/>
      <c r="F599" s="239"/>
      <c r="G599" s="96"/>
    </row>
    <row r="600" spans="1:7" ht="22.5" x14ac:dyDescent="0.45">
      <c r="A600" s="447" t="s">
        <v>168</v>
      </c>
      <c r="B600" s="448"/>
      <c r="C600" s="449"/>
      <c r="D600" s="127">
        <f>D599/(COUNT(B569:C577,B589:C595,B582:C587)*2)</f>
        <v>0.63043478260869568</v>
      </c>
      <c r="E600" s="90"/>
      <c r="F600" s="96"/>
      <c r="G600" s="96"/>
    </row>
    <row r="601" spans="1:7" ht="21" x14ac:dyDescent="0.4">
      <c r="A601" s="128"/>
      <c r="B601" s="96"/>
      <c r="C601" s="96"/>
      <c r="G601" s="96"/>
    </row>
    <row r="602" spans="1:7" ht="19.5" customHeight="1" x14ac:dyDescent="0.45">
      <c r="A602" s="441" t="s">
        <v>8</v>
      </c>
      <c r="B602" s="441"/>
      <c r="C602" s="441"/>
      <c r="D602" s="441"/>
      <c r="E602" s="441"/>
      <c r="F602" s="441"/>
      <c r="G602" s="96"/>
    </row>
    <row r="603" spans="1:7" ht="22.5" x14ac:dyDescent="0.4">
      <c r="A603" s="129">
        <f>B11</f>
        <v>43795</v>
      </c>
      <c r="B603" s="96"/>
      <c r="C603" s="96"/>
      <c r="D603" s="114"/>
      <c r="E603" s="114"/>
      <c r="F603" s="114"/>
      <c r="G603" s="96"/>
    </row>
    <row r="604" spans="1:7" ht="21" x14ac:dyDescent="0.4">
      <c r="A604" s="381" t="s">
        <v>28</v>
      </c>
      <c r="B604" s="382" t="s">
        <v>29</v>
      </c>
      <c r="C604" s="382"/>
      <c r="D604" s="382" t="s">
        <v>42</v>
      </c>
      <c r="E604" s="383" t="s">
        <v>264</v>
      </c>
      <c r="F604" s="383" t="s">
        <v>295</v>
      </c>
      <c r="G604" s="96"/>
    </row>
    <row r="605" spans="1:7" ht="18.75" customHeight="1" x14ac:dyDescent="0.4">
      <c r="A605" s="381"/>
      <c r="B605" s="100" t="s">
        <v>32</v>
      </c>
      <c r="C605" s="100" t="s">
        <v>31</v>
      </c>
      <c r="D605" s="382"/>
      <c r="E605" s="383"/>
      <c r="F605" s="383"/>
      <c r="G605" s="96"/>
    </row>
    <row r="606" spans="1:7" ht="18.75" customHeight="1" x14ac:dyDescent="0.4">
      <c r="A606" s="282"/>
      <c r="B606" s="283"/>
      <c r="C606" s="283"/>
      <c r="D606" s="283"/>
      <c r="E606" s="346"/>
      <c r="F606" s="346"/>
      <c r="G606" s="96"/>
    </row>
    <row r="607" spans="1:7" ht="24.75" x14ac:dyDescent="0.4">
      <c r="A607" s="284" t="s">
        <v>90</v>
      </c>
      <c r="B607" s="114"/>
      <c r="C607" s="442"/>
      <c r="D607" s="442"/>
      <c r="E607" s="442"/>
      <c r="F607" s="443"/>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84" x14ac:dyDescent="0.4">
      <c r="A614" s="130" t="s">
        <v>201</v>
      </c>
      <c r="B614" s="104">
        <v>0</v>
      </c>
      <c r="C614" s="104"/>
      <c r="D614" s="363" t="s">
        <v>543</v>
      </c>
      <c r="E614" s="105" t="s">
        <v>544</v>
      </c>
      <c r="F614" s="105"/>
      <c r="G614" s="96"/>
    </row>
    <row r="615" spans="1:7" ht="45" x14ac:dyDescent="0.4">
      <c r="A615" s="199" t="s">
        <v>437</v>
      </c>
      <c r="B615" s="104">
        <v>2</v>
      </c>
      <c r="C615" s="118" t="str">
        <f>IF(B615=0, -10, "0")</f>
        <v>0</v>
      </c>
      <c r="D615" s="105"/>
      <c r="E615" s="106"/>
      <c r="F615" s="105"/>
      <c r="G615" s="96"/>
    </row>
    <row r="616" spans="1:7" ht="21" x14ac:dyDescent="0.4">
      <c r="A616" s="425" t="s">
        <v>34</v>
      </c>
      <c r="B616" s="425"/>
      <c r="C616" s="425"/>
      <c r="D616" s="345">
        <f>SUM(B608:C615)</f>
        <v>14</v>
      </c>
      <c r="E616" s="444"/>
      <c r="F616" s="409"/>
      <c r="G616" s="96"/>
    </row>
    <row r="617" spans="1:7" ht="21" x14ac:dyDescent="0.4">
      <c r="A617" s="425" t="s">
        <v>33</v>
      </c>
      <c r="B617" s="425"/>
      <c r="C617" s="425"/>
      <c r="D617" s="298">
        <f>D616/(COUNT(B608:C615)*2)</f>
        <v>0.875</v>
      </c>
      <c r="E617" s="445"/>
      <c r="F617" s="415"/>
      <c r="G617" s="96"/>
    </row>
    <row r="618" spans="1:7" ht="21" x14ac:dyDescent="0.4">
      <c r="A618" s="128"/>
      <c r="B618" s="96"/>
      <c r="C618" s="446"/>
      <c r="D618" s="446"/>
      <c r="E618" s="446"/>
      <c r="F618" s="446"/>
      <c r="G618" s="96"/>
    </row>
    <row r="619" spans="1:7" ht="18.75" customHeight="1" x14ac:dyDescent="0.4">
      <c r="A619" s="284" t="s">
        <v>459</v>
      </c>
      <c r="B619" s="114"/>
      <c r="C619" s="102"/>
      <c r="D619" s="102"/>
      <c r="E619" s="102"/>
      <c r="F619" s="102"/>
      <c r="G619" s="96"/>
    </row>
    <row r="620" spans="1:7" ht="42" x14ac:dyDescent="0.4">
      <c r="A620" s="103" t="s">
        <v>83</v>
      </c>
      <c r="B620" s="104">
        <v>0</v>
      </c>
      <c r="C620" s="104"/>
      <c r="D620" s="156" t="s">
        <v>598</v>
      </c>
      <c r="E620" s="10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402" t="s">
        <v>34</v>
      </c>
      <c r="B629" s="403"/>
      <c r="C629" s="404"/>
      <c r="D629" s="201">
        <f>SUM(B620:C628)</f>
        <v>16</v>
      </c>
      <c r="E629" s="258"/>
      <c r="F629" s="258"/>
      <c r="G629" s="256"/>
    </row>
    <row r="630" spans="1:16382" ht="22.5" x14ac:dyDescent="0.4">
      <c r="A630" s="108" t="s">
        <v>33</v>
      </c>
      <c r="B630" s="109"/>
      <c r="C630" s="109"/>
      <c r="D630" s="111">
        <f>D629/(COUNT(B620:C628)*2)</f>
        <v>0.88888888888888884</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442"/>
      <c r="D632" s="442"/>
      <c r="E632" s="442"/>
      <c r="F632" s="443"/>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34.5" customHeight="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402" t="s">
        <v>34</v>
      </c>
      <c r="B639" s="403"/>
      <c r="C639" s="404"/>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451"/>
      <c r="B641" s="451"/>
      <c r="C641" s="451"/>
      <c r="D641" s="451"/>
      <c r="E641" s="451"/>
      <c r="F641" s="451"/>
      <c r="G641" s="451"/>
    </row>
    <row r="642" spans="1:7" ht="24.75" x14ac:dyDescent="0.4">
      <c r="A642" s="284" t="s">
        <v>26</v>
      </c>
      <c r="B642" s="442"/>
      <c r="C642" s="442"/>
      <c r="D642" s="442"/>
      <c r="E642" s="442"/>
      <c r="F642" s="443"/>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42"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v>2</v>
      </c>
      <c r="C649" s="104"/>
      <c r="D649" s="135"/>
      <c r="E649" s="106"/>
      <c r="F649" s="105"/>
      <c r="G649" s="90"/>
    </row>
    <row r="650" spans="1:7" ht="21" x14ac:dyDescent="0.4">
      <c r="A650" s="452" t="s">
        <v>304</v>
      </c>
      <c r="B650" s="453"/>
      <c r="C650" s="453"/>
      <c r="D650" s="453"/>
      <c r="E650" s="453"/>
      <c r="F650" s="454"/>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v>2</v>
      </c>
      <c r="C655" s="118"/>
      <c r="D655" s="55"/>
      <c r="E655" s="55"/>
      <c r="F655" s="105"/>
      <c r="G655" s="96"/>
    </row>
    <row r="656" spans="1:7" ht="21" x14ac:dyDescent="0.4">
      <c r="A656" s="107" t="s">
        <v>388</v>
      </c>
      <c r="B656" s="104">
        <v>2</v>
      </c>
      <c r="C656" s="118"/>
      <c r="D656" s="55"/>
      <c r="E656" s="55"/>
      <c r="F656" s="105"/>
      <c r="G656" s="96"/>
    </row>
    <row r="657" spans="1:7" ht="88.5" customHeight="1" x14ac:dyDescent="0.4">
      <c r="A657" s="103" t="s">
        <v>402</v>
      </c>
      <c r="B657" s="104">
        <f>IF(D657=1, 2, IF(AND(D657&lt;1,D657&gt;0), 1, IF(D657=0,"0","NA")))</f>
        <v>1</v>
      </c>
      <c r="C657" s="104"/>
      <c r="D657" s="319">
        <f>IFERROR(E657/F657,"N.A")</f>
        <v>0.75</v>
      </c>
      <c r="E657" s="321">
        <f>COUNTIF('A3 Exploitation'!F608:F656,"ok")</f>
        <v>3</v>
      </c>
      <c r="F657" s="321">
        <f>COUNTA('A3 Exploitation'!F608:F656)</f>
        <v>4</v>
      </c>
      <c r="G657" s="96"/>
    </row>
    <row r="658" spans="1:7" ht="21" x14ac:dyDescent="0.4">
      <c r="A658" s="123" t="s">
        <v>34</v>
      </c>
      <c r="B658" s="123"/>
      <c r="C658" s="123"/>
      <c r="D658" s="123">
        <f>SUM(B651:C657,B643:C649)</f>
        <v>27</v>
      </c>
      <c r="E658" s="90"/>
      <c r="F658" s="96"/>
      <c r="G658" s="96"/>
    </row>
    <row r="659" spans="1:7" ht="21" x14ac:dyDescent="0.4">
      <c r="A659" s="108" t="s">
        <v>33</v>
      </c>
      <c r="B659" s="109"/>
      <c r="C659" s="110"/>
      <c r="D659" s="111">
        <f>D658/(COUNT(B651:C657,B643:C649)*2)</f>
        <v>0.9642857142857143</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69</v>
      </c>
      <c r="E661" s="90"/>
      <c r="F661" s="96"/>
      <c r="G661" s="96"/>
    </row>
    <row r="662" spans="1:7" ht="22.5" x14ac:dyDescent="0.45">
      <c r="A662" s="344" t="s">
        <v>169</v>
      </c>
      <c r="B662" s="153"/>
      <c r="C662" s="154"/>
      <c r="D662" s="127">
        <f>D661/(COUNT(B651:C657,B620:C628,B633:C638,B608:C615,B643:C649)*2)</f>
        <v>0.93243243243243246</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441" t="s">
        <v>346</v>
      </c>
      <c r="B665" s="441"/>
      <c r="C665" s="441"/>
      <c r="D665" s="441"/>
      <c r="E665" s="441"/>
      <c r="F665" s="441"/>
      <c r="G665" s="96"/>
    </row>
    <row r="666" spans="1:7" ht="21" x14ac:dyDescent="0.4">
      <c r="A666" s="198">
        <f>B11</f>
        <v>43795</v>
      </c>
      <c r="B666" s="96"/>
      <c r="C666" s="96"/>
      <c r="D666" s="96"/>
      <c r="E666" s="90"/>
      <c r="F666" s="96"/>
      <c r="G666" s="96"/>
    </row>
    <row r="667" spans="1:7" ht="21.75" customHeight="1" x14ac:dyDescent="0.4">
      <c r="A667" s="381" t="s">
        <v>28</v>
      </c>
      <c r="B667" s="382" t="s">
        <v>29</v>
      </c>
      <c r="C667" s="382"/>
      <c r="D667" s="382" t="s">
        <v>42</v>
      </c>
      <c r="E667" s="383" t="s">
        <v>264</v>
      </c>
      <c r="F667" s="383" t="s">
        <v>295</v>
      </c>
      <c r="G667" s="96"/>
    </row>
    <row r="668" spans="1:7" ht="21" x14ac:dyDescent="0.4">
      <c r="A668" s="381"/>
      <c r="B668" s="100" t="s">
        <v>32</v>
      </c>
      <c r="C668" s="100" t="s">
        <v>31</v>
      </c>
      <c r="D668" s="382"/>
      <c r="E668" s="383"/>
      <c r="F668" s="383"/>
      <c r="G668" s="96"/>
    </row>
    <row r="669" spans="1:7" ht="22.5" x14ac:dyDescent="0.4">
      <c r="A669" s="282"/>
      <c r="B669" s="283"/>
      <c r="C669" s="283"/>
      <c r="D669" s="283"/>
      <c r="E669" s="346"/>
      <c r="F669" s="346"/>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v>2</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80.25" customHeight="1" x14ac:dyDescent="0.4">
      <c r="A682" s="192" t="s">
        <v>14</v>
      </c>
      <c r="B682" s="104">
        <v>2</v>
      </c>
      <c r="C682" s="216"/>
      <c r="D682" s="105"/>
      <c r="E682" s="106"/>
      <c r="F682" s="105"/>
      <c r="G682" s="96"/>
    </row>
    <row r="683" spans="1:7" ht="21" x14ac:dyDescent="0.4">
      <c r="A683" s="107" t="s">
        <v>460</v>
      </c>
      <c r="B683" s="104">
        <v>2</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89.25" customHeight="1" x14ac:dyDescent="0.4">
      <c r="A689" s="107" t="s">
        <v>402</v>
      </c>
      <c r="B689" s="104">
        <f>IF(D689=1, 2, IF(AND(D689&lt;1,D689&gt;0), 1, IF(D689=0,"0","NA")))</f>
        <v>2</v>
      </c>
      <c r="C689" s="104"/>
      <c r="D689" s="319">
        <f>IFERROR(E689/F689,"N.A")</f>
        <v>1</v>
      </c>
      <c r="E689" s="321">
        <f>COUNTIF('A3 Exploitation'!F670:F688,"ok")</f>
        <v>2</v>
      </c>
      <c r="F689" s="321">
        <f>COUNTA('A3 Exploitation'!F670:F688)</f>
        <v>2</v>
      </c>
      <c r="G689" s="96"/>
    </row>
    <row r="690" spans="1:7" ht="22.5" x14ac:dyDescent="0.45">
      <c r="A690" s="344" t="s">
        <v>407</v>
      </c>
      <c r="B690" s="153"/>
      <c r="C690" s="154"/>
      <c r="D690" s="126">
        <f>SUM(B670:C689)</f>
        <v>38</v>
      </c>
      <c r="E690" s="90"/>
      <c r="F690" s="96"/>
      <c r="G690" s="96"/>
    </row>
    <row r="691" spans="1:7" ht="22.5" x14ac:dyDescent="0.45">
      <c r="A691" s="344" t="s">
        <v>408</v>
      </c>
      <c r="B691" s="153"/>
      <c r="C691" s="154"/>
      <c r="D691" s="127">
        <f>D690/(COUNT(B670:C689)*2)</f>
        <v>1</v>
      </c>
      <c r="G691" s="96"/>
    </row>
    <row r="692" spans="1:7" ht="21" x14ac:dyDescent="0.4">
      <c r="A692" s="202"/>
      <c r="B692" s="259"/>
      <c r="C692" s="259"/>
      <c r="G692" s="215"/>
    </row>
    <row r="693" spans="1:7" ht="21" customHeight="1" x14ac:dyDescent="0.4">
      <c r="A693" s="450" t="s">
        <v>439</v>
      </c>
      <c r="B693" s="450"/>
      <c r="C693" s="450"/>
      <c r="D693" s="450"/>
      <c r="E693" s="450"/>
      <c r="F693" s="450"/>
      <c r="G693" s="215"/>
    </row>
    <row r="694" spans="1:7" ht="21" customHeight="1" x14ac:dyDescent="0.4">
      <c r="A694" s="198">
        <f>B11</f>
        <v>43795</v>
      </c>
      <c r="B694" s="96"/>
      <c r="C694" s="96"/>
      <c r="D694" s="214"/>
      <c r="E694" s="214"/>
      <c r="F694" s="214"/>
      <c r="G694" s="215"/>
    </row>
    <row r="695" spans="1:7" ht="21" x14ac:dyDescent="0.4">
      <c r="A695" s="460" t="s">
        <v>28</v>
      </c>
      <c r="B695" s="429" t="s">
        <v>29</v>
      </c>
      <c r="C695" s="429"/>
      <c r="D695" s="382" t="s">
        <v>42</v>
      </c>
      <c r="E695" s="383" t="s">
        <v>264</v>
      </c>
      <c r="F695" s="383" t="s">
        <v>295</v>
      </c>
      <c r="G695" s="215"/>
    </row>
    <row r="696" spans="1:7" ht="21" x14ac:dyDescent="0.4">
      <c r="A696" s="381"/>
      <c r="B696" s="100" t="s">
        <v>32</v>
      </c>
      <c r="C696" s="100" t="s">
        <v>31</v>
      </c>
      <c r="D696" s="382"/>
      <c r="E696" s="383"/>
      <c r="F696" s="383"/>
      <c r="G696" s="215"/>
    </row>
    <row r="697" spans="1:7" ht="22.5" x14ac:dyDescent="0.4">
      <c r="A697" s="282"/>
      <c r="B697" s="283"/>
      <c r="C697" s="283"/>
      <c r="D697" s="283"/>
      <c r="E697" s="346"/>
      <c r="F697" s="346"/>
      <c r="G697" s="96"/>
    </row>
    <row r="698" spans="1:7" ht="24.75" x14ac:dyDescent="0.4">
      <c r="A698" s="457" t="s">
        <v>299</v>
      </c>
      <c r="B698" s="458"/>
      <c r="C698" s="458"/>
      <c r="D698" s="458"/>
      <c r="E698" s="458"/>
      <c r="F698" s="459"/>
      <c r="G698" s="215"/>
    </row>
    <row r="699" spans="1:7" ht="42" x14ac:dyDescent="0.4">
      <c r="A699" s="133" t="s">
        <v>218</v>
      </c>
      <c r="B699" s="216">
        <v>0</v>
      </c>
      <c r="C699" s="216"/>
      <c r="D699" s="160" t="s">
        <v>599</v>
      </c>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455"/>
      <c r="C704" s="456"/>
      <c r="D704" s="201">
        <f>SUM(B699:C703)</f>
        <v>8</v>
      </c>
      <c r="E704" s="90"/>
      <c r="F704" s="96"/>
      <c r="G704" s="96"/>
    </row>
    <row r="705" spans="1:7" ht="21" x14ac:dyDescent="0.4">
      <c r="A705" s="108" t="s">
        <v>33</v>
      </c>
      <c r="B705" s="455"/>
      <c r="C705" s="456"/>
      <c r="D705" s="306">
        <f>D704/(COUNT(B699:C703)*2)</f>
        <v>0.8</v>
      </c>
      <c r="E705" s="90"/>
      <c r="F705" s="96"/>
      <c r="G705" s="96"/>
    </row>
    <row r="706" spans="1:7" ht="21" x14ac:dyDescent="0.4">
      <c r="A706" s="149"/>
      <c r="B706" s="294"/>
      <c r="C706" s="294"/>
      <c r="D706" s="204"/>
      <c r="E706" s="304"/>
      <c r="F706" s="305"/>
      <c r="G706" s="96"/>
    </row>
    <row r="707" spans="1:7" ht="24.75" x14ac:dyDescent="0.4">
      <c r="A707" s="457" t="s">
        <v>300</v>
      </c>
      <c r="B707" s="458"/>
      <c r="C707" s="458"/>
      <c r="D707" s="458"/>
      <c r="E707" s="458"/>
      <c r="F707" s="459"/>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4</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12</v>
      </c>
      <c r="G714" s="96"/>
    </row>
    <row r="715" spans="1:7" ht="22.5" x14ac:dyDescent="0.45">
      <c r="A715" s="344" t="s">
        <v>410</v>
      </c>
      <c r="B715" s="153"/>
      <c r="C715" s="154"/>
      <c r="D715" s="127">
        <f>D714/(COUNT(B708:C710,B699:C703)*2)</f>
        <v>0.8571428571428571</v>
      </c>
      <c r="E715" s="90"/>
      <c r="F715" s="96"/>
    </row>
    <row r="716" spans="1:7" x14ac:dyDescent="0.3">
      <c r="A716" s="2"/>
    </row>
    <row r="717" spans="1:7" s="3" customFormat="1" ht="22.5" x14ac:dyDescent="0.45">
      <c r="A717" s="295" t="s">
        <v>402</v>
      </c>
      <c r="B717" s="36"/>
      <c r="C717" s="36"/>
      <c r="D717" s="320">
        <f>AVERAGE(D710,D689,D657,D595,D555,D515,D466,D419,D361,D295,D240,D181,D127,D43)</f>
        <v>0.7</v>
      </c>
      <c r="E717" s="84"/>
      <c r="F717" s="85"/>
      <c r="G717" s="80"/>
    </row>
    <row r="718" spans="1:7" ht="22.5" x14ac:dyDescent="0.3">
      <c r="A718" s="19" t="s">
        <v>403</v>
      </c>
      <c r="B718" s="20"/>
      <c r="C718" s="21"/>
      <c r="D718" s="22">
        <f>SUM(D714,D690,D661,D599,D559,D516,D470,D423,D365,D299,D244,D182,D128,D47)</f>
        <v>563</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0.88801261829653</v>
      </c>
      <c r="E719" s="3"/>
      <c r="F719" s="3"/>
    </row>
  </sheetData>
  <sheetProtection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394 B499 B382">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374:B381 B105:B108 B383:B384 B85:B100 B39:B42 B460:B466 B536:B545 B496:B498 B120:B126 B651:B657 B526:B531 B288:B295 B320:B338 B444:B458 B509:B515 B412:B419 B548:B555 B708:B710 B643:B649 B395:B409 B66:B82 B227:B231 B265:B285 B174:B181 B500:B506 B354:B361 B253:B260 B191:B198 B699:B703 B63 B633:B638 B432:B439 B518:B519 B30:B37 B569:B577 B589:B595 B113:B117 B145:B160 B308:B315 B479:B483 B485:B494 B582:B587 B608:B615 B56:B61 B103 B111 B163:B164 B389:B393 B203:B222 B233:B240 B620:B628 B343:B351 B670:B68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tabSelected="1" view="pageBreakPreview" topLeftCell="A65" zoomScale="80" zoomScaleNormal="90" zoomScaleSheetLayoutView="80" workbookViewId="0">
      <selection activeCell="E77" sqref="E75:E7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62"/>
      <c r="E1" s="462"/>
      <c r="F1" s="462"/>
      <c r="G1" s="462"/>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63" t="s">
        <v>46</v>
      </c>
      <c r="B6" s="463"/>
      <c r="C6" s="463"/>
      <c r="D6" s="463"/>
      <c r="E6" s="463"/>
      <c r="F6" s="463"/>
      <c r="G6" s="79"/>
    </row>
    <row r="7" spans="1:7" s="2" customFormat="1" ht="21.75" customHeight="1" x14ac:dyDescent="0.45">
      <c r="A7" s="464" t="str">
        <f>'Page de garde'!D18</f>
        <v>UHD ROUTE DE GABES SFAX</v>
      </c>
      <c r="B7" s="464"/>
      <c r="C7" s="464"/>
      <c r="D7" s="464"/>
      <c r="E7" s="464"/>
      <c r="F7" s="464"/>
      <c r="G7" s="79"/>
    </row>
    <row r="8" spans="1:7" s="2" customFormat="1" ht="24" x14ac:dyDescent="0.45">
      <c r="A8" s="4" t="s">
        <v>39</v>
      </c>
      <c r="B8" s="465" t="str">
        <f>'A4 Exploitation'!B9:F9</f>
        <v>Dr Hatem KARAA</v>
      </c>
      <c r="C8" s="465"/>
      <c r="D8" s="465"/>
      <c r="E8" s="465"/>
      <c r="F8" s="465"/>
      <c r="G8" s="79"/>
    </row>
    <row r="9" spans="1:7" s="2" customFormat="1" ht="24" x14ac:dyDescent="0.45">
      <c r="A9" s="5" t="s">
        <v>41</v>
      </c>
      <c r="B9" s="466" t="str">
        <f>'A4 Exploitation'!B10:F10</f>
        <v>Mr Fathi Harhouri</v>
      </c>
      <c r="C9" s="466"/>
      <c r="D9" s="466"/>
      <c r="E9" s="466"/>
      <c r="F9" s="466"/>
      <c r="G9" s="79"/>
    </row>
    <row r="10" spans="1:7" s="2" customFormat="1" ht="24" x14ac:dyDescent="0.45">
      <c r="A10" s="4" t="s">
        <v>40</v>
      </c>
      <c r="B10" s="461">
        <f>'A4 Exploitation'!B11:F11</f>
        <v>43795</v>
      </c>
      <c r="C10" s="461"/>
      <c r="D10" s="461"/>
      <c r="E10" s="461"/>
      <c r="F10" s="461"/>
      <c r="G10" s="79"/>
    </row>
    <row r="11" spans="1:7" s="2" customFormat="1" ht="24" x14ac:dyDescent="0.45">
      <c r="A11" s="4" t="s">
        <v>248</v>
      </c>
      <c r="B11" s="470">
        <f>D215</f>
        <v>0.8</v>
      </c>
      <c r="C11" s="470"/>
      <c r="D11" s="470"/>
      <c r="E11" s="470"/>
      <c r="F11" s="470"/>
      <c r="G11" s="79"/>
    </row>
    <row r="12" spans="1:7" s="2" customFormat="1" ht="22.5" x14ac:dyDescent="0.45">
      <c r="A12" s="1"/>
      <c r="D12" s="374"/>
      <c r="E12" s="374"/>
      <c r="F12" s="374"/>
      <c r="G12" s="374"/>
    </row>
    <row r="13" spans="1:7" s="2" customFormat="1" ht="11.25" customHeight="1" x14ac:dyDescent="0.3">
      <c r="A13" s="471" t="s">
        <v>28</v>
      </c>
      <c r="B13" s="472" t="s">
        <v>29</v>
      </c>
      <c r="C13" s="472"/>
      <c r="D13" s="472" t="s">
        <v>42</v>
      </c>
      <c r="E13" s="472" t="s">
        <v>158</v>
      </c>
      <c r="F13" s="472" t="s">
        <v>159</v>
      </c>
    </row>
    <row r="14" spans="1:7" s="2" customFormat="1" ht="12.75" customHeight="1" x14ac:dyDescent="0.3">
      <c r="A14" s="471"/>
      <c r="B14" s="18" t="s">
        <v>32</v>
      </c>
      <c r="C14" s="18" t="s">
        <v>31</v>
      </c>
      <c r="D14" s="472"/>
      <c r="E14" s="472"/>
      <c r="F14" s="472"/>
      <c r="G14" s="78"/>
    </row>
    <row r="15" spans="1:7" x14ac:dyDescent="0.3">
      <c r="A15" s="473"/>
      <c r="B15" s="474"/>
      <c r="C15" s="474"/>
      <c r="D15" s="474"/>
      <c r="E15" s="474"/>
      <c r="F15" s="474"/>
    </row>
    <row r="16" spans="1:7" ht="19.5" x14ac:dyDescent="0.4">
      <c r="A16" s="475" t="s">
        <v>0</v>
      </c>
      <c r="B16" s="476"/>
      <c r="C16" s="476"/>
      <c r="D16" s="476"/>
      <c r="E16" s="476"/>
      <c r="F16" s="476"/>
      <c r="G16" s="80" t="s">
        <v>292</v>
      </c>
    </row>
    <row r="17" spans="1:7" ht="49.5" x14ac:dyDescent="0.3">
      <c r="A17" s="6" t="s">
        <v>223</v>
      </c>
      <c r="B17" s="55">
        <v>0</v>
      </c>
      <c r="C17" s="55"/>
      <c r="D17" s="56" t="s">
        <v>550</v>
      </c>
      <c r="E17" s="56" t="s">
        <v>551</v>
      </c>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77" t="s">
        <v>34</v>
      </c>
      <c r="B22" s="478"/>
      <c r="C22" s="479"/>
      <c r="D22" s="330">
        <f>SUM(B17:C21)</f>
        <v>8</v>
      </c>
    </row>
    <row r="23" spans="1:7" x14ac:dyDescent="0.3">
      <c r="A23" s="467" t="s">
        <v>249</v>
      </c>
      <c r="B23" s="468"/>
      <c r="C23" s="469"/>
      <c r="D23" s="17">
        <f>D22/(COUNT(B17:C21)*2)</f>
        <v>0.8</v>
      </c>
    </row>
    <row r="24" spans="1:7" x14ac:dyDescent="0.3">
      <c r="A24" s="10"/>
      <c r="B24" s="11"/>
      <c r="C24" s="11"/>
      <c r="D24" s="12"/>
    </row>
    <row r="25" spans="1:7" ht="19.5" x14ac:dyDescent="0.4">
      <c r="A25" s="480" t="s">
        <v>4</v>
      </c>
      <c r="B25" s="481"/>
      <c r="C25" s="481"/>
      <c r="D25" s="481"/>
      <c r="E25" s="481"/>
      <c r="F25" s="481"/>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ht="33" x14ac:dyDescent="0.3">
      <c r="A29" s="6" t="s">
        <v>234</v>
      </c>
      <c r="B29" s="55">
        <v>0</v>
      </c>
      <c r="C29" s="55"/>
      <c r="D29" s="56" t="s">
        <v>526</v>
      </c>
      <c r="E29" s="55" t="s">
        <v>523</v>
      </c>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67" t="s">
        <v>34</v>
      </c>
      <c r="B33" s="468"/>
      <c r="C33" s="469"/>
      <c r="D33" s="329">
        <f>SUM(B26:C32)</f>
        <v>12</v>
      </c>
    </row>
    <row r="34" spans="1:6" x14ac:dyDescent="0.3">
      <c r="A34" s="467" t="s">
        <v>249</v>
      </c>
      <c r="B34" s="468"/>
      <c r="C34" s="469"/>
      <c r="D34" s="17">
        <f>D33/(COUNT(B26:C32)*2)</f>
        <v>0.8571428571428571</v>
      </c>
    </row>
    <row r="35" spans="1:6" x14ac:dyDescent="0.3">
      <c r="A35" s="10"/>
      <c r="B35" s="11"/>
      <c r="C35" s="11"/>
      <c r="D35" s="12"/>
    </row>
    <row r="36" spans="1:6" ht="19.5" x14ac:dyDescent="0.4">
      <c r="A36" s="480" t="s">
        <v>178</v>
      </c>
      <c r="B36" s="481"/>
      <c r="C36" s="481"/>
      <c r="D36" s="481"/>
      <c r="E36" s="481"/>
      <c r="F36" s="481"/>
    </row>
    <row r="37" spans="1:6" ht="50.25" x14ac:dyDescent="0.35">
      <c r="A37" s="24" t="s">
        <v>84</v>
      </c>
      <c r="B37" s="55">
        <v>1</v>
      </c>
      <c r="C37" s="6" t="str">
        <f>IF(B37=0, -5, "0")</f>
        <v>0</v>
      </c>
      <c r="D37" s="56" t="s">
        <v>524</v>
      </c>
      <c r="E37" s="56" t="s">
        <v>525</v>
      </c>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67" t="s">
        <v>34</v>
      </c>
      <c r="B42" s="468"/>
      <c r="C42" s="469"/>
      <c r="D42" s="329">
        <f>SUM(B37:C41)</f>
        <v>9</v>
      </c>
    </row>
    <row r="43" spans="1:6" x14ac:dyDescent="0.3">
      <c r="A43" s="467" t="s">
        <v>249</v>
      </c>
      <c r="B43" s="468"/>
      <c r="C43" s="469"/>
      <c r="D43" s="17">
        <f>D42/(COUNT(B37:C41)*2)</f>
        <v>0.9</v>
      </c>
    </row>
    <row r="44" spans="1:6" x14ac:dyDescent="0.3">
      <c r="A44" s="338"/>
      <c r="B44" s="339"/>
      <c r="C44" s="339"/>
      <c r="D44" s="340"/>
    </row>
    <row r="45" spans="1:6" ht="19.5" x14ac:dyDescent="0.4">
      <c r="A45" s="482" t="s">
        <v>405</v>
      </c>
      <c r="B45" s="483"/>
      <c r="C45" s="483"/>
      <c r="D45" s="483"/>
      <c r="E45" s="483"/>
      <c r="F45" s="484"/>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67" t="s">
        <v>34</v>
      </c>
      <c r="B58" s="468"/>
      <c r="C58" s="469"/>
      <c r="D58" s="341">
        <f>SUM(B46:C57)</f>
        <v>0</v>
      </c>
    </row>
    <row r="59" spans="1:6" x14ac:dyDescent="0.3">
      <c r="A59" s="467" t="s">
        <v>249</v>
      </c>
      <c r="B59" s="468"/>
      <c r="C59" s="469"/>
      <c r="D59" s="17" t="e">
        <f>D58/(COUNT(B46:C57)*2)</f>
        <v>#DIV/0!</v>
      </c>
    </row>
    <row r="60" spans="1:6" x14ac:dyDescent="0.3">
      <c r="A60" s="29"/>
      <c r="B60" s="30"/>
      <c r="C60" s="30"/>
      <c r="D60" s="31"/>
    </row>
    <row r="61" spans="1:6" ht="19.5" x14ac:dyDescent="0.4">
      <c r="A61" s="485" t="s">
        <v>19</v>
      </c>
      <c r="B61" s="486"/>
      <c r="C61" s="486"/>
      <c r="D61" s="486"/>
      <c r="E61" s="486"/>
      <c r="F61" s="486"/>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50.25" x14ac:dyDescent="0.35">
      <c r="A67" s="24" t="s">
        <v>250</v>
      </c>
      <c r="B67" s="55">
        <v>0</v>
      </c>
      <c r="C67" s="6">
        <f>IF(B67=0, -5, "0")</f>
        <v>-5</v>
      </c>
      <c r="D67" s="56" t="s">
        <v>600</v>
      </c>
      <c r="E67" s="56" t="s">
        <v>486</v>
      </c>
      <c r="F67" s="55"/>
    </row>
    <row r="68" spans="1:6" x14ac:dyDescent="0.3">
      <c r="A68" s="467" t="s">
        <v>34</v>
      </c>
      <c r="B68" s="468"/>
      <c r="C68" s="469"/>
      <c r="D68" s="329">
        <f>SUM(B62:C67)</f>
        <v>5</v>
      </c>
    </row>
    <row r="69" spans="1:6" x14ac:dyDescent="0.3">
      <c r="A69" s="467" t="s">
        <v>249</v>
      </c>
      <c r="B69" s="468"/>
      <c r="C69" s="469"/>
      <c r="D69" s="17">
        <f>D68/(COUNT(B62:C67)*2)</f>
        <v>0.35714285714285715</v>
      </c>
    </row>
    <row r="70" spans="1:6" x14ac:dyDescent="0.3">
      <c r="A70" s="10"/>
      <c r="B70" s="11"/>
      <c r="C70" s="11"/>
      <c r="D70" s="12"/>
    </row>
    <row r="71" spans="1:6" ht="19.5" x14ac:dyDescent="0.4">
      <c r="A71" s="480" t="s">
        <v>8</v>
      </c>
      <c r="B71" s="481"/>
      <c r="C71" s="481"/>
      <c r="D71" s="481"/>
      <c r="E71" s="481"/>
      <c r="F71" s="481"/>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ht="99" x14ac:dyDescent="0.3">
      <c r="A74" s="7" t="s">
        <v>203</v>
      </c>
      <c r="B74" s="55">
        <v>0</v>
      </c>
      <c r="C74" s="55"/>
      <c r="D74" s="56" t="s">
        <v>604</v>
      </c>
      <c r="E74" s="56" t="s">
        <v>523</v>
      </c>
      <c r="F74" s="55"/>
    </row>
    <row r="75" spans="1:6" x14ac:dyDescent="0.3">
      <c r="A75" s="7" t="s">
        <v>79</v>
      </c>
      <c r="B75" s="55">
        <v>2</v>
      </c>
      <c r="C75" s="55"/>
      <c r="D75" s="56"/>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ht="33" x14ac:dyDescent="0.3">
      <c r="A78" s="6" t="s">
        <v>247</v>
      </c>
      <c r="B78" s="55">
        <v>0</v>
      </c>
      <c r="C78" s="55"/>
      <c r="D78" s="56" t="s">
        <v>601</v>
      </c>
      <c r="E78" s="55"/>
      <c r="F78" s="55"/>
    </row>
    <row r="79" spans="1:6" x14ac:dyDescent="0.3">
      <c r="A79" s="467" t="s">
        <v>34</v>
      </c>
      <c r="B79" s="468"/>
      <c r="C79" s="469"/>
      <c r="D79" s="329">
        <f>SUM(B72:C78)</f>
        <v>10</v>
      </c>
    </row>
    <row r="80" spans="1:6" x14ac:dyDescent="0.3">
      <c r="A80" s="467" t="s">
        <v>249</v>
      </c>
      <c r="B80" s="468"/>
      <c r="C80" s="469"/>
      <c r="D80" s="17">
        <f>D79/(COUNT(B72:C78)*2)</f>
        <v>0.7142857142857143</v>
      </c>
    </row>
    <row r="81" spans="1:6" x14ac:dyDescent="0.3">
      <c r="A81" s="10"/>
      <c r="B81" s="11"/>
      <c r="C81" s="11"/>
      <c r="D81" s="12"/>
    </row>
    <row r="82" spans="1:6" ht="19.5" x14ac:dyDescent="0.4">
      <c r="A82" s="480" t="s">
        <v>463</v>
      </c>
      <c r="B82" s="481"/>
      <c r="C82" s="481"/>
      <c r="D82" s="481"/>
      <c r="E82" s="481"/>
      <c r="F82" s="481"/>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67" t="s">
        <v>34</v>
      </c>
      <c r="B100" s="468"/>
      <c r="C100" s="469"/>
      <c r="D100" s="329">
        <f>SUM(B83:C99)</f>
        <v>26</v>
      </c>
    </row>
    <row r="101" spans="1:6" x14ac:dyDescent="0.3">
      <c r="A101" s="467" t="s">
        <v>249</v>
      </c>
      <c r="B101" s="468"/>
      <c r="C101" s="469"/>
      <c r="D101" s="17">
        <f>D100/(COUNT(B83:C99)*2)</f>
        <v>1</v>
      </c>
    </row>
    <row r="102" spans="1:6" x14ac:dyDescent="0.3">
      <c r="A102" s="10"/>
      <c r="B102" s="11"/>
      <c r="C102" s="11"/>
      <c r="D102" s="12"/>
    </row>
    <row r="103" spans="1:6" ht="19.5" x14ac:dyDescent="0.4">
      <c r="A103" s="480" t="s">
        <v>170</v>
      </c>
      <c r="B103" s="481"/>
      <c r="C103" s="481"/>
      <c r="D103" s="481"/>
      <c r="E103" s="481"/>
      <c r="F103" s="481"/>
    </row>
    <row r="104" spans="1:6" ht="52.5" customHeight="1" x14ac:dyDescent="0.4">
      <c r="A104" s="32" t="s">
        <v>227</v>
      </c>
      <c r="B104" s="69">
        <v>2</v>
      </c>
      <c r="C104" s="62"/>
      <c r="D104" s="63"/>
      <c r="E104" s="56"/>
      <c r="F104" s="55"/>
    </row>
    <row r="105" spans="1:6" ht="67.5" x14ac:dyDescent="0.4">
      <c r="A105" s="6" t="s">
        <v>226</v>
      </c>
      <c r="B105" s="69">
        <v>0</v>
      </c>
      <c r="C105" s="62"/>
      <c r="D105" s="56" t="s">
        <v>572</v>
      </c>
      <c r="E105" s="56" t="s">
        <v>494</v>
      </c>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67" t="s">
        <v>34</v>
      </c>
      <c r="B118" s="468"/>
      <c r="C118" s="469"/>
      <c r="D118" s="329">
        <f>SUM(B104:C117)</f>
        <v>26</v>
      </c>
    </row>
    <row r="119" spans="1:6" x14ac:dyDescent="0.3">
      <c r="A119" s="467" t="s">
        <v>249</v>
      </c>
      <c r="B119" s="468"/>
      <c r="C119" s="469"/>
      <c r="D119" s="17">
        <f>D118/(COUNT(B104:C117)*2)</f>
        <v>0.9285714285714286</v>
      </c>
    </row>
    <row r="120" spans="1:6" x14ac:dyDescent="0.3">
      <c r="A120" s="10"/>
      <c r="B120" s="11"/>
      <c r="C120" s="11"/>
      <c r="D120" s="12"/>
    </row>
    <row r="121" spans="1:6" x14ac:dyDescent="0.3">
      <c r="A121" s="29"/>
      <c r="B121" s="30"/>
      <c r="C121" s="30"/>
      <c r="D121" s="31"/>
    </row>
    <row r="122" spans="1:6" ht="19.5" x14ac:dyDescent="0.4">
      <c r="A122" s="480" t="s">
        <v>171</v>
      </c>
      <c r="B122" s="481"/>
      <c r="C122" s="481"/>
      <c r="D122" s="481"/>
      <c r="E122" s="481"/>
      <c r="F122" s="481"/>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67" t="s">
        <v>34</v>
      </c>
      <c r="B134" s="468"/>
      <c r="C134" s="469"/>
      <c r="D134" s="329">
        <f>SUM(B123:C133)</f>
        <v>22</v>
      </c>
    </row>
    <row r="135" spans="1:6" x14ac:dyDescent="0.3">
      <c r="A135" s="467" t="s">
        <v>249</v>
      </c>
      <c r="B135" s="468"/>
      <c r="C135" s="469"/>
      <c r="D135" s="17">
        <f>D134/(COUNT(B123:C133)*2)</f>
        <v>1</v>
      </c>
    </row>
    <row r="136" spans="1:6" x14ac:dyDescent="0.3">
      <c r="A136" s="10"/>
      <c r="B136" s="11"/>
      <c r="C136" s="11"/>
      <c r="D136" s="12"/>
    </row>
    <row r="137" spans="1:6" ht="19.5" x14ac:dyDescent="0.4">
      <c r="A137" s="480" t="s">
        <v>154</v>
      </c>
      <c r="B137" s="481"/>
      <c r="C137" s="481"/>
      <c r="D137" s="481"/>
      <c r="E137" s="481"/>
      <c r="F137" s="481"/>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t="s">
        <v>602</v>
      </c>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67" t="s">
        <v>34</v>
      </c>
      <c r="B149" s="468"/>
      <c r="C149" s="469"/>
      <c r="D149" s="329">
        <f>SUM(B138:C148)</f>
        <v>22</v>
      </c>
    </row>
    <row r="150" spans="1:6" x14ac:dyDescent="0.3">
      <c r="A150" s="467" t="s">
        <v>249</v>
      </c>
      <c r="B150" s="468"/>
      <c r="C150" s="469"/>
      <c r="D150" s="16">
        <f>D149/(COUNT(B138:C148)*2)</f>
        <v>1</v>
      </c>
    </row>
    <row r="151" spans="1:6" x14ac:dyDescent="0.3">
      <c r="A151" s="10"/>
      <c r="B151" s="11"/>
      <c r="C151" s="11"/>
      <c r="D151" s="15"/>
    </row>
    <row r="152" spans="1:6" ht="19.5" x14ac:dyDescent="0.4">
      <c r="A152" s="480" t="s">
        <v>61</v>
      </c>
      <c r="B152" s="481"/>
      <c r="C152" s="481"/>
      <c r="D152" s="481"/>
      <c r="E152" s="481"/>
      <c r="F152" s="481"/>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67" t="s">
        <v>34</v>
      </c>
      <c r="B165" s="468"/>
      <c r="C165" s="469"/>
      <c r="D165" s="329">
        <f>SUM(B153:C164)</f>
        <v>0</v>
      </c>
    </row>
    <row r="166" spans="1:6" x14ac:dyDescent="0.3">
      <c r="A166" s="467" t="s">
        <v>249</v>
      </c>
      <c r="B166" s="468"/>
      <c r="C166" s="469"/>
      <c r="D166" s="17" t="e">
        <f>D165/(COUNT(B153:C164)*2)</f>
        <v>#DIV/0!</v>
      </c>
    </row>
    <row r="167" spans="1:6" x14ac:dyDescent="0.3">
      <c r="A167" s="10"/>
      <c r="B167" s="11"/>
      <c r="C167" s="11"/>
      <c r="D167" s="12"/>
    </row>
    <row r="168" spans="1:6" ht="19.5" x14ac:dyDescent="0.4">
      <c r="A168" s="480" t="s">
        <v>176</v>
      </c>
      <c r="B168" s="481"/>
      <c r="C168" s="481"/>
      <c r="D168" s="481"/>
      <c r="E168" s="481"/>
      <c r="F168" s="481"/>
    </row>
    <row r="169" spans="1:6" x14ac:dyDescent="0.3">
      <c r="A169" s="32" t="s">
        <v>233</v>
      </c>
      <c r="B169" s="55">
        <v>2</v>
      </c>
      <c r="C169" s="55"/>
      <c r="D169" s="56"/>
      <c r="E169" s="55"/>
      <c r="F169" s="55"/>
    </row>
    <row r="170" spans="1:6" x14ac:dyDescent="0.3">
      <c r="A170" s="6" t="s">
        <v>126</v>
      </c>
      <c r="B170" s="55">
        <v>2</v>
      </c>
      <c r="C170" s="55"/>
      <c r="D170" s="56"/>
      <c r="E170" s="55"/>
      <c r="F170" s="55"/>
    </row>
    <row r="171" spans="1:6" ht="33.75" x14ac:dyDescent="0.35">
      <c r="A171" s="24" t="s">
        <v>260</v>
      </c>
      <c r="B171" s="55">
        <v>0</v>
      </c>
      <c r="C171" s="6">
        <f>IF(B171=0, -5, "0")</f>
        <v>-5</v>
      </c>
      <c r="D171" s="56" t="s">
        <v>498</v>
      </c>
      <c r="E171" s="56" t="s">
        <v>499</v>
      </c>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67" t="s">
        <v>34</v>
      </c>
      <c r="B177" s="478"/>
      <c r="C177" s="479"/>
      <c r="D177" s="330">
        <f>SUM(B169:C176)</f>
        <v>9</v>
      </c>
    </row>
    <row r="178" spans="1:6" x14ac:dyDescent="0.3">
      <c r="A178" s="467" t="s">
        <v>249</v>
      </c>
      <c r="B178" s="468"/>
      <c r="C178" s="469"/>
      <c r="D178" s="17">
        <f>D177/(COUNT(B169:C176)*2)</f>
        <v>0.5</v>
      </c>
    </row>
    <row r="179" spans="1:6" x14ac:dyDescent="0.3">
      <c r="A179" s="10"/>
      <c r="B179" s="11"/>
      <c r="C179" s="13"/>
      <c r="D179" s="14"/>
    </row>
    <row r="180" spans="1:6" ht="19.5" x14ac:dyDescent="0.4">
      <c r="A180" s="480" t="s">
        <v>64</v>
      </c>
      <c r="B180" s="481"/>
      <c r="C180" s="481"/>
      <c r="D180" s="481"/>
      <c r="E180" s="481"/>
      <c r="F180" s="481"/>
    </row>
    <row r="181" spans="1:6" ht="33.75" x14ac:dyDescent="0.35">
      <c r="A181" s="24" t="s">
        <v>240</v>
      </c>
      <c r="B181" s="55">
        <v>0</v>
      </c>
      <c r="C181" s="6">
        <f>IF(B181=0, -5, "0")</f>
        <v>-5</v>
      </c>
      <c r="D181" s="56" t="s">
        <v>553</v>
      </c>
      <c r="E181" s="56" t="s">
        <v>554</v>
      </c>
      <c r="F181" s="55"/>
    </row>
    <row r="182" spans="1:6" x14ac:dyDescent="0.3">
      <c r="A182" s="6" t="s">
        <v>241</v>
      </c>
      <c r="B182" s="55">
        <v>2</v>
      </c>
      <c r="C182" s="55"/>
      <c r="D182" s="56"/>
      <c r="E182" s="55"/>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67" t="s">
        <v>34</v>
      </c>
      <c r="B185" s="468"/>
      <c r="C185" s="469"/>
      <c r="D185" s="329">
        <f>SUM(B181:C184)</f>
        <v>1</v>
      </c>
    </row>
    <row r="186" spans="1:6" x14ac:dyDescent="0.3">
      <c r="A186" s="467" t="s">
        <v>249</v>
      </c>
      <c r="B186" s="468"/>
      <c r="C186" s="469"/>
      <c r="D186" s="17">
        <f>D185/(COUNT(B181:C184)*2)</f>
        <v>0.1</v>
      </c>
    </row>
    <row r="187" spans="1:6" x14ac:dyDescent="0.3">
      <c r="A187" s="10"/>
      <c r="B187" s="11"/>
      <c r="C187" s="11"/>
      <c r="D187" s="12"/>
    </row>
    <row r="188" spans="1:6" ht="19.5" x14ac:dyDescent="0.4">
      <c r="A188" s="487" t="s">
        <v>15</v>
      </c>
      <c r="B188" s="488"/>
      <c r="C188" s="488"/>
      <c r="D188" s="488"/>
      <c r="E188" s="488"/>
      <c r="F188" s="488"/>
    </row>
    <row r="189" spans="1:6" x14ac:dyDescent="0.3">
      <c r="A189" s="6" t="s">
        <v>150</v>
      </c>
      <c r="B189" s="55">
        <v>2</v>
      </c>
      <c r="C189" s="55"/>
      <c r="D189" s="76"/>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67" t="s">
        <v>34</v>
      </c>
      <c r="B193" s="468"/>
      <c r="C193" s="469"/>
      <c r="D193" s="329">
        <f>SUM(B189:C192)</f>
        <v>8</v>
      </c>
    </row>
    <row r="194" spans="1:7" x14ac:dyDescent="0.3">
      <c r="A194" s="467" t="s">
        <v>249</v>
      </c>
      <c r="B194" s="468"/>
      <c r="C194" s="469"/>
      <c r="D194" s="17">
        <f>D193/(COUNT(B189:C192)*2)</f>
        <v>1</v>
      </c>
    </row>
    <row r="195" spans="1:7" x14ac:dyDescent="0.3">
      <c r="A195" s="10"/>
      <c r="B195" s="11"/>
      <c r="C195" s="11"/>
      <c r="D195" s="12"/>
    </row>
    <row r="196" spans="1:7" ht="19.5" x14ac:dyDescent="0.4">
      <c r="A196" s="480" t="s">
        <v>65</v>
      </c>
      <c r="B196" s="481"/>
      <c r="C196" s="481"/>
      <c r="D196" s="481"/>
      <c r="E196" s="481"/>
      <c r="F196" s="481"/>
    </row>
    <row r="197" spans="1:7" ht="33" x14ac:dyDescent="0.3">
      <c r="A197" s="26" t="s">
        <v>268</v>
      </c>
      <c r="B197" s="55">
        <v>0</v>
      </c>
      <c r="C197" s="55"/>
      <c r="D197" s="56" t="s">
        <v>520</v>
      </c>
      <c r="E197" s="56" t="s">
        <v>521</v>
      </c>
      <c r="F197" s="55"/>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67" t="s">
        <v>34</v>
      </c>
      <c r="B202" s="468"/>
      <c r="C202" s="469"/>
      <c r="D202" s="329">
        <f>SUM(B197:C201)</f>
        <v>8</v>
      </c>
    </row>
    <row r="203" spans="1:7" x14ac:dyDescent="0.3">
      <c r="A203" s="467" t="s">
        <v>249</v>
      </c>
      <c r="B203" s="468"/>
      <c r="C203" s="469"/>
      <c r="D203" s="17">
        <f>D202/(COUNT(B197:C201)*2)</f>
        <v>0.8</v>
      </c>
    </row>
    <row r="204" spans="1:7" x14ac:dyDescent="0.3">
      <c r="A204" s="10"/>
      <c r="B204" s="11"/>
      <c r="C204" s="11"/>
      <c r="D204" s="12"/>
    </row>
    <row r="205" spans="1:7" ht="19.5" x14ac:dyDescent="0.4">
      <c r="A205" s="480" t="s">
        <v>175</v>
      </c>
      <c r="B205" s="481"/>
      <c r="C205" s="481"/>
      <c r="D205" s="481"/>
      <c r="E205" s="481"/>
      <c r="F205" s="481"/>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v>0</v>
      </c>
      <c r="C208" s="55"/>
      <c r="D208" s="56" t="s">
        <v>603</v>
      </c>
      <c r="E208" s="55" t="s">
        <v>487</v>
      </c>
      <c r="F208" s="55"/>
    </row>
    <row r="209" spans="1:6" x14ac:dyDescent="0.3">
      <c r="A209" s="33" t="s">
        <v>157</v>
      </c>
      <c r="B209" s="55" t="s">
        <v>30</v>
      </c>
      <c r="C209" s="55"/>
      <c r="D209" s="55"/>
      <c r="E209" s="55"/>
      <c r="F209" s="55"/>
    </row>
    <row r="210" spans="1:6" x14ac:dyDescent="0.3">
      <c r="A210" s="467" t="s">
        <v>34</v>
      </c>
      <c r="B210" s="468"/>
      <c r="C210" s="469"/>
      <c r="D210" s="34">
        <f>SUM(B206:C209)</f>
        <v>2</v>
      </c>
    </row>
    <row r="211" spans="1:6" x14ac:dyDescent="0.3">
      <c r="A211" s="467" t="s">
        <v>249</v>
      </c>
      <c r="B211" s="468"/>
      <c r="C211" s="469"/>
      <c r="D211" s="17">
        <f>D210/(COUNT(B206:C209)*2)</f>
        <v>0.5</v>
      </c>
    </row>
    <row r="213" spans="1:6" ht="18" x14ac:dyDescent="0.35">
      <c r="A213" s="37" t="s">
        <v>402</v>
      </c>
      <c r="B213" s="36"/>
      <c r="C213" s="36"/>
      <c r="D213" s="87">
        <f>E213/F213</f>
        <v>0.5</v>
      </c>
      <c r="E213" s="323">
        <f>COUNTIF('A3 Technique'!F17:F209,"ok")</f>
        <v>10</v>
      </c>
      <c r="F213" s="323">
        <f>COUNTA('A3 Technique'!F17:F209)</f>
        <v>20</v>
      </c>
    </row>
    <row r="214" spans="1:6" ht="22.5" x14ac:dyDescent="0.3">
      <c r="A214" s="19" t="s">
        <v>403</v>
      </c>
      <c r="B214" s="20"/>
      <c r="C214" s="21"/>
      <c r="D214" s="22">
        <f>SUM(D210,D202,D193,D185,D177,D79,D68,D33,D22,D134,D165,D149,D118,D100,D42,D58)</f>
        <v>168</v>
      </c>
    </row>
    <row r="215" spans="1:6" ht="22.5" x14ac:dyDescent="0.3">
      <c r="A215" s="19" t="s">
        <v>274</v>
      </c>
      <c r="B215" s="20"/>
      <c r="C215" s="21"/>
      <c r="D215" s="23">
        <f>D214/(COUNT(B206:C209,B197:C201,B189:C192,B181:C184,B169:C176,B72:C78,B62:C67,B26:C32,B17:C21,B123:C133,B153:C164,B138:C148,B104:C117,B83:C99,B37:C41,B46:C57)*2)</f>
        <v>0.8</v>
      </c>
    </row>
  </sheetData>
  <sheetProtection algorithmName="SHA-512" hashValue="KH4Z1BPOntUvClnLAvPzchfqVjV2Yn0CWRfn+1OlTfLlj7lIriIvvxhUF2uvfVJDASKkDFyO5YXMnPxHmOhY2w==" saltValue="YAgm3UKv4DqkQml3HCDiOw==" spinCount="100000" sheet="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Utilisateur Windows</cp:lastModifiedBy>
  <cp:lastPrinted>2019-01-11T11:00:47Z</cp:lastPrinted>
  <dcterms:created xsi:type="dcterms:W3CDTF">2015-10-03T07:44:26Z</dcterms:created>
  <dcterms:modified xsi:type="dcterms:W3CDTF">2019-11-28T23:06:02Z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