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Rte Gabes Sep 2019\"/>
    </mc:Choice>
  </mc:AlternateContent>
  <bookViews>
    <workbookView xWindow="0" yWindow="0" windowWidth="20490" windowHeight="706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D339" i="44" s="1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40" i="44"/>
  <c r="D223" i="44"/>
  <c r="D224" i="44" s="1"/>
  <c r="D213" i="47"/>
  <c r="D211" i="47"/>
  <c r="D658" i="44"/>
  <c r="D659" i="44" s="1"/>
  <c r="D241" i="44"/>
  <c r="D242" i="44" s="1"/>
  <c r="D296" i="44"/>
  <c r="D297" i="44" s="1"/>
  <c r="D419" i="44"/>
  <c r="B419" i="44" s="1"/>
  <c r="D420" i="44" s="1"/>
  <c r="D467" i="44"/>
  <c r="D468" i="44" s="1"/>
  <c r="D690" i="44"/>
  <c r="D711" i="44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<sst xmlns="http://schemas.openxmlformats.org/spreadsheetml/2006/main" count="2729" uniqueCount="574">
  <si>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</si>
  <si>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</si>
  <si>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</si>
  <si>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</si>
  <si>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</si>
  <si>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</si>
  <si>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</si>
  <si>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</si>
  <si>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</si>
  <si>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</si>
  <si>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</si>
  <si>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</si>
  <si>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</si>
  <si>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</si>
  <si>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</si>
  <si>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</si>
  <si>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</si>
  <si>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</si>
  <si>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</si>
  <si>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</si>
  <si>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</si>
  <si>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</si>
  <si>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</si>
  <si>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</si>
  <si>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</si>
  <si>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</si>
  <si>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</si>
  <si>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</si>
  <si>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</si>
  <si>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</si>
  <si>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</si>
  <si>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</si>
  <si>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</si>
  <si>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</si>
  <si>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</si>
  <si>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</si>
  <si>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</si>
  <si>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</si>
  <si>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</si>
  <si>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</si>
  <si>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</si>
  <si>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</si>
  <si>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</si>
  <si>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</si>
  <si>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</si>
  <si>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</si>
  <si>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</si>
  <si>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</si>
  <si>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</si>
  <si>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</si>
  <si>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</si>
  <si>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</si>
  <si>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</si>
  <si>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</si>
  <si>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</si>
  <si>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</si>
  <si>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</si>
  <si>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</si>
  <si>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</si>
  <si>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</si>
  <si>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</si>
  <si>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</si>
  <si>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</si>
  <si>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</si>
  <si>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</si>
  <si>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</si>
  <si>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</si>
  <si>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</si>
  <si>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</si>
  <si>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</si>
  <si>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</si>
  <si>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</si>
  <si>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</si>
  <si>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</si>
  <si>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</si>
  <si>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</si>
  <si>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</si>
  <si>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</si>
  <si>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</si>
  <si>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</si>
  <si>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</si>
  <si>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</si>
  <si>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</si>
  <si>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</si>
  <si>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</si>
  <si>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</si>
  <si>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</si>
  <si>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</si>
  <si>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</si>
  <si>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</si>
  <si>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</si>
  <si>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</si>
  <si>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</si>
  <si>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</si>
  <si>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</si>
  <si>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</si>
  <si>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</si>
  <si>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</si>
  <si>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</si>
  <si>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</si>
  <si>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</si>
  <si>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</si>
  <si>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</si>
  <si>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</si>
  <si>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</si>
  <si>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</si>
  <si>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</si>
  <si>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</si>
  <si>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</si>
  <si>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</si>
  <si>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</si>
  <si>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</si>
  <si>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</si>
  <si>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</si>
  <si>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</si>
  <si>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</si>
  <si>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</si>
  <si>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</si>
  <si>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</si>
  <si>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</si>
  <si>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</si>
  <si>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</si>
  <si>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</si>
  <si>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</si>
  <si>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</si>
  <si>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</si>
  <si>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</si>
  <si>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</si>
  <si>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</si>
  <si>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</si>
  <si>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</si>
  <si>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</si>
  <si>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</si>
  <si>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</si>
  <si>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</si>
  <si>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</si>
  <si>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</si>
  <si>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</si>
  <si>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</si>
  <si>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</si>
  <si>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</si>
  <si>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</si>
  <si>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</si>
  <si>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</si>
  <si>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</si>
  <si>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</si>
  <si>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</si>
  <si>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</si>
  <si>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</si>
  <si>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</si>
  <si>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</si>
  <si>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</si>
  <si>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</si>
  <si>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</si>
  <si>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</si>
  <si>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</si>
  <si>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</si>
  <si>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</si>
  <si>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</si>
  <si>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</si>
  <si>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</si>
  <si>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</si>
  <si>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</si>
  <si>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</si>
  <si>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</si>
  <si>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</si>
  <si>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</si>
  <si>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</si>
  <si>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</si>
  <si>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</si>
  <si>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</si>
  <si>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</si>
  <si>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</si>
  <si>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</si>
  <si>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</si>
  <si>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</si>
  <si>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</si>
  <si>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</si>
  <si>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</si>
  <si>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</si>
  <si>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</si>
  <si>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</si>
  <si>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</si>
  <si>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</si>
  <si>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</si>
  <si>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</si>
  <si>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</si>
  <si>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</si>
  <si>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</si>
  <si>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</si>
  <si>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</si>
  <si>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</si>
  <si>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</si>
  <si>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</si>
  <si>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</si>
  <si>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</si>
  <si>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</si>
  <si>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</si>
  <si>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</si>
  <si>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</si>
  <si>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</si>
  <si>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</si>
  <si>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</si>
  <si>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</si>
  <si>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</si>
  <si>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</si>
  <si>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</si>
  <si>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</si>
  <si>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</si>
  <si>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</si>
  <si>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</si>
  <si>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</si>
  <si>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</si>
  <si>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</si>
  <si>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</si>
  <si>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</si>
  <si>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</si>
  <si>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</si>
  <si>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</si>
  <si>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</si>
  <si>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</si>
  <si>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</si>
  <si>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</si>
  <si>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</si>
  <si>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</si>
  <si>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</si>
  <si>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</si>
  <si>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</si>
  <si>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</si>
  <si>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</si>
  <si>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</si>
  <si>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</si>
  <si>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</si>
  <si>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</si>
  <si>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</si>
  <si>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</si>
  <si>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</si>
  <si>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</si>
  <si>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</si>
  <si>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</si>
  <si>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</si>
  <si>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</si>
  <si>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</si>
  <si>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</si>
  <si>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</si>
  <si>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</si>
  <si>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</si>
  <si>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</si>
  <si>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</si>
  <si>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</si>
  <si>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</si>
  <si>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</si>
  <si>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</si>
  <si>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</si>
  <si>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</si>
  <si>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</si>
  <si>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</si>
  <si>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</si>
  <si>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</si>
  <si>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</si>
  <si>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</si>
  <si>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</si>
  <si>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</si>
  <si>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</si>
  <si>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</si>
  <si>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</si>
  <si>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</si>
  <si>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</si>
  <si>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</si>
  <si>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</si>
  <si>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</si>
  <si>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</si>
  <si>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</si>
  <si>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</si>
  <si>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</si>
  <si>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</si>
  <si>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</si>
  <si>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</si>
  <si>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</si>
  <si>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</si>
  <si>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</si>
  <si>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</si>
  <si>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</si>
  <si>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</si>
  <si>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</si>
  <si>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</si>
  <si>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</si>
  <si>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</si>
  <si>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</si>
  <si>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</si>
  <si>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</si>
  <si>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</si>
  <si>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</si>
  <si>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</si>
  <si>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</si>
  <si>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</si>
  <si>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</si>
  <si>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</si>
  <si>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</si>
  <si>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</si>
  <si>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</si>
  <si>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</si>
  <si>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</si>
  <si>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</si>
  <si>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</si>
  <si>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</si>
  <si>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</si>
  <si>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</si>
  <si>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</si>
  <si>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</si>
  <si>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</si>
  <si>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</si>
  <si>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</si>
  <si>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</si>
  <si>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</si>
  <si>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</si>
  <si>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</si>
  <si>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</si>
  <si>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</si>
  <si>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</si>
  <si>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</si>
  <si>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</si>
  <si>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</si>
  <si>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</si>
  <si>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</si>
  <si>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</si>
  <si>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</si>
  <si>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</si>
  <si>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</si>
  <si>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</si>
  <si>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</si>
  <si>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</si>
  <si>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</si>
  <si>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</si>
  <si>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</si>
  <si>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</si>
  <si>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</si>
  <si>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</si>
  <si>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</si>
  <si>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</si>
  <si>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</si>
  <si>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</si>
  <si>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</si>
  <si>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</si>
  <si>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</si>
  <si>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</si>
  <si>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</si>
  <si>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</si>
  <si>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</si>
  <si>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</si>
  <si>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</si>
  <si>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</si>
  <si>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</si>
  <si>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</si>
  <si>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</si>
  <si>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</si>
  <si>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</si>
  <si>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</si>
  <si>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</si>
  <si>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</si>
  <si>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</si>
  <si>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</si>
  <si>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</si>
  <si>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</si>
  <si>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</si>
  <si>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</si>
  <si>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</si>
  <si>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</si>
  <si>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</si>
  <si>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</si>
  <si>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</si>
  <si>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</si>
  <si>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</si>
  <si>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</si>
  <si>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</si>
  <si>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</si>
  <si>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</si>
  <si>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</si>
  <si>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</si>
  <si>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</si>
  <si>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</si>
  <si>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</si>
  <si>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</si>
  <si>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</si>
  <si>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</si>
  <si>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</si>
  <si>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</si>
  <si>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</si>
  <si>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</si>
  <si>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</si>
  <si>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</si>
  <si>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</si>
  <si>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</si>
  <si>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</si>
  <si>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</si>
  <si>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</si>
  <si>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</si>
  <si>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</si>
  <si>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</si>
  <si>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</si>
  <si>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</si>
  <si>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</si>
  <si>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</si>
  <si>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</si>
  <si>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</si>
  <si>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</si>
  <si>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</si>
  <si>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</si>
  <si>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</si>
  <si>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</si>
  <si>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</si>
  <si>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</si>
  <si>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</si>
  <si>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</si>
  <si>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</si>
  <si>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</si>
  <si>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</si>
  <si>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</si>
  <si>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</si>
  <si>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</si>
  <si>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</si>
  <si>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</si>
  <si>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</si>
  <si>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</si>
  <si>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</si>
  <si>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</si>
  <si>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</si>
  <si>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</si>
  <si>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</si>
  <si>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</si>
  <si>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</si>
  <si>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</si>
  <si>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</si>
  <si>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</si>
  <si>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</si>
  <si>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</si>
  <si>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</si>
  <si>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</si>
  <si>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</si>
  <si>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</si>
  <si>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</si>
  <si>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</si>
  <si>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</si>
  <si>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</si>
  <si>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</si>
  <si>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</si>
  <si>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</si>
  <si>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</si>
  <si>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</si>
  <si>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</si>
  <si>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</si>
  <si>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</si>
  <si>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</si>
  <si>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</si>
  <si>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</si>
  <si>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</si>
  <si>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</si>
  <si>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</si>
  <si>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</si>
  <si>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</si>
  <si>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</si>
  <si>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</si>
  <si>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</si>
  <si>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</si>
  <si>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</si>
  <si>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</si>
  <si>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>Mme Meriam CHOUCHENE &amp; Mr Souhaiel DRAOUI</t>
  </si>
  <si>
    <t>Directeur magasin &amp; chefs rayons</t>
  </si>
  <si>
    <t>Renforcer le contrôle des DLC des produits.</t>
  </si>
  <si>
    <t>Présence d'un bloc de fromage pizzatella majesté et d'un boudin de salami de dinde extra entamés et non identifiés.</t>
  </si>
  <si>
    <t>Veuillez étiqueter les produits entamés.</t>
  </si>
  <si>
    <t>Absence de savon liquide.</t>
  </si>
  <si>
    <t>Fournir du savon liquide.</t>
  </si>
  <si>
    <t>Assurer l'enregistrement quotidien de l'autocontrôle du nettoyage.</t>
  </si>
  <si>
    <t>Renforcer le nettoyage.</t>
  </si>
  <si>
    <t>Présence de deux couteaux non propres (voir photo).</t>
  </si>
  <si>
    <t>Renforcer le triage.</t>
  </si>
  <si>
    <t>Veuillez identifier les morceaux de potiron avant exposition.</t>
  </si>
  <si>
    <t>Assurer l'enregistrement quotidien des autocontrôles du nettoyage.</t>
  </si>
  <si>
    <t>Présence de déchets de cartons par terre.</t>
  </si>
  <si>
    <t>Renforcer le nettoyage de la réserve.</t>
  </si>
  <si>
    <t xml:space="preserve"> Accumulation de la poussière sur les étagères de stockage.</t>
  </si>
  <si>
    <t>Assurer le nettoyage.</t>
  </si>
  <si>
    <t>Utilisation d'une ancienne boite de conserve pour le remplissage du sucre.</t>
  </si>
  <si>
    <t>Vérifier l'étiquetage des produits avant exposition.</t>
  </si>
  <si>
    <t>Absence de source d'aération.</t>
  </si>
  <si>
    <t>Installer un système d'aération.</t>
  </si>
  <si>
    <t>Procéder au dégivrage.</t>
  </si>
  <si>
    <t>Présence de 3 lampes non fonctionnelles dans le meubles froid d'exposition des yaourts.</t>
  </si>
  <si>
    <t>Assurer la réparation.</t>
  </si>
  <si>
    <t>Présence de givre au niveau de la CF(-) et dans les meubles froids d'exposition des glaces et des produits surgelés.</t>
  </si>
  <si>
    <t>Assurer la découpe des aliments prêts à la consommation sur la planche de découpe appropriée.</t>
  </si>
  <si>
    <t>La hotte est non  fonctionnelle.</t>
  </si>
  <si>
    <t>Mettre en marche la hotte.</t>
  </si>
  <si>
    <t>Prévoir une séparation entre les secteurs de différentes natures.</t>
  </si>
  <si>
    <t>Découpe des aliments cuits 'Ain Sbanouiria' sur billot de volaille trad.
Le risque de contamination croisée par des germes pathogènes tels que les Salmonelle est imminent.</t>
  </si>
  <si>
    <t>Absence de savon liquide au rayon.</t>
  </si>
  <si>
    <t>Lavage des mains non maitrisé en absence du savon liquide.</t>
  </si>
  <si>
    <t>Absence de dispositif de savon liquide au rayon traiteur.</t>
  </si>
  <si>
    <t>Fournir un distributeur.</t>
  </si>
  <si>
    <t>Le système d'ouverture à pédale des poubelles du rayon FLEG et traiteur est abimé.</t>
  </si>
  <si>
    <t>Réparer ou remplacer les poubelles abimées.</t>
  </si>
  <si>
    <t>Le DEIV du rayon traiteur est rempli de cadavres d'insectes</t>
  </si>
  <si>
    <t>Nettoyer régulièrement les DEIV.</t>
  </si>
  <si>
    <t>T° affichée du meuble froid est de l'ordre de 6,1°C, T° prélevée 9,1°C.</t>
  </si>
  <si>
    <t>Vérifier l'afficheur du meuble froid.</t>
  </si>
  <si>
    <t>Ajuster la T° du meuble à 4°C.</t>
  </si>
  <si>
    <t>Etat de propreté insatisfaisant du meuble d'exposition à température ambiante.</t>
  </si>
  <si>
    <t>Remplir ces paramètres.</t>
  </si>
  <si>
    <t>Etat de propreté insatisfaisant du petit matériel.</t>
  </si>
  <si>
    <t>Entreposage des éléments du hachoir au rayon traiteur.</t>
  </si>
  <si>
    <t>T° laboratoire 16°C</t>
  </si>
  <si>
    <t>Abaisser la T° de climatisation à 10°C.</t>
  </si>
  <si>
    <t>Stagnation d'eau dans la chambre froide de la boucherie.</t>
  </si>
  <si>
    <t>Améliorer le système de drainage à ce niveau.</t>
  </si>
  <si>
    <t>La benne à ordure n'est pas munie de sac.
Le local déchet n'est pas utilisé pour l'entreposage des ordures; stockage des étagères à ce niveau.</t>
  </si>
  <si>
    <t>Mettre en place un sac poubelle.
Ecarter les étagères du local déchet.</t>
  </si>
  <si>
    <t>Présence de mouches au rayon boucherie.</t>
  </si>
  <si>
    <t>Renforcer la lutte contre les mouches.</t>
  </si>
  <si>
    <t>Fixer le système d'ouverture.
Réparer la fuite.</t>
  </si>
  <si>
    <t>Absence de local déchet.</t>
  </si>
  <si>
    <t>Aménager un local déchet adapté.</t>
  </si>
  <si>
    <t>Dégradation des grilles d'aération au niveau du meuble froid d'exposition des yaourts.</t>
  </si>
  <si>
    <t>Entretenir le meuble.</t>
  </si>
  <si>
    <t>Même chambre froide pour les condiments et légumes.</t>
  </si>
  <si>
    <t>Prévoir une séparation physique à ce niveau.</t>
  </si>
  <si>
    <t>Dégradation des grilles d'aération au  meuble 4 éme gamme.</t>
  </si>
  <si>
    <t>La T° de la salade méchouia est de l'ordre de 9,5°C.</t>
  </si>
  <si>
    <t>Renforcer le nettoyage du meuble.</t>
  </si>
  <si>
    <t>Respecter le flux du personnel par secteur.</t>
  </si>
  <si>
    <t>L'employé assure le traitement et la vente au niveau de tous les rayons PFT.
Aucune action préventive n'a été mise en place.</t>
  </si>
  <si>
    <t>Manque de traçabilité des morceaux de halwa chamia (nature color et au chocolat) DE 14/09/19 et des morceaux de beurre délice DE 15/09/19.</t>
  </si>
  <si>
    <t>Assurer la traçabilité de tous les produits.</t>
  </si>
  <si>
    <t>Manque de mention de la date d'ouverture du boudin de salami de dinde extra sur les fiches de traçabilité.</t>
  </si>
  <si>
    <t>Réparer ou remplacer le thermomètre.</t>
  </si>
  <si>
    <t>Le thermomètre est non fonctionnel. Utilisation du thermomètre du traiteur ayant ainsi un problème de fonctionnement.</t>
  </si>
  <si>
    <t>L'autocontrôle du nettoyage n'est pas systématiquement réalisé.</t>
  </si>
  <si>
    <t>Interdire cette pratique.</t>
  </si>
  <si>
    <t>Enregistrer les quantités restantes sur linéaires avant de mentionner les quantités ajoutées.</t>
  </si>
  <si>
    <t>Etat de propreté insatisfaisant des étagères.</t>
  </si>
  <si>
    <t xml:space="preserve">Etat de fraicheur insatisfaisant des tomates et piments. </t>
  </si>
  <si>
    <t>Manque de louches pour les produits exposés.</t>
  </si>
  <si>
    <t>Etat de propreté insatisfaisant des étagères de farine, sucre, pâtes, semoules.</t>
  </si>
  <si>
    <t>Absence du thermomètre.
Utilisation du thermomètre du rayon charcuterie/fromage.</t>
  </si>
  <si>
    <t>Fournir un thermomètre à sonde pour chaque rayon.</t>
  </si>
  <si>
    <t>Présence d'une préparation alimentaire "mozza pizza" dépourvue de son étiquetage fournisseur.</t>
  </si>
  <si>
    <t>Présence de 3 paquets de fromage "fromy 24 portions" périmés depuis le 15/09/19.</t>
  </si>
  <si>
    <t>Etat de propreté insatisfaisant des meubles d'exposition des glaces et produits surgelés.</t>
  </si>
  <si>
    <t>Manque d'étiquetage sur les morceaux de potiron emballés et exposés.</t>
  </si>
  <si>
    <t>Etat de propreté insatisfaisant de la chambre froide négative.</t>
  </si>
  <si>
    <t>Manque d'étanchéité de la porte du quai de réception.</t>
  </si>
  <si>
    <t>Renforcer l'étanchéité de la porte.</t>
  </si>
  <si>
    <t>Le bouton poussoir du poste lave-mains du rayon traiteur est à manipulation difficile.
Présence de fuite d'eau au poste lave-mains des sanitaires femmes.
Absence de poste lave-mains à la boucherie.</t>
  </si>
  <si>
    <t>Non disponibilité de stations de nettoyage à la réception et pâtisserie.</t>
  </si>
  <si>
    <t>Fournir des stations de nettoyage.</t>
  </si>
  <si>
    <t>Renforcer le nettoyage et désinfection des outils de travail.</t>
  </si>
  <si>
    <t>Dysfonctionnement du thermomètre; lecture unique en °F.</t>
  </si>
  <si>
    <t>Remplir tous les paramètres de la traçabilité.</t>
  </si>
  <si>
    <t>Renforcer le nettoyage des couteaux après utilisation.</t>
  </si>
  <si>
    <t>Fournir ces éléments.</t>
  </si>
  <si>
    <t>Dresser le plan de positionnement des appâts au magasin.</t>
  </si>
  <si>
    <t>Absence de plan de positionnement des appâts au magasin.</t>
  </si>
  <si>
    <t>Indication erronée de la date de réception au rayon des gâteaux caramel *4 (06/08/2019). Egalement, on note l'absence de l'étiquette originale du produit.
Par ailleurs, certaines fiches de contrôle de réception au rayon ne sont pas totalement remplies.</t>
  </si>
  <si>
    <t>Plus de rigueur au remplissage des fiches de contrôle des produits réceptionnés au rayon.</t>
  </si>
  <si>
    <t>Présence de 6 paquets de kounefa exposés au froid positif dont la date de fabrication était le 06/08/19. Il est mentionné sur l'étiquette fournisseur  de conserver pendant 15 jour au froid positif (donc la DLC sera le 21/08/19) alors qu'au froid négatif à une durée de 6 mois.</t>
  </si>
  <si>
    <t>Respecter les consignes du fournisseur sur le mode de conservation et la durée de vie de cet aliment.</t>
  </si>
  <si>
    <t>Les mentions casses et ventes ne sont pas remplies sur le cadencier.
Les températures de fin de cuisson ne sont pas enregistrées au cadencier.</t>
  </si>
  <si>
    <t>Surveiller de prés la chaine froide des préparations sensibles. Ne pas les exposer en cas de litige frigorifique.</t>
  </si>
  <si>
    <t>Volaillerie trad.: Les quantités de volaille, restées sur linéaires, ne sont pas correctement mentionnées sur les fiches de traçabilité.</t>
  </si>
  <si>
    <t>Fournir un élément adapté et nettoyable pour cet activité.</t>
  </si>
  <si>
    <t>Présence de givre au niveau des meubles froids d'exposition des glaces et produits surgelés.</t>
  </si>
  <si>
    <t>T° de la salade méchouia est e l'ordre de 9,5°C.</t>
  </si>
  <si>
    <t>L'emplacement juxtaposé  du billot de découpe des volailles trad. et de la friteuse favorise le risque de contamination croisée.</t>
  </si>
  <si>
    <t>UHD ROUTE DE GABES SFAX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</si>
</sst>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7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center"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horizont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833008"/>
        <c:axId val="-313828656"/>
      </c:barChart>
      <c:catAx>
        <c:axId val="-31383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28656"/>
        <c:crosses val="autoZero"/>
        <c:auto val="1"/>
        <c:lblAlgn val="ctr"/>
        <c:lblOffset val="100"/>
        <c:noMultiLvlLbl val="0"/>
      </c:catAx>
      <c:valAx>
        <c:axId val="-31382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83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77108480"/>
        <c:axId val="-1877107392"/>
      </c:barChart>
      <c:catAx>
        <c:axId val="-187710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7107392"/>
        <c:crosses val="autoZero"/>
        <c:auto val="1"/>
        <c:lblAlgn val="ctr"/>
        <c:lblOffset val="100"/>
        <c:noMultiLvlLbl val="0"/>
      </c:catAx>
      <c:valAx>
        <c:axId val="-187710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7710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0.82499999999999996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056272"/>
        <c:axId val="-192055728"/>
      </c:barChart>
      <c:catAx>
        <c:axId val="-19205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55728"/>
        <c:crosses val="autoZero"/>
        <c:auto val="1"/>
        <c:lblAlgn val="ctr"/>
        <c:lblOffset val="100"/>
        <c:noMultiLvlLbl val="0"/>
      </c:catAx>
      <c:valAx>
        <c:axId val="-192055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05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0.76388888888888884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055184"/>
        <c:axId val="-192054640"/>
      </c:barChart>
      <c:catAx>
        <c:axId val="-19205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54640"/>
        <c:crosses val="autoZero"/>
        <c:auto val="1"/>
        <c:lblAlgn val="ctr"/>
        <c:lblOffset val="100"/>
        <c:noMultiLvlLbl val="0"/>
      </c:catAx>
      <c:valAx>
        <c:axId val="-19205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05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0.91666666666666663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049200"/>
        <c:axId val="-192053008"/>
      </c:barChart>
      <c:catAx>
        <c:axId val="-19204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053008"/>
        <c:crosses val="autoZero"/>
        <c:auto val="1"/>
        <c:lblAlgn val="ctr"/>
        <c:lblOffset val="100"/>
        <c:noMultiLvlLbl val="0"/>
      </c:catAx>
      <c:valAx>
        <c:axId val="-19205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04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6489600"/>
        <c:axId val="-1926495040"/>
      </c:barChart>
      <c:catAx>
        <c:axId val="-192648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5040"/>
        <c:crosses val="autoZero"/>
        <c:auto val="1"/>
        <c:lblAlgn val="ctr"/>
        <c:lblOffset val="100"/>
        <c:noMultiLvlLbl val="0"/>
      </c:catAx>
      <c:valAx>
        <c:axId val="-192649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648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0.77570093457943923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6493408"/>
        <c:axId val="-1926494496"/>
      </c:barChart>
      <c:catAx>
        <c:axId val="-192649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4496"/>
        <c:crosses val="autoZero"/>
        <c:auto val="1"/>
        <c:lblAlgn val="ctr"/>
        <c:lblOffset val="100"/>
        <c:noMultiLvlLbl val="0"/>
      </c:catAx>
      <c:valAx>
        <c:axId val="-192649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649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0.79867986798679869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6489056"/>
        <c:axId val="-1926496128"/>
      </c:barChart>
      <c:catAx>
        <c:axId val="-192648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6128"/>
        <c:crosses val="autoZero"/>
        <c:auto val="1"/>
        <c:lblAlgn val="ctr"/>
        <c:lblOffset val="100"/>
        <c:noMultiLvlLbl val="0"/>
      </c:catAx>
      <c:valAx>
        <c:axId val="-192649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648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0.78719040128311901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926491232"/>
        <c:axId val="-1926493952"/>
        <c:extLst xmlns:c16r2="http://schemas.microsoft.com/office/drawing/2015/06/chart"/>
      </c:barChart>
      <c:catAx>
        <c:axId val="-1926491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3952"/>
        <c:crosses val="autoZero"/>
        <c:auto val="1"/>
        <c:lblAlgn val="ctr"/>
        <c:lblOffset val="100"/>
        <c:noMultiLvlLbl val="0"/>
      </c:catAx>
      <c:valAx>
        <c:axId val="-19264939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0.56785000000000008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037618448"/>
        <c:axId val="-2037617360"/>
        <c:extLst xmlns:c16r2="http://schemas.microsoft.com/office/drawing/2015/06/chart"/>
      </c:barChart>
      <c:catAx>
        <c:axId val="-203761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7617360"/>
        <c:crosses val="autoZero"/>
        <c:auto val="1"/>
        <c:lblAlgn val="ctr"/>
        <c:lblOffset val="100"/>
        <c:noMultiLvlLbl val="0"/>
      </c:catAx>
      <c:valAx>
        <c:axId val="-203761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761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832464"/>
        <c:axId val="-313831376"/>
      </c:barChart>
      <c:catAx>
        <c:axId val="-31383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31376"/>
        <c:crosses val="autoZero"/>
        <c:auto val="1"/>
        <c:lblAlgn val="ctr"/>
        <c:lblOffset val="100"/>
        <c:noMultiLvlLbl val="0"/>
      </c:catAx>
      <c:valAx>
        <c:axId val="-31383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83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0.76315789473684215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827024"/>
        <c:axId val="-313826480"/>
      </c:barChart>
      <c:catAx>
        <c:axId val="-31382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26480"/>
        <c:crosses val="autoZero"/>
        <c:auto val="1"/>
        <c:lblAlgn val="ctr"/>
        <c:lblOffset val="100"/>
        <c:noMultiLvlLbl val="0"/>
      </c:catAx>
      <c:valAx>
        <c:axId val="-31382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82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0.64634146341463417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5128912"/>
        <c:axId val="-1925130544"/>
      </c:barChart>
      <c:catAx>
        <c:axId val="-192512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5130544"/>
        <c:crosses val="autoZero"/>
        <c:auto val="1"/>
        <c:lblAlgn val="ctr"/>
        <c:lblOffset val="100"/>
        <c:noMultiLvlLbl val="0"/>
      </c:catAx>
      <c:valAx>
        <c:axId val="-192513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512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0.68918918918918914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5131632"/>
        <c:axId val="-2038144384"/>
      </c:barChart>
      <c:catAx>
        <c:axId val="-192513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8144384"/>
        <c:crosses val="autoZero"/>
        <c:auto val="1"/>
        <c:lblAlgn val="ctr"/>
        <c:lblOffset val="100"/>
        <c:noMultiLvlLbl val="0"/>
      </c:catAx>
      <c:valAx>
        <c:axId val="-203814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513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0.78048780487804881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8141664"/>
        <c:axId val="-2038140032"/>
      </c:barChart>
      <c:catAx>
        <c:axId val="-203814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8140032"/>
        <c:crosses val="autoZero"/>
        <c:auto val="1"/>
        <c:lblAlgn val="ctr"/>
        <c:lblOffset val="100"/>
        <c:noMultiLvlLbl val="0"/>
      </c:catAx>
      <c:valAx>
        <c:axId val="-203814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814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8138944"/>
        <c:axId val="-2038142752"/>
      </c:barChart>
      <c:catAx>
        <c:axId val="-203813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8142752"/>
        <c:crosses val="autoZero"/>
        <c:auto val="1"/>
        <c:lblAlgn val="ctr"/>
        <c:lblOffset val="100"/>
        <c:noMultiLvlLbl val="0"/>
      </c:catAx>
      <c:valAx>
        <c:axId val="-203814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813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0.88461538461538458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8141120"/>
        <c:axId val="-2038140576"/>
      </c:barChart>
      <c:catAx>
        <c:axId val="-203814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8140576"/>
        <c:crosses val="autoZero"/>
        <c:auto val="1"/>
        <c:lblAlgn val="ctr"/>
        <c:lblOffset val="100"/>
        <c:noMultiLvlLbl val="0"/>
      </c:catAx>
      <c:valAx>
        <c:axId val="-203814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814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77107936"/>
        <c:axId val="-1877109568"/>
      </c:barChart>
      <c:catAx>
        <c:axId val="-187710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7109568"/>
        <c:crosses val="autoZero"/>
        <c:auto val="1"/>
        <c:lblAlgn val="ctr"/>
        <c:lblOffset val="100"/>
        <c:noMultiLvlLbl val="0"/>
      </c:catAx>
      <c:valAx>
        <c:axId val="-187710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7710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zoomScaleSheetLayoutView="100" workbookViewId="0">
      <selection activeCell="K22" sqref="K2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1" max="11" width="16.5703125" customWidth="1"/>
    <col min="12" max="14" width="11.42578125" customWidth="1"/>
  </cols>
  <sheetData>
    <row r="18" spans="1:11" ht="21" x14ac:dyDescent="0.25">
      <c r="A18" s="355" t="s">
        <v>275</v>
      </c>
      <c r="B18" s="355"/>
      <c r="C18" s="355"/>
      <c r="D18" s="356" t="s">
        <v>573</v>
      </c>
      <c r="E18" s="356"/>
      <c r="F18" s="356"/>
      <c r="G18" s="356"/>
      <c r="H18" s="356"/>
      <c r="I18" s="356"/>
      <c r="J18" s="356"/>
      <c r="K18" s="356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7" t="s">
        <v>276</v>
      </c>
      <c r="B21" s="357"/>
      <c r="C21" s="357"/>
      <c r="D21" s="357"/>
      <c r="E21" s="357"/>
      <c r="F21" s="357"/>
      <c r="G21" s="357"/>
      <c r="H21" s="357"/>
      <c r="I21" s="357"/>
      <c r="J21" s="357"/>
      <c r="K21" s="357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UHD ROUTE DE GABES SFAX</v>
      </c>
    </row>
    <row r="24" spans="1:11" ht="33" customHeight="1" x14ac:dyDescent="0.25">
      <c r="A24" s="50" t="s">
        <v>279</v>
      </c>
      <c r="B24" s="359">
        <f>AVERAGE('A3 Exploitation'!D719,'A3 Technique'!D215)</f>
        <v>0.78719040128311901</v>
      </c>
      <c r="C24" s="359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9" t="e">
        <f>AVERAGE('A4 Exploitation'!D719,'A4 Technique'!D215)</f>
        <v>#DIV/0!</v>
      </c>
      <c r="C25" s="359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>UHD ROUTE DE GABES SFAX</v>
      </c>
    </row>
    <row r="30" spans="1:11" ht="33" customHeight="1" x14ac:dyDescent="0.25">
      <c r="A30" s="50" t="s">
        <v>279</v>
      </c>
      <c r="B30" s="359">
        <f>'A3 Exploitation'!D719</f>
        <v>0.79867986798679869</v>
      </c>
      <c r="C30" s="359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9" t="e">
        <f>'A4 Exploitation'!D719</f>
        <v>#DIV/0!</v>
      </c>
      <c r="C31" s="359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0" t="s">
        <v>282</v>
      </c>
      <c r="C34" s="360"/>
      <c r="D34" s="42"/>
      <c r="E34" s="42"/>
      <c r="F34" s="42"/>
      <c r="G34" s="42"/>
      <c r="H34" s="42"/>
      <c r="I34" s="42"/>
      <c r="J34" t="str">
        <f>D18</f>
        <v>UHD ROUTE DE GABES SFAX</v>
      </c>
    </row>
    <row r="35" spans="1:10" ht="33" customHeight="1" x14ac:dyDescent="0.25">
      <c r="A35" s="50" t="s">
        <v>279</v>
      </c>
      <c r="B35" s="359">
        <f>AVERAGE('A3 Exploitation'!D717, 'A3 Technique'!D213)</f>
        <v>0.56785000000000008</v>
      </c>
      <c r="C35" s="359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9" t="e">
        <f>AVERAGE('A4 Exploitation'!D717, 'A4 Technique'!D213)</f>
        <v>#DIV/0!</v>
      </c>
      <c r="C36" s="359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>UHD ROUTE DE GABES SFAX</v>
      </c>
    </row>
    <row r="40" spans="1:10" ht="33" customHeight="1" x14ac:dyDescent="0.25">
      <c r="A40" s="50" t="s">
        <v>279</v>
      </c>
      <c r="B40" s="361">
        <f>'A3 Exploitation'!D48</f>
        <v>1</v>
      </c>
      <c r="C40" s="361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1" t="e">
        <f>'A4 Exploitation'!D48</f>
        <v>#DIV/0!</v>
      </c>
      <c r="C41" s="361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>UHD ROUTE DE GABES SFAX</v>
      </c>
    </row>
    <row r="45" spans="1:10" ht="33" customHeight="1" x14ac:dyDescent="0.25">
      <c r="A45" s="50" t="s">
        <v>279</v>
      </c>
      <c r="B45" s="361" t="e">
        <f>'A3 Exploitation'!D129</f>
        <v>#DIV/0!</v>
      </c>
      <c r="C45" s="361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1" t="e">
        <f>'A4 Exploitation'!D129</f>
        <v>#DIV/0!</v>
      </c>
      <c r="C46" s="361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444</v>
      </c>
      <c r="C49" s="358"/>
      <c r="D49" s="42"/>
      <c r="E49" s="42"/>
      <c r="F49" s="42"/>
      <c r="G49" s="42"/>
      <c r="H49" s="42"/>
      <c r="I49" s="42"/>
      <c r="J49" t="str">
        <f>D18</f>
        <v>UHD ROUTE DE GABES SFAX</v>
      </c>
    </row>
    <row r="50" spans="1:10" ht="33" customHeight="1" x14ac:dyDescent="0.25">
      <c r="A50" s="50" t="s">
        <v>279</v>
      </c>
      <c r="B50" s="361">
        <f>'A3 Exploitation'!D183</f>
        <v>0.76315789473684215</v>
      </c>
      <c r="C50" s="361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1" t="e">
        <f>'A4 Exploitation'!D183</f>
        <v>#DIV/0!</v>
      </c>
      <c r="C51" s="361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445</v>
      </c>
      <c r="C54" s="358"/>
      <c r="D54" s="42"/>
      <c r="E54" s="42"/>
      <c r="F54" s="42"/>
      <c r="G54" s="42"/>
      <c r="H54" s="42"/>
      <c r="I54" s="42"/>
      <c r="J54" t="str">
        <f>D18</f>
        <v>UHD ROUTE DE GABES SFAX</v>
      </c>
    </row>
    <row r="55" spans="1:10" ht="33" customHeight="1" x14ac:dyDescent="0.25">
      <c r="A55" s="50" t="s">
        <v>279</v>
      </c>
      <c r="B55" s="361">
        <f>'A3 Exploitation'!D245</f>
        <v>0.64634146341463417</v>
      </c>
      <c r="C55" s="361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1" t="e">
        <f>'A4 Exploitation'!D245</f>
        <v>#DIV/0!</v>
      </c>
      <c r="C56" s="361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446</v>
      </c>
      <c r="C59" s="358"/>
      <c r="D59" s="42"/>
      <c r="E59" s="42"/>
      <c r="F59" s="42"/>
      <c r="G59" s="42"/>
      <c r="H59" s="42"/>
      <c r="I59" s="42"/>
      <c r="J59" t="str">
        <f>D18</f>
        <v>UHD ROUTE DE GABES SFAX</v>
      </c>
    </row>
    <row r="60" spans="1:10" ht="33" customHeight="1" x14ac:dyDescent="0.25">
      <c r="A60" s="50" t="s">
        <v>279</v>
      </c>
      <c r="B60" s="361">
        <f>'A3 Exploitation'!D300</f>
        <v>0.68918918918918914</v>
      </c>
      <c r="C60" s="361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1" t="e">
        <f>'A4 Exploitation'!D300</f>
        <v>#DIV/0!</v>
      </c>
      <c r="C61" s="361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447</v>
      </c>
      <c r="C64" s="358"/>
      <c r="D64" s="42"/>
      <c r="E64" s="42"/>
      <c r="F64" s="42"/>
      <c r="G64" s="42"/>
      <c r="H64" s="42"/>
      <c r="I64" s="42"/>
      <c r="J64" t="str">
        <f>D18</f>
        <v>UHD ROUTE DE GABES SFAX</v>
      </c>
    </row>
    <row r="65" spans="1:10" ht="33" customHeight="1" x14ac:dyDescent="0.25">
      <c r="A65" s="50" t="s">
        <v>279</v>
      </c>
      <c r="B65" s="361">
        <f>'A3 Exploitation'!D366</f>
        <v>0.78048780487804881</v>
      </c>
      <c r="C65" s="361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1" t="e">
        <f>'A4 Exploitation'!D366</f>
        <v>#DIV/0!</v>
      </c>
      <c r="C66" s="361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448</v>
      </c>
      <c r="C69" s="358"/>
      <c r="D69" s="42"/>
      <c r="E69" s="42"/>
      <c r="F69" s="42"/>
      <c r="G69" s="42"/>
      <c r="H69" s="42"/>
      <c r="I69" s="42"/>
      <c r="J69" t="str">
        <f>D18</f>
        <v>UHD ROUTE DE GABES SFAX</v>
      </c>
    </row>
    <row r="70" spans="1:10" ht="33" customHeight="1" x14ac:dyDescent="0.25">
      <c r="A70" s="50" t="s">
        <v>279</v>
      </c>
      <c r="B70" s="361" t="e">
        <f>'A3 Exploitation'!D424</f>
        <v>#DIV/0!</v>
      </c>
      <c r="C70" s="361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1" t="e">
        <f>'A4 Exploitation'!D424</f>
        <v>#DIV/0!</v>
      </c>
      <c r="C71" s="361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449</v>
      </c>
      <c r="C74" s="358"/>
      <c r="D74" s="42"/>
      <c r="E74" s="42"/>
      <c r="F74" s="42"/>
      <c r="G74" s="42"/>
      <c r="H74" s="42"/>
      <c r="I74" s="42"/>
      <c r="J74" t="str">
        <f>D18</f>
        <v>UHD ROUTE DE GABES SFAX</v>
      </c>
    </row>
    <row r="75" spans="1:10" ht="33" customHeight="1" x14ac:dyDescent="0.25">
      <c r="A75" s="50" t="s">
        <v>279</v>
      </c>
      <c r="B75" s="361">
        <f>'A3 Exploitation'!D471</f>
        <v>0.88461538461538458</v>
      </c>
      <c r="C75" s="361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1" t="e">
        <f>'A4 Exploitation'!D471</f>
        <v>#DIV/0!</v>
      </c>
      <c r="C76" s="361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450</v>
      </c>
      <c r="C79" s="358"/>
      <c r="D79" s="42"/>
      <c r="E79" s="42"/>
      <c r="F79" s="42"/>
      <c r="G79" s="42"/>
      <c r="H79" s="42"/>
      <c r="I79" s="42"/>
      <c r="J79" t="str">
        <f>D18</f>
        <v>UHD ROUTE DE GABES SFAX</v>
      </c>
    </row>
    <row r="80" spans="1:10" ht="33" customHeight="1" x14ac:dyDescent="0.25">
      <c r="A80" s="50" t="s">
        <v>279</v>
      </c>
      <c r="B80" s="361" t="e">
        <f>'A3 Exploitation'!D517</f>
        <v>#DIV/0!</v>
      </c>
      <c r="C80" s="361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1" t="e">
        <f>'A4 Exploitation'!D517</f>
        <v>#DIV/0!</v>
      </c>
      <c r="C81" s="361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451</v>
      </c>
      <c r="C84" s="358"/>
      <c r="D84" s="42"/>
      <c r="E84" s="42"/>
      <c r="F84" s="42"/>
      <c r="G84" s="42"/>
      <c r="H84" s="42"/>
      <c r="I84" s="42"/>
      <c r="J84" t="str">
        <f>D18</f>
        <v>UHD ROUTE DE GABES SFAX</v>
      </c>
    </row>
    <row r="85" spans="1:10" ht="33" customHeight="1" x14ac:dyDescent="0.25">
      <c r="A85" s="50" t="s">
        <v>279</v>
      </c>
      <c r="B85" s="361">
        <f>'A3 Exploitation'!D560</f>
        <v>0.97499999999999998</v>
      </c>
      <c r="C85" s="361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1" t="e">
        <f>'A4 Exploitation'!D560</f>
        <v>#DIV/0!</v>
      </c>
      <c r="C86" s="361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>UHD ROUTE DE GABES SFAX</v>
      </c>
    </row>
    <row r="90" spans="1:10" ht="33" customHeight="1" x14ac:dyDescent="0.25">
      <c r="A90" s="50" t="s">
        <v>279</v>
      </c>
      <c r="B90" s="361">
        <f>'A3 Exploitation'!D600</f>
        <v>0.82499999999999996</v>
      </c>
      <c r="C90" s="361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1" t="e">
        <f>'A4 Exploitation'!D600</f>
        <v>#DIV/0!</v>
      </c>
      <c r="C91" s="361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>UHD ROUTE DE GABES SFAX</v>
      </c>
    </row>
    <row r="95" spans="1:10" ht="33" customHeight="1" x14ac:dyDescent="0.25">
      <c r="A95" s="50" t="s">
        <v>279</v>
      </c>
      <c r="B95" s="361">
        <f>'A3 Exploitation'!D662</f>
        <v>0.76388888888888884</v>
      </c>
      <c r="C95" s="361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1" t="e">
        <f>'A4 Exploitation'!D662</f>
        <v>#DIV/0!</v>
      </c>
      <c r="C96" s="361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2"/>
      <c r="C99" s="362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452</v>
      </c>
      <c r="C100" s="358"/>
      <c r="D100" s="42"/>
      <c r="E100" s="42"/>
      <c r="F100" s="42"/>
      <c r="G100" s="42"/>
      <c r="H100" s="42"/>
      <c r="I100" s="42"/>
      <c r="J100" t="str">
        <f>D18</f>
        <v>UHD ROUTE DE GABES SFAX</v>
      </c>
    </row>
    <row r="101" spans="1:10" ht="33" customHeight="1" x14ac:dyDescent="0.25">
      <c r="A101" s="50" t="s">
        <v>279</v>
      </c>
      <c r="B101" s="361">
        <f>'A3 Exploitation'!D691</f>
        <v>0.91666666666666663</v>
      </c>
      <c r="C101" s="361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1" t="e">
        <f>'A4 Exploitation'!D691</f>
        <v>#DIV/0!</v>
      </c>
      <c r="C102" s="361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453</v>
      </c>
      <c r="C105" s="358"/>
      <c r="J105" t="str">
        <f>D18</f>
        <v>UHD ROUTE DE GABES SFAX</v>
      </c>
    </row>
    <row r="106" spans="1:10" ht="33" customHeight="1" x14ac:dyDescent="0.25">
      <c r="A106" s="50" t="s">
        <v>279</v>
      </c>
      <c r="B106" s="361">
        <f>'A3 Exploitation'!D715</f>
        <v>1</v>
      </c>
      <c r="C106" s="361"/>
    </row>
    <row r="107" spans="1:10" ht="33" customHeight="1" x14ac:dyDescent="0.25">
      <c r="A107" s="50" t="s">
        <v>280</v>
      </c>
      <c r="B107" s="361" t="e">
        <f>'A4 Exploitation'!D715</f>
        <v>#DIV/0!</v>
      </c>
      <c r="C107" s="361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>UHD ROUTE DE GABES SFAX</v>
      </c>
    </row>
    <row r="111" spans="1:10" ht="33" customHeight="1" x14ac:dyDescent="0.25">
      <c r="A111" s="50" t="s">
        <v>279</v>
      </c>
      <c r="B111" s="361">
        <f>'A3 Technique'!D215</f>
        <v>0.77570093457943923</v>
      </c>
      <c r="C111" s="361"/>
    </row>
    <row r="112" spans="1:10" ht="33" customHeight="1" x14ac:dyDescent="0.25">
      <c r="A112" s="50" t="s">
        <v>280</v>
      </c>
      <c r="B112" s="361" t="e">
        <f>'A4 Technique'!D215</f>
        <v>#DIV/0!</v>
      </c>
      <c r="C112" s="361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70" zoomScaleNormal="100" zoomScaleSheetLayoutView="70" workbookViewId="0">
      <selection activeCell="D585" sqref="D58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3"/>
      <c r="E1" s="363"/>
      <c r="F1" s="363"/>
      <c r="G1" s="363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4" t="s">
        <v>149</v>
      </c>
      <c r="B7" s="364"/>
      <c r="C7" s="364"/>
      <c r="D7" s="364"/>
      <c r="E7" s="364"/>
      <c r="F7" s="364"/>
      <c r="G7" s="93"/>
    </row>
    <row r="8" spans="1:7" ht="22.5" x14ac:dyDescent="0.45">
      <c r="A8" s="365" t="str">
        <f>'Page de garde'!D18</f>
        <v>UHD ROUTE DE GABES SFAX</v>
      </c>
      <c r="B8" s="365"/>
      <c r="C8" s="365"/>
      <c r="D8" s="365"/>
      <c r="E8" s="365"/>
      <c r="F8" s="365"/>
      <c r="G8" s="93"/>
    </row>
    <row r="9" spans="1:7" ht="22.5" x14ac:dyDescent="0.45">
      <c r="A9" s="94" t="s">
        <v>39</v>
      </c>
      <c r="B9" s="366" t="s">
        <v>466</v>
      </c>
      <c r="C9" s="366"/>
      <c r="D9" s="366"/>
      <c r="E9" s="366"/>
      <c r="F9" s="366"/>
      <c r="G9" s="93"/>
    </row>
    <row r="10" spans="1:7" ht="22.5" x14ac:dyDescent="0.45">
      <c r="A10" s="95" t="s">
        <v>41</v>
      </c>
      <c r="B10" s="367" t="s">
        <v>467</v>
      </c>
      <c r="C10" s="367"/>
      <c r="D10" s="367"/>
      <c r="E10" s="367"/>
      <c r="F10" s="367"/>
      <c r="G10" s="93"/>
    </row>
    <row r="11" spans="1:7" ht="22.5" x14ac:dyDescent="0.45">
      <c r="A11" s="94" t="s">
        <v>40</v>
      </c>
      <c r="B11" s="368">
        <v>43724</v>
      </c>
      <c r="C11" s="368"/>
      <c r="D11" s="368"/>
      <c r="E11" s="368"/>
      <c r="F11" s="368"/>
      <c r="G11" s="93"/>
    </row>
    <row r="12" spans="1:7" ht="22.5" x14ac:dyDescent="0.45">
      <c r="A12" s="94" t="s">
        <v>198</v>
      </c>
      <c r="B12" s="373">
        <f>D719</f>
        <v>0.79867986798679869</v>
      </c>
      <c r="C12" s="373"/>
      <c r="D12" s="373"/>
      <c r="E12" s="373"/>
      <c r="F12" s="373"/>
      <c r="G12" s="93"/>
    </row>
    <row r="13" spans="1:7" ht="22.5" x14ac:dyDescent="0.45">
      <c r="A13" s="92"/>
      <c r="B13" s="90"/>
      <c r="C13" s="90"/>
      <c r="D13" s="363"/>
      <c r="E13" s="363"/>
      <c r="F13" s="363"/>
      <c r="G13" s="36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43724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69"/>
      <c r="B49" s="369"/>
      <c r="C49" s="369"/>
      <c r="D49" s="369"/>
      <c r="E49" s="369"/>
      <c r="F49" s="369"/>
      <c r="G49" s="36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43724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1"/>
      <c r="B64" s="382"/>
      <c r="C64" s="382"/>
      <c r="D64" s="382"/>
      <c r="E64" s="382"/>
      <c r="F64" s="382"/>
      <c r="G64" s="382"/>
    </row>
    <row r="65" spans="1:7" ht="43.5" customHeight="1" x14ac:dyDescent="0.4">
      <c r="A65" s="377" t="s">
        <v>341</v>
      </c>
      <c r="B65" s="377"/>
      <c r="C65" s="377"/>
      <c r="D65" s="377"/>
      <c r="E65" s="377"/>
      <c r="F65" s="37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84" t="s">
        <v>342</v>
      </c>
      <c r="B84" s="384"/>
      <c r="C84" s="384"/>
      <c r="D84" s="384"/>
      <c r="E84" s="384"/>
      <c r="F84" s="38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4"/>
      <c r="B101" s="375"/>
      <c r="C101" s="375"/>
      <c r="D101" s="375"/>
      <c r="E101" s="375"/>
      <c r="F101" s="376"/>
      <c r="G101" s="96"/>
    </row>
    <row r="102" spans="1:7" ht="46.5" customHeight="1" x14ac:dyDescent="0.4">
      <c r="A102" s="377" t="s">
        <v>343</v>
      </c>
      <c r="B102" s="377"/>
      <c r="C102" s="377"/>
      <c r="D102" s="377"/>
      <c r="E102" s="377"/>
      <c r="F102" s="37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4"/>
      <c r="B109" s="375"/>
      <c r="C109" s="375"/>
      <c r="D109" s="375"/>
      <c r="E109" s="375"/>
      <c r="F109" s="376"/>
      <c r="G109" s="96"/>
    </row>
    <row r="110" spans="1:7" ht="39.75" customHeight="1" x14ac:dyDescent="0.4">
      <c r="A110" s="377" t="s">
        <v>375</v>
      </c>
      <c r="B110" s="377"/>
      <c r="C110" s="377"/>
      <c r="D110" s="377"/>
      <c r="E110" s="377"/>
      <c r="F110" s="37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5"/>
      <c r="B118" s="375"/>
      <c r="C118" s="375"/>
      <c r="D118" s="375"/>
      <c r="E118" s="375"/>
      <c r="F118" s="375"/>
      <c r="G118" s="96"/>
    </row>
    <row r="119" spans="1:7" ht="22.5" x14ac:dyDescent="0.4">
      <c r="A119" s="377" t="s">
        <v>304</v>
      </c>
      <c r="B119" s="377"/>
      <c r="C119" s="377"/>
      <c r="D119" s="377"/>
      <c r="E119" s="377"/>
      <c r="F119" s="377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8"/>
      <c r="B130" s="378"/>
      <c r="C130" s="378"/>
      <c r="D130" s="378"/>
      <c r="E130" s="378"/>
      <c r="F130" s="378"/>
      <c r="G130" s="96"/>
    </row>
    <row r="131" spans="1:16384" ht="22.5" customHeight="1" x14ac:dyDescent="0.4">
      <c r="A131" s="379" t="s">
        <v>404</v>
      </c>
      <c r="B131" s="379"/>
      <c r="C131" s="379"/>
      <c r="D131" s="379"/>
      <c r="E131" s="379"/>
      <c r="F131" s="379"/>
      <c r="G131" s="96"/>
    </row>
    <row r="132" spans="1:16384" ht="22.5" customHeight="1" x14ac:dyDescent="0.4">
      <c r="A132" s="380"/>
      <c r="B132" s="380"/>
      <c r="C132" s="380"/>
      <c r="D132" s="380"/>
      <c r="E132" s="380"/>
      <c r="F132" s="380"/>
      <c r="G132" s="96"/>
    </row>
    <row r="133" spans="1:16384" s="258" customFormat="1" ht="22.5" customHeight="1" x14ac:dyDescent="0.25">
      <c r="A133" s="370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24.75" x14ac:dyDescent="0.4">
      <c r="A137" s="386" t="s">
        <v>441</v>
      </c>
      <c r="B137" s="386"/>
      <c r="C137" s="386"/>
      <c r="D137" s="386"/>
      <c r="E137" s="386"/>
      <c r="F137" s="386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42" x14ac:dyDescent="0.4">
      <c r="A139" s="107" t="s">
        <v>327</v>
      </c>
      <c r="B139" s="104">
        <v>1</v>
      </c>
      <c r="C139" s="107"/>
      <c r="D139" s="107" t="s">
        <v>549</v>
      </c>
      <c r="E139" s="107" t="s">
        <v>474</v>
      </c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5" t="s">
        <v>340</v>
      </c>
      <c r="B144" s="385"/>
      <c r="C144" s="385"/>
      <c r="D144" s="385"/>
      <c r="E144" s="385"/>
      <c r="F144" s="38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84" x14ac:dyDescent="0.4">
      <c r="A146" s="107" t="s">
        <v>401</v>
      </c>
      <c r="B146" s="252">
        <v>1</v>
      </c>
      <c r="C146" s="107"/>
      <c r="D146" s="107" t="s">
        <v>509</v>
      </c>
      <c r="E146" s="107" t="s">
        <v>555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180.75" customHeight="1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562</v>
      </c>
      <c r="E152" s="107" t="s">
        <v>563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374"/>
      <c r="B161" s="375"/>
      <c r="C161" s="375"/>
      <c r="D161" s="375"/>
      <c r="E161" s="375"/>
      <c r="F161" s="375"/>
      <c r="G161" s="96"/>
    </row>
    <row r="162" spans="1:7" ht="32.25" customHeight="1" x14ac:dyDescent="0.4">
      <c r="A162" s="386" t="s">
        <v>442</v>
      </c>
      <c r="B162" s="386"/>
      <c r="C162" s="386"/>
      <c r="D162" s="386"/>
      <c r="E162" s="386"/>
      <c r="F162" s="386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181.5" customHeight="1" x14ac:dyDescent="0.4">
      <c r="A165" s="334" t="s">
        <v>381</v>
      </c>
      <c r="B165" s="104">
        <v>0</v>
      </c>
      <c r="C165" s="118">
        <f>IF(B165=0, -10, "0")</f>
        <v>-10</v>
      </c>
      <c r="D165" s="484" t="s">
        <v>564</v>
      </c>
      <c r="E165" s="105" t="s">
        <v>565</v>
      </c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7"/>
      <c r="B172" s="388"/>
      <c r="C172" s="388"/>
      <c r="D172" s="388"/>
      <c r="E172" s="388"/>
      <c r="F172" s="388"/>
      <c r="G172" s="96"/>
    </row>
    <row r="173" spans="1:7" ht="32.25" customHeight="1" x14ac:dyDescent="0.4">
      <c r="A173" s="386" t="s">
        <v>304</v>
      </c>
      <c r="B173" s="386"/>
      <c r="C173" s="386"/>
      <c r="D173" s="386"/>
      <c r="E173" s="386"/>
      <c r="F173" s="386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1</v>
      </c>
      <c r="C181" s="103"/>
      <c r="D181" s="319">
        <v>0.85699999999999998</v>
      </c>
      <c r="E181" s="353"/>
      <c r="F181" s="353"/>
      <c r="G181" s="96"/>
    </row>
    <row r="182" spans="1:7" ht="22.5" x14ac:dyDescent="0.4">
      <c r="A182" s="231" t="s">
        <v>418</v>
      </c>
      <c r="B182" s="389"/>
      <c r="C182" s="390"/>
      <c r="D182" s="243">
        <f>SUM(B145:C160,B174:C181,B163:C171,B138:C142)</f>
        <v>58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0.76315789473684215</v>
      </c>
      <c r="E183" s="90"/>
      <c r="F183" s="96"/>
      <c r="G183" s="96"/>
    </row>
    <row r="184" spans="1:7" ht="21" x14ac:dyDescent="0.4">
      <c r="A184" s="397"/>
      <c r="B184" s="397"/>
      <c r="C184" s="397"/>
      <c r="D184" s="397"/>
      <c r="E184" s="397"/>
      <c r="F184" s="39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43724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69"/>
      <c r="B201" s="369"/>
      <c r="C201" s="369"/>
      <c r="D201" s="369"/>
      <c r="E201" s="369"/>
      <c r="F201" s="36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115.5" customHeight="1" x14ac:dyDescent="0.4">
      <c r="A207" s="230" t="s">
        <v>420</v>
      </c>
      <c r="B207" s="104">
        <v>0</v>
      </c>
      <c r="C207" s="118">
        <f>IF(B207=0, -10, "0")</f>
        <v>-10</v>
      </c>
      <c r="D207" s="157" t="s">
        <v>495</v>
      </c>
      <c r="E207" s="105" t="s">
        <v>491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63" x14ac:dyDescent="0.4">
      <c r="A211" s="103" t="s">
        <v>140</v>
      </c>
      <c r="B211" s="104">
        <v>1</v>
      </c>
      <c r="C211" s="104"/>
      <c r="D211" s="105" t="s">
        <v>556</v>
      </c>
      <c r="E211" s="105" t="s">
        <v>534</v>
      </c>
      <c r="F211" s="105"/>
      <c r="G211" s="96"/>
    </row>
    <row r="212" spans="1:7" ht="90.75" customHeight="1" x14ac:dyDescent="0.4">
      <c r="A212" s="158" t="s">
        <v>393</v>
      </c>
      <c r="B212" s="104">
        <v>0</v>
      </c>
      <c r="C212" s="159">
        <f>IF(B212=0, -5, "0")</f>
        <v>-5</v>
      </c>
      <c r="D212" s="105" t="s">
        <v>566</v>
      </c>
      <c r="E212" s="105" t="s">
        <v>508</v>
      </c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43.5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 t="s">
        <v>497</v>
      </c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42" x14ac:dyDescent="0.4">
      <c r="A219" s="103" t="s">
        <v>384</v>
      </c>
      <c r="B219" s="104">
        <v>0</v>
      </c>
      <c r="C219" s="166"/>
      <c r="D219" s="105" t="s">
        <v>496</v>
      </c>
      <c r="E219" s="105" t="s">
        <v>472</v>
      </c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147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527</v>
      </c>
      <c r="E222" s="105" t="s">
        <v>567</v>
      </c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15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0.35714285714285715</v>
      </c>
      <c r="E224" s="90"/>
      <c r="F224" s="96"/>
      <c r="G224" s="96"/>
    </row>
    <row r="225" spans="1:7" ht="21" x14ac:dyDescent="0.4">
      <c r="A225" s="369"/>
      <c r="B225" s="369"/>
      <c r="C225" s="369"/>
      <c r="D225" s="369"/>
      <c r="E225" s="369"/>
      <c r="F225" s="36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63" x14ac:dyDescent="0.4">
      <c r="A228" s="103" t="s">
        <v>111</v>
      </c>
      <c r="B228" s="104">
        <v>1</v>
      </c>
      <c r="C228" s="104"/>
      <c r="D228" s="141" t="s">
        <v>507</v>
      </c>
      <c r="E228" s="105" t="s">
        <v>528</v>
      </c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4" t="s">
        <v>304</v>
      </c>
      <c r="B232" s="395"/>
      <c r="C232" s="395"/>
      <c r="D232" s="396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1</v>
      </c>
      <c r="C240" s="137"/>
      <c r="D240" s="319">
        <v>0.9</v>
      </c>
      <c r="E240" s="353"/>
      <c r="F240" s="353"/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53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0.64634146341463417</v>
      </c>
      <c r="E245" s="90"/>
      <c r="F245" s="96"/>
      <c r="G245" s="96"/>
    </row>
    <row r="246" spans="1:7" ht="21" x14ac:dyDescent="0.4">
      <c r="A246" s="369"/>
      <c r="B246" s="369"/>
      <c r="C246" s="369"/>
      <c r="D246" s="369"/>
      <c r="E246" s="369"/>
      <c r="F246" s="36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43724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05" x14ac:dyDescent="0.4">
      <c r="A272" s="230" t="s">
        <v>420</v>
      </c>
      <c r="B272" s="104">
        <v>0</v>
      </c>
      <c r="C272" s="118">
        <f>IF(B272=0, -10, "0")</f>
        <v>-10</v>
      </c>
      <c r="D272" s="485" t="s">
        <v>530</v>
      </c>
      <c r="E272" s="486" t="s">
        <v>529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9.25" customHeight="1" x14ac:dyDescent="0.4">
      <c r="A274" s="103" t="s">
        <v>116</v>
      </c>
      <c r="B274" s="104">
        <v>1</v>
      </c>
      <c r="C274" s="104"/>
      <c r="D274" s="105" t="s">
        <v>469</v>
      </c>
      <c r="E274" s="105" t="s">
        <v>470</v>
      </c>
      <c r="F274" s="105"/>
      <c r="G274" s="96"/>
    </row>
    <row r="275" spans="1:7" ht="131.2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531</v>
      </c>
      <c r="E275" s="105" t="s">
        <v>532</v>
      </c>
      <c r="F275" s="105"/>
      <c r="G275" s="96"/>
    </row>
    <row r="276" spans="1:7" ht="94.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533</v>
      </c>
      <c r="E276" s="105" t="s">
        <v>557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486"/>
      <c r="E277" s="106"/>
      <c r="F277" s="105"/>
      <c r="G277" s="96"/>
    </row>
    <row r="278" spans="1:7" ht="90" customHeight="1" x14ac:dyDescent="0.4">
      <c r="A278" s="103" t="s">
        <v>140</v>
      </c>
      <c r="B278" s="104">
        <v>0</v>
      </c>
      <c r="C278" s="104"/>
      <c r="D278" s="486" t="s">
        <v>535</v>
      </c>
      <c r="E278" s="105" t="s">
        <v>534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486"/>
      <c r="E279" s="487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486"/>
      <c r="E280" s="487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486"/>
      <c r="E281" s="487"/>
      <c r="F281" s="105"/>
      <c r="G281" s="96"/>
    </row>
    <row r="282" spans="1:7" ht="42" x14ac:dyDescent="0.4">
      <c r="A282" s="103" t="s">
        <v>384</v>
      </c>
      <c r="B282" s="104">
        <v>0</v>
      </c>
      <c r="C282" s="166"/>
      <c r="D282" s="486" t="s">
        <v>471</v>
      </c>
      <c r="E282" s="105" t="s">
        <v>472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8"/>
      <c r="B286" s="398"/>
      <c r="C286" s="398"/>
      <c r="D286" s="398"/>
      <c r="E286" s="398"/>
      <c r="F286" s="398"/>
      <c r="G286" s="96"/>
    </row>
    <row r="287" spans="1:7" ht="31.5" customHeight="1" x14ac:dyDescent="0.4">
      <c r="A287" s="399" t="s">
        <v>304</v>
      </c>
      <c r="B287" s="399"/>
      <c r="C287" s="399"/>
      <c r="D287" s="399"/>
      <c r="E287" s="399"/>
      <c r="F287" s="399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105" x14ac:dyDescent="0.4">
      <c r="A291" s="130" t="s">
        <v>363</v>
      </c>
      <c r="B291" s="104">
        <v>1</v>
      </c>
      <c r="C291" s="104"/>
      <c r="D291" s="486" t="s">
        <v>536</v>
      </c>
      <c r="E291" s="486" t="s">
        <v>473</v>
      </c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1</v>
      </c>
      <c r="C295" s="104"/>
      <c r="D295" s="319">
        <v>0.83299999999999996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0.60344827586206895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51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0.68918918918918914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43724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0</v>
      </c>
      <c r="C324" s="118">
        <f>IF(B324=0, -10, "0")</f>
        <v>-10</v>
      </c>
      <c r="D324" s="157" t="s">
        <v>510</v>
      </c>
      <c r="E324" s="105" t="s">
        <v>537</v>
      </c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12.5" customHeight="1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568</v>
      </c>
      <c r="E332" s="105" t="s">
        <v>538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105" x14ac:dyDescent="0.4">
      <c r="A338" s="161" t="s">
        <v>406</v>
      </c>
      <c r="B338" s="104">
        <v>0</v>
      </c>
      <c r="C338" s="104"/>
      <c r="D338" s="96" t="s">
        <v>515</v>
      </c>
      <c r="E338" s="105" t="s">
        <v>516</v>
      </c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2"/>
      <c r="B352" s="402"/>
      <c r="C352" s="402"/>
      <c r="D352" s="402"/>
      <c r="E352" s="402"/>
      <c r="F352" s="402"/>
      <c r="G352" s="402"/>
    </row>
    <row r="353" spans="1:7" ht="32.25" customHeight="1" x14ac:dyDescent="0.4">
      <c r="A353" s="403" t="s">
        <v>304</v>
      </c>
      <c r="B353" s="403"/>
      <c r="C353" s="403"/>
      <c r="D353" s="403"/>
      <c r="E353" s="403"/>
      <c r="F353" s="403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0.75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0.78048780487804881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43724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0"/>
      <c r="B410" s="383"/>
      <c r="C410" s="383"/>
      <c r="D410" s="383"/>
      <c r="E410" s="383"/>
      <c r="F410" s="383"/>
      <c r="G410" s="383"/>
    </row>
    <row r="411" spans="1:7" ht="24.75" x14ac:dyDescent="0.4">
      <c r="A411" s="401" t="s">
        <v>313</v>
      </c>
      <c r="B411" s="401"/>
      <c r="C411" s="401"/>
      <c r="D411" s="401"/>
      <c r="E411" s="401"/>
      <c r="F411" s="401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43724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42" x14ac:dyDescent="0.4">
      <c r="A432" s="192" t="s">
        <v>6</v>
      </c>
      <c r="B432" s="104">
        <v>1</v>
      </c>
      <c r="C432" s="104"/>
      <c r="D432" s="105" t="s">
        <v>539</v>
      </c>
      <c r="E432" s="105" t="s">
        <v>474</v>
      </c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84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475</v>
      </c>
      <c r="E445" s="105" t="s">
        <v>558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05" t="s">
        <v>540</v>
      </c>
      <c r="E448" s="106" t="s">
        <v>476</v>
      </c>
      <c r="F448" s="105"/>
      <c r="G448" s="96"/>
    </row>
    <row r="449" spans="1:7" ht="99" customHeight="1" x14ac:dyDescent="0.4">
      <c r="A449" s="103" t="s">
        <v>85</v>
      </c>
      <c r="B449" s="104">
        <v>1</v>
      </c>
      <c r="C449" s="104"/>
      <c r="D449" s="131" t="s">
        <v>548</v>
      </c>
      <c r="E449" s="105" t="s">
        <v>477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1" t="s">
        <v>304</v>
      </c>
      <c r="B459" s="401"/>
      <c r="C459" s="401"/>
      <c r="D459" s="401"/>
      <c r="E459" s="401"/>
      <c r="F459" s="40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105" x14ac:dyDescent="0.4">
      <c r="A462" s="152" t="s">
        <v>363</v>
      </c>
      <c r="B462" s="104">
        <v>1</v>
      </c>
      <c r="C462" s="118"/>
      <c r="D462" s="488" t="s">
        <v>536</v>
      </c>
      <c r="E462" s="486" t="s">
        <v>478</v>
      </c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1</v>
      </c>
      <c r="C466" s="104"/>
      <c r="D466" s="319">
        <v>0.75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31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0.86111111111111116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0.88461538461538458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7" t="s">
        <v>405</v>
      </c>
      <c r="B473" s="407"/>
      <c r="C473" s="407"/>
      <c r="D473" s="407"/>
      <c r="E473" s="407"/>
      <c r="F473" s="407"/>
      <c r="G473" s="96"/>
    </row>
    <row r="474" spans="1:7" ht="21" customHeight="1" x14ac:dyDescent="0.4">
      <c r="A474" s="191">
        <f>B11</f>
        <v>43724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05"/>
      <c r="C508" s="405"/>
      <c r="D508" s="405"/>
      <c r="E508" s="405"/>
      <c r="F508" s="405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6" t="s">
        <v>97</v>
      </c>
      <c r="B520" s="406"/>
      <c r="C520" s="406"/>
      <c r="D520" s="406"/>
      <c r="E520" s="406"/>
      <c r="F520" s="406"/>
      <c r="G520" s="96"/>
    </row>
    <row r="521" spans="1:7" ht="22.5" customHeight="1" x14ac:dyDescent="0.4">
      <c r="A521" s="191">
        <f>B11</f>
        <v>43724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418" t="s">
        <v>29</v>
      </c>
      <c r="C522" s="419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0"/>
      <c r="D525" s="420"/>
      <c r="E525" s="420"/>
      <c r="F525" s="421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>
        <f>D532/(COUNT(B526:C531)*2)</f>
        <v>1</v>
      </c>
      <c r="E533" s="202"/>
      <c r="F533" s="202"/>
      <c r="G533" s="96"/>
    </row>
    <row r="534" spans="1:7" ht="21" x14ac:dyDescent="0.4">
      <c r="A534" s="369"/>
      <c r="B534" s="369"/>
      <c r="C534" s="369"/>
      <c r="D534" s="369"/>
      <c r="E534" s="369"/>
      <c r="F534" s="36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1</v>
      </c>
      <c r="C537" s="104"/>
      <c r="D537" s="489" t="s">
        <v>541</v>
      </c>
      <c r="E537" s="209" t="s">
        <v>559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02"/>
      <c r="C546" s="402"/>
      <c r="D546" s="402"/>
      <c r="E546" s="402"/>
      <c r="F546" s="402"/>
      <c r="G546" s="402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414" t="s">
        <v>34</v>
      </c>
      <c r="B556" s="414"/>
      <c r="C556" s="415"/>
      <c r="D556" s="327">
        <f>SUM(B548:C555,B536:C545)</f>
        <v>27</v>
      </c>
      <c r="E556" s="90"/>
      <c r="F556" s="96"/>
      <c r="G556" s="96"/>
    </row>
    <row r="557" spans="1:7" ht="21" x14ac:dyDescent="0.4">
      <c r="A557" s="414" t="s">
        <v>33</v>
      </c>
      <c r="B557" s="414"/>
      <c r="C557" s="414"/>
      <c r="D557" s="298">
        <f>D556/(COUNT(B548:C555,B536:C545)*2)</f>
        <v>0.9642857142857143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39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0.97499999999999998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9"/>
      <c r="B562" s="369"/>
      <c r="C562" s="369"/>
      <c r="D562" s="369"/>
      <c r="E562" s="369"/>
      <c r="F562" s="369"/>
      <c r="G562" s="96"/>
    </row>
    <row r="563" spans="1:7" ht="22.5" x14ac:dyDescent="0.45">
      <c r="A563" s="430" t="s">
        <v>19</v>
      </c>
      <c r="B563" s="430"/>
      <c r="C563" s="430"/>
      <c r="D563" s="430"/>
      <c r="E563" s="430"/>
      <c r="F563" s="430"/>
      <c r="G563" s="96"/>
    </row>
    <row r="564" spans="1:7" ht="22.5" x14ac:dyDescent="0.4">
      <c r="A564" s="198">
        <f>B11</f>
        <v>43724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2" t="s">
        <v>10</v>
      </c>
      <c r="B568" s="423"/>
      <c r="C568" s="423"/>
      <c r="D568" s="423"/>
      <c r="E568" s="423"/>
      <c r="F568" s="424"/>
      <c r="G568" s="96"/>
    </row>
    <row r="569" spans="1:7" ht="63" x14ac:dyDescent="0.4">
      <c r="A569" s="103" t="s">
        <v>86</v>
      </c>
      <c r="B569" s="104">
        <v>1</v>
      </c>
      <c r="C569" s="104"/>
      <c r="D569" s="105" t="s">
        <v>479</v>
      </c>
      <c r="E569" s="105" t="s">
        <v>480</v>
      </c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42" x14ac:dyDescent="0.4">
      <c r="A571" s="103" t="s">
        <v>78</v>
      </c>
      <c r="B571" s="104">
        <v>1</v>
      </c>
      <c r="C571" s="104"/>
      <c r="D571" s="105" t="s">
        <v>481</v>
      </c>
      <c r="E571" s="105" t="s">
        <v>482</v>
      </c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490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491"/>
      <c r="E574" s="486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492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493"/>
      <c r="E576" s="106"/>
      <c r="F576" s="105"/>
      <c r="G576" s="96"/>
    </row>
    <row r="577" spans="1:7" ht="84" x14ac:dyDescent="0.4">
      <c r="A577" s="103" t="s">
        <v>217</v>
      </c>
      <c r="B577" s="104">
        <v>0</v>
      </c>
      <c r="C577" s="104"/>
      <c r="D577" s="105" t="s">
        <v>483</v>
      </c>
      <c r="E577" s="105" t="s">
        <v>569</v>
      </c>
      <c r="F577" s="105"/>
      <c r="G577" s="96"/>
    </row>
    <row r="578" spans="1:7" ht="21" x14ac:dyDescent="0.4">
      <c r="A578" s="414" t="s">
        <v>34</v>
      </c>
      <c r="B578" s="414"/>
      <c r="C578" s="415"/>
      <c r="D578" s="327">
        <f>SUM(B569:C577)</f>
        <v>14</v>
      </c>
      <c r="E578" s="90"/>
      <c r="F578" s="96"/>
      <c r="G578" s="96"/>
    </row>
    <row r="579" spans="1:7" ht="21" x14ac:dyDescent="0.4">
      <c r="A579" s="414" t="s">
        <v>33</v>
      </c>
      <c r="B579" s="414"/>
      <c r="C579" s="414"/>
      <c r="D579" s="298">
        <f>D578/(COUNT(B569:C577)*2)</f>
        <v>0.77777777777777779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5" t="s">
        <v>23</v>
      </c>
      <c r="B581" s="426"/>
      <c r="C581" s="426"/>
      <c r="D581" s="426"/>
      <c r="E581" s="426"/>
      <c r="F581" s="427"/>
      <c r="G581" s="96"/>
    </row>
    <row r="582" spans="1:7" ht="63" x14ac:dyDescent="0.4">
      <c r="A582" s="103" t="s">
        <v>87</v>
      </c>
      <c r="B582" s="104">
        <v>0</v>
      </c>
      <c r="C582" s="104"/>
      <c r="D582" s="105" t="s">
        <v>542</v>
      </c>
      <c r="E582" s="105" t="s">
        <v>474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8" t="s">
        <v>370</v>
      </c>
      <c r="B588" s="429"/>
      <c r="C588" s="429"/>
      <c r="D588" s="429"/>
      <c r="E588" s="429"/>
      <c r="F588" s="429"/>
      <c r="G588" s="429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1</v>
      </c>
      <c r="C595" s="104"/>
      <c r="D595" s="319">
        <v>0.5</v>
      </c>
      <c r="E595" s="353"/>
      <c r="F595" s="353"/>
      <c r="G595" s="96"/>
    </row>
    <row r="596" spans="1:7" ht="21" x14ac:dyDescent="0.4">
      <c r="A596" s="414" t="s">
        <v>34</v>
      </c>
      <c r="B596" s="414"/>
      <c r="C596" s="415"/>
      <c r="D596" s="327">
        <f>SUM(B589:C595,B582:C587)</f>
        <v>19</v>
      </c>
      <c r="E596" s="90"/>
      <c r="F596" s="96"/>
      <c r="G596" s="96"/>
    </row>
    <row r="597" spans="1:7" ht="21" x14ac:dyDescent="0.4">
      <c r="A597" s="414" t="s">
        <v>33</v>
      </c>
      <c r="B597" s="414"/>
      <c r="C597" s="414"/>
      <c r="D597" s="298">
        <f>D596/(COUNT(B582:C587,B589:C595)*2)</f>
        <v>0.86363636363636365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33</v>
      </c>
      <c r="E599" s="239"/>
      <c r="F599" s="239"/>
      <c r="G599" s="96"/>
    </row>
    <row r="600" spans="1:7" ht="22.5" x14ac:dyDescent="0.45">
      <c r="A600" s="436" t="s">
        <v>168</v>
      </c>
      <c r="B600" s="437"/>
      <c r="C600" s="438"/>
      <c r="D600" s="127">
        <f>D599/(COUNT(B569:C577,B589:C595,B582:C587)*2)</f>
        <v>0.82499999999999996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0" t="s">
        <v>8</v>
      </c>
      <c r="B602" s="430"/>
      <c r="C602" s="430"/>
      <c r="D602" s="430"/>
      <c r="E602" s="430"/>
      <c r="F602" s="430"/>
      <c r="G602" s="96"/>
    </row>
    <row r="603" spans="1:7" ht="22.5" x14ac:dyDescent="0.4">
      <c r="A603" s="129">
        <f>B11</f>
        <v>43724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1"/>
      <c r="D607" s="431"/>
      <c r="E607" s="431"/>
      <c r="F607" s="432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84" x14ac:dyDescent="0.4">
      <c r="A614" s="130" t="s">
        <v>201</v>
      </c>
      <c r="B614" s="104">
        <v>1</v>
      </c>
      <c r="C614" s="104"/>
      <c r="D614" s="492" t="s">
        <v>543</v>
      </c>
      <c r="E614" s="105" t="s">
        <v>544</v>
      </c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4" t="s">
        <v>34</v>
      </c>
      <c r="B616" s="414"/>
      <c r="C616" s="414"/>
      <c r="D616" s="327">
        <f>SUM(B608:C615)</f>
        <v>15</v>
      </c>
      <c r="E616" s="433"/>
      <c r="F616" s="398"/>
      <c r="G616" s="96"/>
    </row>
    <row r="617" spans="1:7" ht="21" x14ac:dyDescent="0.4">
      <c r="A617" s="414" t="s">
        <v>33</v>
      </c>
      <c r="B617" s="414"/>
      <c r="C617" s="414"/>
      <c r="D617" s="298">
        <f>D616/(COUNT(B608:C615)*2)</f>
        <v>0.9375</v>
      </c>
      <c r="E617" s="434"/>
      <c r="F617" s="404"/>
      <c r="G617" s="96"/>
    </row>
    <row r="618" spans="1:7" ht="21" x14ac:dyDescent="0.4">
      <c r="A618" s="128"/>
      <c r="B618" s="96"/>
      <c r="C618" s="435"/>
      <c r="D618" s="435"/>
      <c r="E618" s="435"/>
      <c r="F618" s="43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67.5" customHeight="1" x14ac:dyDescent="0.45">
      <c r="A621" s="184" t="s">
        <v>50</v>
      </c>
      <c r="B621" s="104">
        <v>0</v>
      </c>
      <c r="C621" s="118">
        <f>IF(B621=0, -10, "0")</f>
        <v>-10</v>
      </c>
      <c r="D621" s="490" t="s">
        <v>546</v>
      </c>
      <c r="E621" s="105" t="s">
        <v>468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494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486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66.75" customHeight="1" x14ac:dyDescent="0.4">
      <c r="A626" s="163" t="s">
        <v>399</v>
      </c>
      <c r="B626" s="104">
        <v>1</v>
      </c>
      <c r="C626" s="118"/>
      <c r="D626" s="490" t="s">
        <v>545</v>
      </c>
      <c r="E626" s="105" t="s">
        <v>484</v>
      </c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0.25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1"/>
      <c r="D632" s="431"/>
      <c r="E632" s="431"/>
      <c r="F632" s="432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0"/>
      <c r="B641" s="440"/>
      <c r="C641" s="440"/>
      <c r="D641" s="440"/>
      <c r="E641" s="440"/>
      <c r="F641" s="440"/>
      <c r="G641" s="440"/>
    </row>
    <row r="642" spans="1:7" ht="24.75" x14ac:dyDescent="0.4">
      <c r="A642" s="284" t="s">
        <v>26</v>
      </c>
      <c r="B642" s="431"/>
      <c r="C642" s="431"/>
      <c r="D642" s="431"/>
      <c r="E642" s="431"/>
      <c r="F642" s="432"/>
      <c r="G642" s="90"/>
    </row>
    <row r="643" spans="1:7" ht="63" x14ac:dyDescent="0.4">
      <c r="A643" s="133" t="s">
        <v>221</v>
      </c>
      <c r="B643" s="104">
        <v>1</v>
      </c>
      <c r="C643" s="104"/>
      <c r="D643" s="135" t="s">
        <v>547</v>
      </c>
      <c r="E643" s="105" t="s">
        <v>474</v>
      </c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26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1" t="s">
        <v>304</v>
      </c>
      <c r="B650" s="442"/>
      <c r="C650" s="442"/>
      <c r="D650" s="442"/>
      <c r="E650" s="442"/>
      <c r="F650" s="443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23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0.95833333333333337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55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0.76388888888888884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0" t="s">
        <v>465</v>
      </c>
      <c r="B665" s="430"/>
      <c r="C665" s="430"/>
      <c r="D665" s="430"/>
      <c r="E665" s="430"/>
      <c r="F665" s="430"/>
      <c r="G665" s="96"/>
    </row>
    <row r="666" spans="1:7" ht="21" x14ac:dyDescent="0.4">
      <c r="A666" s="198">
        <f>B11</f>
        <v>43724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67.5" customHeight="1" x14ac:dyDescent="0.4">
      <c r="A680" s="192" t="s">
        <v>13</v>
      </c>
      <c r="B680" s="104">
        <v>1</v>
      </c>
      <c r="C680" s="216"/>
      <c r="D680" s="207" t="s">
        <v>561</v>
      </c>
      <c r="E680" s="105" t="s">
        <v>560</v>
      </c>
      <c r="F680" s="105"/>
      <c r="G680" s="96"/>
    </row>
    <row r="681" spans="1:7" ht="63" x14ac:dyDescent="0.4">
      <c r="A681" s="192" t="s">
        <v>177</v>
      </c>
      <c r="B681" s="104">
        <v>1</v>
      </c>
      <c r="C681" s="216"/>
      <c r="D681" s="207" t="s">
        <v>502</v>
      </c>
      <c r="E681" s="105" t="s">
        <v>503</v>
      </c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v>1</v>
      </c>
      <c r="C689" s="104"/>
      <c r="D689" s="319">
        <v>0.66700000000000004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0.91666666666666663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9" t="s">
        <v>439</v>
      </c>
      <c r="B693" s="439"/>
      <c r="C693" s="439"/>
      <c r="D693" s="439"/>
      <c r="E693" s="439"/>
      <c r="F693" s="439"/>
      <c r="G693" s="215"/>
    </row>
    <row r="694" spans="1:7" ht="21" customHeight="1" x14ac:dyDescent="0.4">
      <c r="A694" s="198">
        <f>B11</f>
        <v>43724</v>
      </c>
      <c r="B694" s="96"/>
      <c r="C694" s="96"/>
      <c r="D694" s="214"/>
      <c r="E694" s="214"/>
      <c r="F694" s="214"/>
      <c r="G694" s="215"/>
    </row>
    <row r="695" spans="1:7" ht="21" x14ac:dyDescent="0.4">
      <c r="A695" s="449" t="s">
        <v>28</v>
      </c>
      <c r="B695" s="418" t="s">
        <v>29</v>
      </c>
      <c r="C695" s="418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6" t="s">
        <v>299</v>
      </c>
      <c r="B698" s="447"/>
      <c r="C698" s="447"/>
      <c r="D698" s="447"/>
      <c r="E698" s="447"/>
      <c r="F698" s="448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4"/>
      <c r="C704" s="445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4"/>
      <c r="C705" s="445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6" t="s">
        <v>300</v>
      </c>
      <c r="B707" s="447"/>
      <c r="C707" s="447"/>
      <c r="D707" s="447"/>
      <c r="E707" s="447"/>
      <c r="F707" s="448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0.8257000000000001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484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0.79867986798679869</v>
      </c>
      <c r="E719" s="3"/>
      <c r="F719" s="3"/>
    </row>
  </sheetData>
  <sheetProtection algorithmName="SHA-512" hashValue="pWGQKVtUdnkgXglULP6aC6oChr6FaEtWNxkMa05NFrIGT5UAhczq9VL6GM5ta0qkBfMX8uYr/G2gRy9xf//29g==" saltValue="D/c/w4aaXlzzhAeKOroFEA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395:B409 B288:B295 B708:B710 B651:B657 B389:B393 B66:B82 B230:B231 B272:B285 B174:B181 B500:B506 B635:B638 B260 B198 B699:B703 B63 B233:B240 B439 B518:B519 B30:B37 B569:B577 B633 B113:B117 B145:B160 B320:B338 B479:B483 B485:B494 B613:B615 B622:B628 B56:B61 B103 B111 B163:B164 B191:B196 B227:B228 B253:B258 B265:B270 B343 B589:B595 B374:B381 B432:B437 B444:B449 B496:B498 B526:B529 B647:B649 B582:B587 B608:B611 B620 B412:B41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3" manualBreakCount="3">
    <brk id="161" max="6" man="1"/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08" zoomScale="80" zoomScaleNormal="90" zoomScaleSheetLayoutView="80" workbookViewId="0">
      <selection activeCell="D116" sqref="D11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1"/>
      <c r="E1" s="451"/>
      <c r="F1" s="451"/>
      <c r="G1" s="45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79"/>
    </row>
    <row r="7" spans="1:7" s="2" customFormat="1" ht="21.75" customHeight="1" x14ac:dyDescent="0.45">
      <c r="A7" s="453" t="str">
        <f>'Page de garde'!D18</f>
        <v>UHD ROUTE DE GABES SFAX</v>
      </c>
      <c r="B7" s="453"/>
      <c r="C7" s="453"/>
      <c r="D7" s="453"/>
      <c r="E7" s="453"/>
      <c r="F7" s="453"/>
      <c r="G7" s="79"/>
    </row>
    <row r="8" spans="1:7" s="2" customFormat="1" ht="24" x14ac:dyDescent="0.45">
      <c r="A8" s="4" t="s">
        <v>39</v>
      </c>
      <c r="B8" s="454" t="str">
        <f>'A3 Exploitation'!B9:F9</f>
        <v>Mme Meriam CHOUCHENE &amp; Mr Souhaiel DRAOUI</v>
      </c>
      <c r="C8" s="454"/>
      <c r="D8" s="454"/>
      <c r="E8" s="454"/>
      <c r="F8" s="454"/>
      <c r="G8" s="79"/>
    </row>
    <row r="9" spans="1:7" s="2" customFormat="1" ht="24" x14ac:dyDescent="0.45">
      <c r="A9" s="5" t="s">
        <v>41</v>
      </c>
      <c r="B9" s="455" t="str">
        <f>'A3 Exploitation'!B10:F10</f>
        <v>Directeur magasin &amp; chefs rayons</v>
      </c>
      <c r="C9" s="455"/>
      <c r="D9" s="455"/>
      <c r="E9" s="455"/>
      <c r="F9" s="455"/>
      <c r="G9" s="79"/>
    </row>
    <row r="10" spans="1:7" s="2" customFormat="1" ht="24" x14ac:dyDescent="0.45">
      <c r="A10" s="4" t="s">
        <v>40</v>
      </c>
      <c r="B10" s="450">
        <f>'A3 Exploitation'!B11:F11</f>
        <v>43724</v>
      </c>
      <c r="C10" s="450"/>
      <c r="D10" s="450"/>
      <c r="E10" s="450"/>
      <c r="F10" s="450"/>
      <c r="G10" s="79"/>
    </row>
    <row r="11" spans="1:7" s="2" customFormat="1" ht="24" x14ac:dyDescent="0.45">
      <c r="A11" s="4" t="s">
        <v>248</v>
      </c>
      <c r="B11" s="459">
        <f>D215</f>
        <v>0.77570093457943923</v>
      </c>
      <c r="C11" s="459"/>
      <c r="D11" s="459"/>
      <c r="E11" s="459"/>
      <c r="F11" s="459"/>
      <c r="G11" s="79"/>
    </row>
    <row r="12" spans="1:7" s="2" customFormat="1" ht="22.5" x14ac:dyDescent="0.45">
      <c r="A12" s="1"/>
      <c r="D12" s="363"/>
      <c r="E12" s="363"/>
      <c r="F12" s="363"/>
      <c r="G12" s="363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158</v>
      </c>
      <c r="F13" s="461" t="s">
        <v>159</v>
      </c>
    </row>
    <row r="14" spans="1:7" s="2" customFormat="1" ht="12.75" customHeight="1" x14ac:dyDescent="0.3">
      <c r="A14" s="460"/>
      <c r="B14" s="18" t="s">
        <v>32</v>
      </c>
      <c r="C14" s="18" t="s">
        <v>31</v>
      </c>
      <c r="D14" s="461"/>
      <c r="E14" s="461"/>
      <c r="F14" s="461"/>
      <c r="G14" s="78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550</v>
      </c>
      <c r="E17" s="56" t="s">
        <v>551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6" t="s">
        <v>34</v>
      </c>
      <c r="B22" s="467"/>
      <c r="C22" s="468"/>
      <c r="D22" s="330">
        <f>SUM(B17:C21)</f>
        <v>9</v>
      </c>
    </row>
    <row r="23" spans="1:7" x14ac:dyDescent="0.3">
      <c r="A23" s="456" t="s">
        <v>249</v>
      </c>
      <c r="B23" s="457"/>
      <c r="C23" s="458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6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33" x14ac:dyDescent="0.3">
      <c r="A29" s="6" t="s">
        <v>234</v>
      </c>
      <c r="B29" s="55">
        <v>1</v>
      </c>
      <c r="C29" s="55"/>
      <c r="D29" s="56" t="s">
        <v>526</v>
      </c>
      <c r="E29" s="55" t="s">
        <v>523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13</v>
      </c>
    </row>
    <row r="34" spans="1:6" x14ac:dyDescent="0.3">
      <c r="A34" s="456" t="s">
        <v>249</v>
      </c>
      <c r="B34" s="457"/>
      <c r="C34" s="458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50.25" x14ac:dyDescent="0.35">
      <c r="A37" s="24" t="s">
        <v>84</v>
      </c>
      <c r="B37" s="55">
        <v>1</v>
      </c>
      <c r="C37" s="6" t="str">
        <f>IF(B37=0, -5, "0")</f>
        <v>0</v>
      </c>
      <c r="D37" s="56" t="s">
        <v>524</v>
      </c>
      <c r="E37" s="56" t="s">
        <v>525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9</v>
      </c>
    </row>
    <row r="43" spans="1:6" x14ac:dyDescent="0.3">
      <c r="A43" s="456" t="s">
        <v>249</v>
      </c>
      <c r="B43" s="457"/>
      <c r="C43" s="458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1" t="s">
        <v>405</v>
      </c>
      <c r="B45" s="472"/>
      <c r="C45" s="472"/>
      <c r="D45" s="472"/>
      <c r="E45" s="472"/>
      <c r="F45" s="47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4" t="s">
        <v>19</v>
      </c>
      <c r="B61" s="475"/>
      <c r="C61" s="475"/>
      <c r="D61" s="475"/>
      <c r="E61" s="475"/>
      <c r="F61" s="475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33.75" x14ac:dyDescent="0.35">
      <c r="A67" s="24" t="s">
        <v>250</v>
      </c>
      <c r="B67" s="55">
        <v>1</v>
      </c>
      <c r="C67" s="6" t="str">
        <f>IF(B67=0, -5, "0")</f>
        <v>0</v>
      </c>
      <c r="D67" s="56" t="s">
        <v>485</v>
      </c>
      <c r="E67" s="56" t="s">
        <v>486</v>
      </c>
      <c r="F67" s="55"/>
    </row>
    <row r="68" spans="1:6" x14ac:dyDescent="0.3">
      <c r="A68" s="456" t="s">
        <v>34</v>
      </c>
      <c r="B68" s="457"/>
      <c r="C68" s="458"/>
      <c r="D68" s="329">
        <f>SUM(B62:C67)</f>
        <v>11</v>
      </c>
    </row>
    <row r="69" spans="1:6" x14ac:dyDescent="0.3">
      <c r="A69" s="456" t="s">
        <v>249</v>
      </c>
      <c r="B69" s="457"/>
      <c r="C69" s="458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49.5" x14ac:dyDescent="0.3">
      <c r="A74" s="7" t="s">
        <v>203</v>
      </c>
      <c r="B74" s="55">
        <v>1</v>
      </c>
      <c r="C74" s="55"/>
      <c r="D74" s="56" t="s">
        <v>522</v>
      </c>
      <c r="E74" s="56" t="s">
        <v>523</v>
      </c>
      <c r="F74" s="55"/>
    </row>
    <row r="75" spans="1:6" ht="49.5" x14ac:dyDescent="0.3">
      <c r="A75" s="7" t="s">
        <v>79</v>
      </c>
      <c r="B75" s="55">
        <v>0</v>
      </c>
      <c r="C75" s="55"/>
      <c r="D75" s="56" t="s">
        <v>570</v>
      </c>
      <c r="E75" s="55" t="s">
        <v>487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1</v>
      </c>
      <c r="C78" s="55"/>
      <c r="D78" s="56" t="s">
        <v>488</v>
      </c>
      <c r="E78" s="55" t="s">
        <v>489</v>
      </c>
      <c r="F78" s="55"/>
    </row>
    <row r="79" spans="1:6" x14ac:dyDescent="0.3">
      <c r="A79" s="456" t="s">
        <v>34</v>
      </c>
      <c r="B79" s="457"/>
      <c r="C79" s="458"/>
      <c r="D79" s="329">
        <f>SUM(B72:C78)</f>
        <v>10</v>
      </c>
    </row>
    <row r="80" spans="1:6" x14ac:dyDescent="0.3">
      <c r="A80" s="456" t="s">
        <v>249</v>
      </c>
      <c r="B80" s="457"/>
      <c r="C80" s="458"/>
      <c r="D80" s="17">
        <f>D79/(COUNT(B72:C78)*2)</f>
        <v>0.7142857142857143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463</v>
      </c>
      <c r="B82" s="470"/>
      <c r="C82" s="470"/>
      <c r="D82" s="470"/>
      <c r="E82" s="470"/>
      <c r="F82" s="470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26</v>
      </c>
    </row>
    <row r="101" spans="1:6" x14ac:dyDescent="0.3">
      <c r="A101" s="456" t="s">
        <v>249</v>
      </c>
      <c r="B101" s="457"/>
      <c r="C101" s="458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67.5" x14ac:dyDescent="0.4">
      <c r="A105" s="6" t="s">
        <v>226</v>
      </c>
      <c r="B105" s="69">
        <v>0</v>
      </c>
      <c r="C105" s="62"/>
      <c r="D105" s="56" t="s">
        <v>572</v>
      </c>
      <c r="E105" s="56" t="s">
        <v>494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ht="33" x14ac:dyDescent="0.3">
      <c r="A114" s="6" t="s">
        <v>114</v>
      </c>
      <c r="B114" s="69">
        <v>1</v>
      </c>
      <c r="C114" s="55"/>
      <c r="D114" s="56" t="s">
        <v>492</v>
      </c>
      <c r="E114" s="56" t="s">
        <v>493</v>
      </c>
      <c r="F114" s="55"/>
    </row>
    <row r="115" spans="1:6" ht="36" x14ac:dyDescent="0.35">
      <c r="A115" s="28" t="s">
        <v>161</v>
      </c>
      <c r="B115" s="69">
        <v>0</v>
      </c>
      <c r="C115" s="6">
        <f>IF(B115=0, -5, "0")</f>
        <v>-5</v>
      </c>
      <c r="D115" s="56" t="s">
        <v>504</v>
      </c>
      <c r="E115" s="56" t="s">
        <v>505</v>
      </c>
      <c r="F115" s="55"/>
    </row>
    <row r="116" spans="1:6" ht="33.7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571</v>
      </c>
      <c r="E116" s="56" t="s">
        <v>506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17</v>
      </c>
    </row>
    <row r="119" spans="1:6" x14ac:dyDescent="0.3">
      <c r="A119" s="456" t="s">
        <v>249</v>
      </c>
      <c r="B119" s="457"/>
      <c r="C119" s="458"/>
      <c r="D119" s="17">
        <f>D118/(COUNT(B104:C117)*2)</f>
        <v>0.56666666666666665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22</v>
      </c>
    </row>
    <row r="135" spans="1:6" x14ac:dyDescent="0.3">
      <c r="A135" s="456" t="s">
        <v>249</v>
      </c>
      <c r="B135" s="457"/>
      <c r="C135" s="458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33.75" x14ac:dyDescent="0.35">
      <c r="A144" s="24" t="s">
        <v>195</v>
      </c>
      <c r="B144" s="70">
        <v>1</v>
      </c>
      <c r="C144" s="6" t="str">
        <f>IF(B144=0, -5, "0")</f>
        <v>0</v>
      </c>
      <c r="D144" s="56" t="s">
        <v>511</v>
      </c>
      <c r="E144" s="56" t="s">
        <v>512</v>
      </c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21</v>
      </c>
    </row>
    <row r="150" spans="1:6" x14ac:dyDescent="0.3">
      <c r="A150" s="456" t="s">
        <v>249</v>
      </c>
      <c r="B150" s="457"/>
      <c r="C150" s="458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33.75" x14ac:dyDescent="0.35">
      <c r="A171" s="24" t="s">
        <v>260</v>
      </c>
      <c r="B171" s="55">
        <v>0</v>
      </c>
      <c r="C171" s="6">
        <f>IF(B171=0, -5, "0")</f>
        <v>-5</v>
      </c>
      <c r="D171" s="56" t="s">
        <v>498</v>
      </c>
      <c r="E171" s="56" t="s">
        <v>499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26.75" customHeight="1" x14ac:dyDescent="0.35">
      <c r="A173" s="24" t="s">
        <v>262</v>
      </c>
      <c r="B173" s="55">
        <v>0</v>
      </c>
      <c r="C173" s="6">
        <f>IF(B173=0, -5, "0")</f>
        <v>-5</v>
      </c>
      <c r="D173" s="56" t="s">
        <v>552</v>
      </c>
      <c r="E173" s="56" t="s">
        <v>519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6" t="s">
        <v>34</v>
      </c>
      <c r="B177" s="467"/>
      <c r="C177" s="468"/>
      <c r="D177" s="330">
        <f>SUM(B169:C176)</f>
        <v>2</v>
      </c>
    </row>
    <row r="178" spans="1:6" x14ac:dyDescent="0.3">
      <c r="A178" s="456" t="s">
        <v>249</v>
      </c>
      <c r="B178" s="457"/>
      <c r="C178" s="458"/>
      <c r="D178" s="17">
        <f>D177/(COUNT(B169:C176)*2)</f>
        <v>0.1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553</v>
      </c>
      <c r="E181" s="56" t="s">
        <v>554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7</v>
      </c>
    </row>
    <row r="186" spans="1:6" x14ac:dyDescent="0.3">
      <c r="A186" s="456" t="s">
        <v>249</v>
      </c>
      <c r="B186" s="457"/>
      <c r="C186" s="458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517</v>
      </c>
      <c r="E191" s="56" t="s">
        <v>518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7</v>
      </c>
    </row>
    <row r="194" spans="1:7" x14ac:dyDescent="0.3">
      <c r="A194" s="456" t="s">
        <v>249</v>
      </c>
      <c r="B194" s="457"/>
      <c r="C194" s="458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ht="33" x14ac:dyDescent="0.3">
      <c r="A197" s="26" t="s">
        <v>268</v>
      </c>
      <c r="B197" s="55">
        <v>0</v>
      </c>
      <c r="C197" s="55"/>
      <c r="D197" s="56" t="s">
        <v>520</v>
      </c>
      <c r="E197" s="56" t="s">
        <v>521</v>
      </c>
      <c r="F197" s="55"/>
    </row>
    <row r="198" spans="1:7" ht="49.5" x14ac:dyDescent="0.3">
      <c r="A198" s="26" t="s">
        <v>179</v>
      </c>
      <c r="B198" s="55">
        <v>0</v>
      </c>
      <c r="C198" s="55"/>
      <c r="D198" s="56" t="s">
        <v>500</v>
      </c>
      <c r="E198" s="56" t="s">
        <v>501</v>
      </c>
      <c r="F198" s="55"/>
    </row>
    <row r="199" spans="1:7" ht="53.25" customHeight="1" x14ac:dyDescent="0.3">
      <c r="A199" s="6" t="s">
        <v>75</v>
      </c>
      <c r="B199" s="55">
        <v>1</v>
      </c>
      <c r="C199" s="55"/>
      <c r="D199" s="56" t="s">
        <v>513</v>
      </c>
      <c r="E199" s="56" t="s">
        <v>514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5</v>
      </c>
    </row>
    <row r="203" spans="1:7" x14ac:dyDescent="0.3">
      <c r="A203" s="456" t="s">
        <v>249</v>
      </c>
      <c r="B203" s="457"/>
      <c r="C203" s="458"/>
      <c r="D203" s="17">
        <f>D202/(COUNT(B197:C201)*2)</f>
        <v>0.5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490</v>
      </c>
      <c r="E208" s="55" t="s">
        <v>487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7</v>
      </c>
    </row>
    <row r="211" spans="1:6" x14ac:dyDescent="0.3">
      <c r="A211" s="456" t="s">
        <v>249</v>
      </c>
      <c r="B211" s="457"/>
      <c r="C211" s="458"/>
      <c r="D211" s="17">
        <f>D210/(COUNT(B206:C209)*2)</f>
        <v>0.875</v>
      </c>
    </row>
    <row r="213" spans="1:6" ht="18" x14ac:dyDescent="0.35">
      <c r="A213" s="37" t="s">
        <v>402</v>
      </c>
      <c r="B213" s="36"/>
      <c r="C213" s="36"/>
      <c r="D213" s="87">
        <v>0.31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166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0.77570093457943923</v>
      </c>
    </row>
  </sheetData>
  <sheetProtection algorithmName="SHA-512" hashValue="5+2D1rbBnHOrnEPi3GzjZaMq7fOY5pI6PN4ixmyZVxbJ8TZTYri19UO1+u4wzS2a6NP6+CQzbl4LvzZ4KPU0/g==" saltValue="zgoGrK9dYERx4u2Da8NFmg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3"/>
      <c r="E1" s="363"/>
      <c r="F1" s="363"/>
      <c r="G1" s="363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4" t="s">
        <v>149</v>
      </c>
      <c r="B7" s="364"/>
      <c r="C7" s="364"/>
      <c r="D7" s="364"/>
      <c r="E7" s="364"/>
      <c r="F7" s="364"/>
      <c r="G7" s="93"/>
    </row>
    <row r="8" spans="1:7" ht="22.5" x14ac:dyDescent="0.45">
      <c r="A8" s="365" t="str">
        <f>'Page de garde'!D18</f>
        <v>UHD ROUTE DE GABES SFAX</v>
      </c>
      <c r="B8" s="365"/>
      <c r="C8" s="365"/>
      <c r="D8" s="365"/>
      <c r="E8" s="365"/>
      <c r="F8" s="365"/>
      <c r="G8" s="93"/>
    </row>
    <row r="9" spans="1:7" ht="22.5" x14ac:dyDescent="0.45">
      <c r="A9" s="94" t="s">
        <v>39</v>
      </c>
      <c r="B9" s="366"/>
      <c r="C9" s="366"/>
      <c r="D9" s="366"/>
      <c r="E9" s="366"/>
      <c r="F9" s="366"/>
      <c r="G9" s="93"/>
    </row>
    <row r="10" spans="1:7" ht="22.5" x14ac:dyDescent="0.45">
      <c r="A10" s="95" t="s">
        <v>41</v>
      </c>
      <c r="B10" s="367"/>
      <c r="C10" s="367"/>
      <c r="D10" s="367"/>
      <c r="E10" s="367"/>
      <c r="F10" s="367"/>
      <c r="G10" s="93"/>
    </row>
    <row r="11" spans="1:7" ht="22.5" x14ac:dyDescent="0.45">
      <c r="A11" s="94" t="s">
        <v>40</v>
      </c>
      <c r="B11" s="368"/>
      <c r="C11" s="368"/>
      <c r="D11" s="368"/>
      <c r="E11" s="368"/>
      <c r="F11" s="368"/>
      <c r="G11" s="93"/>
    </row>
    <row r="12" spans="1:7" ht="22.5" x14ac:dyDescent="0.45">
      <c r="A12" s="94" t="s">
        <v>198</v>
      </c>
      <c r="B12" s="373" t="e">
        <f>D719</f>
        <v>#DIV/0!</v>
      </c>
      <c r="C12" s="373"/>
      <c r="D12" s="373"/>
      <c r="E12" s="373"/>
      <c r="F12" s="373"/>
      <c r="G12" s="93"/>
    </row>
    <row r="13" spans="1:7" ht="22.5" x14ac:dyDescent="0.45">
      <c r="A13" s="92"/>
      <c r="B13" s="90"/>
      <c r="C13" s="90"/>
      <c r="D13" s="363"/>
      <c r="E13" s="363"/>
      <c r="F13" s="363"/>
      <c r="G13" s="36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9"/>
      <c r="B49" s="369"/>
      <c r="C49" s="369"/>
      <c r="D49" s="369"/>
      <c r="E49" s="369"/>
      <c r="F49" s="369"/>
      <c r="G49" s="369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1"/>
      <c r="B64" s="382"/>
      <c r="C64" s="382"/>
      <c r="D64" s="382"/>
      <c r="E64" s="382"/>
      <c r="F64" s="382"/>
      <c r="G64" s="382"/>
    </row>
    <row r="65" spans="1:7" ht="43.5" customHeight="1" x14ac:dyDescent="0.4">
      <c r="A65" s="377" t="s">
        <v>341</v>
      </c>
      <c r="B65" s="377"/>
      <c r="C65" s="377"/>
      <c r="D65" s="377"/>
      <c r="E65" s="377"/>
      <c r="F65" s="37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3"/>
      <c r="B83" s="383"/>
      <c r="C83" s="383"/>
      <c r="D83" s="383"/>
      <c r="E83" s="383"/>
      <c r="F83" s="383"/>
      <c r="G83" s="383"/>
    </row>
    <row r="84" spans="1:7" ht="45" customHeight="1" x14ac:dyDescent="0.45">
      <c r="A84" s="384" t="s">
        <v>342</v>
      </c>
      <c r="B84" s="384"/>
      <c r="C84" s="384"/>
      <c r="D84" s="384"/>
      <c r="E84" s="384"/>
      <c r="F84" s="38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4"/>
      <c r="B101" s="375"/>
      <c r="C101" s="375"/>
      <c r="D101" s="375"/>
      <c r="E101" s="375"/>
      <c r="F101" s="376"/>
      <c r="G101" s="96"/>
    </row>
    <row r="102" spans="1:7" ht="46.5" customHeight="1" x14ac:dyDescent="0.4">
      <c r="A102" s="377" t="s">
        <v>343</v>
      </c>
      <c r="B102" s="377"/>
      <c r="C102" s="377"/>
      <c r="D102" s="377"/>
      <c r="E102" s="377"/>
      <c r="F102" s="37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4"/>
      <c r="B109" s="375"/>
      <c r="C109" s="375"/>
      <c r="D109" s="375"/>
      <c r="E109" s="375"/>
      <c r="F109" s="376"/>
      <c r="G109" s="96"/>
    </row>
    <row r="110" spans="1:7" ht="39.75" customHeight="1" x14ac:dyDescent="0.4">
      <c r="A110" s="377" t="s">
        <v>375</v>
      </c>
      <c r="B110" s="377"/>
      <c r="C110" s="377"/>
      <c r="D110" s="377"/>
      <c r="E110" s="377"/>
      <c r="F110" s="37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5"/>
      <c r="B118" s="375"/>
      <c r="C118" s="375"/>
      <c r="D118" s="375"/>
      <c r="E118" s="375"/>
      <c r="F118" s="375"/>
      <c r="G118" s="96"/>
    </row>
    <row r="119" spans="1:7" ht="22.5" x14ac:dyDescent="0.4">
      <c r="A119" s="377" t="s">
        <v>304</v>
      </c>
      <c r="B119" s="377"/>
      <c r="C119" s="377"/>
      <c r="D119" s="377"/>
      <c r="E119" s="377"/>
      <c r="F119" s="377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8"/>
      <c r="B130" s="378"/>
      <c r="C130" s="378"/>
      <c r="D130" s="378"/>
      <c r="E130" s="378"/>
      <c r="F130" s="378"/>
      <c r="G130" s="96"/>
    </row>
    <row r="131" spans="1:16384" ht="22.5" customHeight="1" x14ac:dyDescent="0.4">
      <c r="A131" s="379" t="s">
        <v>404</v>
      </c>
      <c r="B131" s="379"/>
      <c r="C131" s="379"/>
      <c r="D131" s="379"/>
      <c r="E131" s="379"/>
      <c r="F131" s="379"/>
      <c r="G131" s="96"/>
    </row>
    <row r="132" spans="1:16384" ht="22.5" customHeight="1" x14ac:dyDescent="0.4">
      <c r="A132" s="380"/>
      <c r="B132" s="380"/>
      <c r="C132" s="380"/>
      <c r="D132" s="380"/>
      <c r="E132" s="380"/>
      <c r="F132" s="380"/>
      <c r="G132" s="96"/>
    </row>
    <row r="133" spans="1:16384" s="258" customFormat="1" ht="22.5" customHeight="1" x14ac:dyDescent="0.25">
      <c r="A133" s="370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6" t="s">
        <v>441</v>
      </c>
      <c r="B137" s="386"/>
      <c r="C137" s="386"/>
      <c r="D137" s="386"/>
      <c r="E137" s="386"/>
      <c r="F137" s="386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5" t="s">
        <v>340</v>
      </c>
      <c r="B144" s="385"/>
      <c r="C144" s="385"/>
      <c r="D144" s="385"/>
      <c r="E144" s="385"/>
      <c r="F144" s="385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4"/>
      <c r="B161" s="375"/>
      <c r="C161" s="375"/>
      <c r="D161" s="375"/>
      <c r="E161" s="375"/>
      <c r="F161" s="375"/>
      <c r="G161" s="96"/>
    </row>
    <row r="162" spans="1:7" ht="32.25" customHeight="1" x14ac:dyDescent="0.4">
      <c r="A162" s="386" t="s">
        <v>442</v>
      </c>
      <c r="B162" s="386"/>
      <c r="C162" s="386"/>
      <c r="D162" s="386"/>
      <c r="E162" s="386"/>
      <c r="F162" s="386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7"/>
      <c r="B172" s="388"/>
      <c r="C172" s="388"/>
      <c r="D172" s="388"/>
      <c r="E172" s="388"/>
      <c r="F172" s="388"/>
      <c r="G172" s="96"/>
    </row>
    <row r="173" spans="1:7" ht="32.25" customHeight="1" x14ac:dyDescent="0.4">
      <c r="A173" s="386" t="s">
        <v>304</v>
      </c>
      <c r="B173" s="386"/>
      <c r="C173" s="386"/>
      <c r="D173" s="386"/>
      <c r="E173" s="386"/>
      <c r="F173" s="386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89"/>
      <c r="C182" s="390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7"/>
      <c r="B184" s="397"/>
      <c r="C184" s="397"/>
      <c r="D184" s="397"/>
      <c r="E184" s="397"/>
      <c r="F184" s="39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9"/>
      <c r="B201" s="369"/>
      <c r="C201" s="369"/>
      <c r="D201" s="369"/>
      <c r="E201" s="369"/>
      <c r="F201" s="369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9"/>
      <c r="B225" s="369"/>
      <c r="C225" s="369"/>
      <c r="D225" s="369"/>
      <c r="E225" s="369"/>
      <c r="F225" s="369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4" t="s">
        <v>304</v>
      </c>
      <c r="B232" s="395"/>
      <c r="C232" s="395"/>
      <c r="D232" s="396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9"/>
      <c r="B246" s="369"/>
      <c r="C246" s="369"/>
      <c r="D246" s="369"/>
      <c r="E246" s="369"/>
      <c r="F246" s="369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8"/>
      <c r="B286" s="398"/>
      <c r="C286" s="398"/>
      <c r="D286" s="398"/>
      <c r="E286" s="398"/>
      <c r="F286" s="398"/>
      <c r="G286" s="96"/>
    </row>
    <row r="287" spans="1:7" ht="31.5" customHeight="1" x14ac:dyDescent="0.4">
      <c r="A287" s="399" t="s">
        <v>304</v>
      </c>
      <c r="B287" s="399"/>
      <c r="C287" s="399"/>
      <c r="D287" s="399"/>
      <c r="E287" s="399"/>
      <c r="F287" s="399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2"/>
      <c r="B352" s="402"/>
      <c r="C352" s="402"/>
      <c r="D352" s="402"/>
      <c r="E352" s="402"/>
      <c r="F352" s="402"/>
      <c r="G352" s="402"/>
    </row>
    <row r="353" spans="1:7" ht="32.25" customHeight="1" x14ac:dyDescent="0.4">
      <c r="A353" s="403" t="s">
        <v>304</v>
      </c>
      <c r="B353" s="403"/>
      <c r="C353" s="403"/>
      <c r="D353" s="403"/>
      <c r="E353" s="403"/>
      <c r="F353" s="40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00"/>
      <c r="B410" s="383"/>
      <c r="C410" s="383"/>
      <c r="D410" s="383"/>
      <c r="E410" s="383"/>
      <c r="F410" s="383"/>
      <c r="G410" s="383"/>
    </row>
    <row r="411" spans="1:7" ht="24.75" x14ac:dyDescent="0.4">
      <c r="A411" s="401" t="s">
        <v>313</v>
      </c>
      <c r="B411" s="401"/>
      <c r="C411" s="401"/>
      <c r="D411" s="401"/>
      <c r="E411" s="401"/>
      <c r="F411" s="401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1" t="s">
        <v>304</v>
      </c>
      <c r="B459" s="401"/>
      <c r="C459" s="401"/>
      <c r="D459" s="401"/>
      <c r="E459" s="401"/>
      <c r="F459" s="401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7" t="s">
        <v>405</v>
      </c>
      <c r="B473" s="407"/>
      <c r="C473" s="407"/>
      <c r="D473" s="407"/>
      <c r="E473" s="407"/>
      <c r="F473" s="407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8" t="s">
        <v>28</v>
      </c>
      <c r="B475" s="409" t="s">
        <v>29</v>
      </c>
      <c r="C475" s="409"/>
      <c r="D475" s="409" t="s">
        <v>42</v>
      </c>
      <c r="E475" s="410" t="s">
        <v>264</v>
      </c>
      <c r="F475" s="410" t="s">
        <v>295</v>
      </c>
      <c r="G475" s="96"/>
    </row>
    <row r="476" spans="1:7" ht="21" x14ac:dyDescent="0.4">
      <c r="A476" s="408"/>
      <c r="B476" s="254" t="s">
        <v>32</v>
      </c>
      <c r="C476" s="254" t="s">
        <v>31</v>
      </c>
      <c r="D476" s="409"/>
      <c r="E476" s="410"/>
      <c r="F476" s="410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8" t="s">
        <v>52</v>
      </c>
      <c r="B478" s="478"/>
      <c r="C478" s="478"/>
      <c r="D478" s="478"/>
      <c r="E478" s="478"/>
      <c r="F478" s="478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9" t="s">
        <v>443</v>
      </c>
      <c r="B484" s="480"/>
      <c r="C484" s="480"/>
      <c r="D484" s="480"/>
      <c r="E484" s="480"/>
      <c r="F484" s="480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1" t="s">
        <v>23</v>
      </c>
      <c r="B495" s="482"/>
      <c r="C495" s="482"/>
      <c r="D495" s="482"/>
      <c r="E495" s="482"/>
      <c r="F495" s="483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4"/>
      <c r="B507" s="404"/>
      <c r="C507" s="404"/>
      <c r="D507" s="404"/>
      <c r="E507" s="404"/>
      <c r="F507" s="404"/>
      <c r="G507" s="404"/>
    </row>
    <row r="508" spans="1:7" ht="26.25" customHeight="1" x14ac:dyDescent="0.5">
      <c r="A508" s="288" t="s">
        <v>304</v>
      </c>
      <c r="B508" s="405"/>
      <c r="C508" s="405"/>
      <c r="D508" s="405"/>
      <c r="E508" s="405"/>
      <c r="F508" s="40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6" t="s">
        <v>97</v>
      </c>
      <c r="B520" s="406"/>
      <c r="C520" s="406"/>
      <c r="D520" s="406"/>
      <c r="E520" s="406"/>
      <c r="F520" s="40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6" t="s">
        <v>28</v>
      </c>
      <c r="B522" s="418" t="s">
        <v>29</v>
      </c>
      <c r="C522" s="419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7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0"/>
      <c r="D525" s="420"/>
      <c r="E525" s="420"/>
      <c r="F525" s="421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9"/>
      <c r="B534" s="369"/>
      <c r="C534" s="369"/>
      <c r="D534" s="369"/>
      <c r="E534" s="369"/>
      <c r="F534" s="369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1"/>
      <c r="B546" s="402"/>
      <c r="C546" s="402"/>
      <c r="D546" s="402"/>
      <c r="E546" s="402"/>
      <c r="F546" s="402"/>
      <c r="G546" s="402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4" t="s">
        <v>34</v>
      </c>
      <c r="B556" s="414"/>
      <c r="C556" s="415"/>
      <c r="D556" s="345">
        <f>SUM(B548:C555,B536:C545)</f>
        <v>0</v>
      </c>
      <c r="E556" s="90"/>
      <c r="F556" s="96"/>
      <c r="G556" s="96"/>
    </row>
    <row r="557" spans="1:7" ht="21" x14ac:dyDescent="0.4">
      <c r="A557" s="414" t="s">
        <v>33</v>
      </c>
      <c r="B557" s="414"/>
      <c r="C557" s="414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9"/>
      <c r="B562" s="369"/>
      <c r="C562" s="369"/>
      <c r="D562" s="369"/>
      <c r="E562" s="369"/>
      <c r="F562" s="369"/>
      <c r="G562" s="96"/>
    </row>
    <row r="563" spans="1:7" ht="22.5" x14ac:dyDescent="0.45">
      <c r="A563" s="430" t="s">
        <v>19</v>
      </c>
      <c r="B563" s="430"/>
      <c r="C563" s="430"/>
      <c r="D563" s="430"/>
      <c r="E563" s="430"/>
      <c r="F563" s="430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8" t="s">
        <v>28</v>
      </c>
      <c r="B565" s="409" t="s">
        <v>29</v>
      </c>
      <c r="C565" s="409"/>
      <c r="D565" s="409" t="s">
        <v>42</v>
      </c>
      <c r="E565" s="410" t="s">
        <v>264</v>
      </c>
      <c r="F565" s="410" t="s">
        <v>295</v>
      </c>
      <c r="G565" s="96"/>
    </row>
    <row r="566" spans="1:7" ht="21" x14ac:dyDescent="0.4">
      <c r="A566" s="408"/>
      <c r="B566" s="254" t="s">
        <v>32</v>
      </c>
      <c r="C566" s="254" t="s">
        <v>31</v>
      </c>
      <c r="D566" s="409"/>
      <c r="E566" s="410"/>
      <c r="F566" s="41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2" t="s">
        <v>10</v>
      </c>
      <c r="B568" s="423"/>
      <c r="C568" s="423"/>
      <c r="D568" s="423"/>
      <c r="E568" s="423"/>
      <c r="F568" s="424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4" t="s">
        <v>34</v>
      </c>
      <c r="B578" s="414"/>
      <c r="C578" s="415"/>
      <c r="D578" s="345">
        <f>SUM(B569:C577)</f>
        <v>0</v>
      </c>
      <c r="E578" s="90"/>
      <c r="F578" s="96"/>
      <c r="G578" s="96"/>
    </row>
    <row r="579" spans="1:7" ht="21" x14ac:dyDescent="0.4">
      <c r="A579" s="414" t="s">
        <v>33</v>
      </c>
      <c r="B579" s="414"/>
      <c r="C579" s="414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5" t="s">
        <v>23</v>
      </c>
      <c r="B581" s="426"/>
      <c r="C581" s="426"/>
      <c r="D581" s="426"/>
      <c r="E581" s="426"/>
      <c r="F581" s="427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8" t="s">
        <v>370</v>
      </c>
      <c r="B588" s="429"/>
      <c r="C588" s="429"/>
      <c r="D588" s="429"/>
      <c r="E588" s="429"/>
      <c r="F588" s="429"/>
      <c r="G588" s="429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4" t="s">
        <v>34</v>
      </c>
      <c r="B596" s="414"/>
      <c r="C596" s="415"/>
      <c r="D596" s="345">
        <f>SUM(B589:C595,B582:C587)</f>
        <v>0</v>
      </c>
      <c r="E596" s="90"/>
      <c r="F596" s="96"/>
      <c r="G596" s="96"/>
    </row>
    <row r="597" spans="1:7" ht="21" x14ac:dyDescent="0.4">
      <c r="A597" s="414" t="s">
        <v>33</v>
      </c>
      <c r="B597" s="414"/>
      <c r="C597" s="414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6" t="s">
        <v>168</v>
      </c>
      <c r="B600" s="437"/>
      <c r="C600" s="438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0" t="s">
        <v>8</v>
      </c>
      <c r="B602" s="430"/>
      <c r="C602" s="430"/>
      <c r="D602" s="430"/>
      <c r="E602" s="430"/>
      <c r="F602" s="430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1"/>
      <c r="D607" s="431"/>
      <c r="E607" s="431"/>
      <c r="F607" s="432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4" t="s">
        <v>34</v>
      </c>
      <c r="B616" s="414"/>
      <c r="C616" s="414"/>
      <c r="D616" s="345">
        <f>SUM(B608:C615)</f>
        <v>0</v>
      </c>
      <c r="E616" s="433"/>
      <c r="F616" s="398"/>
      <c r="G616" s="96"/>
    </row>
    <row r="617" spans="1:7" ht="21" x14ac:dyDescent="0.4">
      <c r="A617" s="414" t="s">
        <v>33</v>
      </c>
      <c r="B617" s="414"/>
      <c r="C617" s="414"/>
      <c r="D617" s="298" t="e">
        <f>D616/(COUNT(B608:C615)*2)</f>
        <v>#DIV/0!</v>
      </c>
      <c r="E617" s="434"/>
      <c r="F617" s="404"/>
      <c r="G617" s="96"/>
    </row>
    <row r="618" spans="1:7" ht="21" x14ac:dyDescent="0.4">
      <c r="A618" s="128"/>
      <c r="B618" s="96"/>
      <c r="C618" s="435"/>
      <c r="D618" s="435"/>
      <c r="E618" s="435"/>
      <c r="F618" s="435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1"/>
      <c r="D632" s="431"/>
      <c r="E632" s="431"/>
      <c r="F632" s="432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40"/>
      <c r="B641" s="440"/>
      <c r="C641" s="440"/>
      <c r="D641" s="440"/>
      <c r="E641" s="440"/>
      <c r="F641" s="440"/>
      <c r="G641" s="440"/>
    </row>
    <row r="642" spans="1:7" ht="24.75" x14ac:dyDescent="0.4">
      <c r="A642" s="284" t="s">
        <v>26</v>
      </c>
      <c r="B642" s="431"/>
      <c r="C642" s="431"/>
      <c r="D642" s="431"/>
      <c r="E642" s="431"/>
      <c r="F642" s="432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1" t="s">
        <v>304</v>
      </c>
      <c r="B650" s="442"/>
      <c r="C650" s="442"/>
      <c r="D650" s="442"/>
      <c r="E650" s="442"/>
      <c r="F650" s="443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0" t="s">
        <v>346</v>
      </c>
      <c r="B665" s="430"/>
      <c r="C665" s="430"/>
      <c r="D665" s="430"/>
      <c r="E665" s="430"/>
      <c r="F665" s="430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9" t="s">
        <v>439</v>
      </c>
      <c r="B693" s="439"/>
      <c r="C693" s="439"/>
      <c r="D693" s="439"/>
      <c r="E693" s="439"/>
      <c r="F693" s="439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9" t="s">
        <v>28</v>
      </c>
      <c r="B695" s="418" t="s">
        <v>29</v>
      </c>
      <c r="C695" s="418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6" t="s">
        <v>299</v>
      </c>
      <c r="B698" s="447"/>
      <c r="C698" s="447"/>
      <c r="D698" s="447"/>
      <c r="E698" s="447"/>
      <c r="F698" s="448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4"/>
      <c r="C704" s="445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4"/>
      <c r="C705" s="445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6" t="s">
        <v>300</v>
      </c>
      <c r="B707" s="447"/>
      <c r="C707" s="447"/>
      <c r="D707" s="447"/>
      <c r="E707" s="447"/>
      <c r="F707" s="448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1"/>
      <c r="E1" s="451"/>
      <c r="F1" s="451"/>
      <c r="G1" s="45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2" t="s">
        <v>46</v>
      </c>
      <c r="B6" s="452"/>
      <c r="C6" s="452"/>
      <c r="D6" s="452"/>
      <c r="E6" s="452"/>
      <c r="F6" s="452"/>
      <c r="G6" s="79"/>
    </row>
    <row r="7" spans="1:7" s="2" customFormat="1" ht="21.75" customHeight="1" x14ac:dyDescent="0.45">
      <c r="A7" s="453" t="str">
        <f>'Page de garde'!D18</f>
        <v>UHD ROUTE DE GABES SFAX</v>
      </c>
      <c r="B7" s="453"/>
      <c r="C7" s="453"/>
      <c r="D7" s="453"/>
      <c r="E7" s="453"/>
      <c r="F7" s="453"/>
      <c r="G7" s="79"/>
    </row>
    <row r="8" spans="1:7" s="2" customFormat="1" ht="24" x14ac:dyDescent="0.45">
      <c r="A8" s="4" t="s">
        <v>39</v>
      </c>
      <c r="B8" s="454">
        <f>'A4 Exploitation'!B9:F9</f>
        <v>0</v>
      </c>
      <c r="C8" s="454"/>
      <c r="D8" s="454"/>
      <c r="E8" s="454"/>
      <c r="F8" s="454"/>
      <c r="G8" s="79"/>
    </row>
    <row r="9" spans="1:7" s="2" customFormat="1" ht="24" x14ac:dyDescent="0.45">
      <c r="A9" s="5" t="s">
        <v>41</v>
      </c>
      <c r="B9" s="455">
        <f>'A4 Exploitation'!B10:F10</f>
        <v>0</v>
      </c>
      <c r="C9" s="455"/>
      <c r="D9" s="455"/>
      <c r="E9" s="455"/>
      <c r="F9" s="455"/>
      <c r="G9" s="79"/>
    </row>
    <row r="10" spans="1:7" s="2" customFormat="1" ht="24" x14ac:dyDescent="0.45">
      <c r="A10" s="4" t="s">
        <v>40</v>
      </c>
      <c r="B10" s="450">
        <f>'A4 Exploitation'!B11:F11</f>
        <v>0</v>
      </c>
      <c r="C10" s="450"/>
      <c r="D10" s="450"/>
      <c r="E10" s="450"/>
      <c r="F10" s="450"/>
      <c r="G10" s="79"/>
    </row>
    <row r="11" spans="1:7" s="2" customFormat="1" ht="24" x14ac:dyDescent="0.45">
      <c r="A11" s="4" t="s">
        <v>248</v>
      </c>
      <c r="B11" s="459" t="e">
        <f>D215</f>
        <v>#DIV/0!</v>
      </c>
      <c r="C11" s="459"/>
      <c r="D11" s="459"/>
      <c r="E11" s="459"/>
      <c r="F11" s="459"/>
      <c r="G11" s="79"/>
    </row>
    <row r="12" spans="1:7" s="2" customFormat="1" ht="22.5" x14ac:dyDescent="0.45">
      <c r="A12" s="1"/>
      <c r="D12" s="363"/>
      <c r="E12" s="363"/>
      <c r="F12" s="363"/>
      <c r="G12" s="363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158</v>
      </c>
      <c r="F13" s="461" t="s">
        <v>159</v>
      </c>
    </row>
    <row r="14" spans="1:7" s="2" customFormat="1" ht="12.75" customHeight="1" x14ac:dyDescent="0.3">
      <c r="A14" s="460"/>
      <c r="B14" s="18" t="s">
        <v>32</v>
      </c>
      <c r="C14" s="18" t="s">
        <v>31</v>
      </c>
      <c r="D14" s="461"/>
      <c r="E14" s="461"/>
      <c r="F14" s="461"/>
      <c r="G14" s="78"/>
    </row>
    <row r="15" spans="1:7" x14ac:dyDescent="0.3">
      <c r="A15" s="462"/>
      <c r="B15" s="463"/>
      <c r="C15" s="463"/>
      <c r="D15" s="463"/>
      <c r="E15" s="463"/>
      <c r="F15" s="463"/>
    </row>
    <row r="16" spans="1:7" ht="19.5" x14ac:dyDescent="0.4">
      <c r="A16" s="464" t="s">
        <v>0</v>
      </c>
      <c r="B16" s="465"/>
      <c r="C16" s="465"/>
      <c r="D16" s="465"/>
      <c r="E16" s="465"/>
      <c r="F16" s="465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6" t="s">
        <v>34</v>
      </c>
      <c r="B22" s="467"/>
      <c r="C22" s="468"/>
      <c r="D22" s="330">
        <f>SUM(B17:C21)</f>
        <v>0</v>
      </c>
    </row>
    <row r="23" spans="1:7" x14ac:dyDescent="0.3">
      <c r="A23" s="456" t="s">
        <v>249</v>
      </c>
      <c r="B23" s="457"/>
      <c r="C23" s="458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9" t="s">
        <v>4</v>
      </c>
      <c r="B25" s="470"/>
      <c r="C25" s="470"/>
      <c r="D25" s="470"/>
      <c r="E25" s="470"/>
      <c r="F25" s="470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9">
        <f>SUM(B26:C32)</f>
        <v>0</v>
      </c>
    </row>
    <row r="34" spans="1:6" x14ac:dyDescent="0.3">
      <c r="A34" s="456" t="s">
        <v>249</v>
      </c>
      <c r="B34" s="457"/>
      <c r="C34" s="458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9" t="s">
        <v>178</v>
      </c>
      <c r="B36" s="470"/>
      <c r="C36" s="470"/>
      <c r="D36" s="470"/>
      <c r="E36" s="470"/>
      <c r="F36" s="470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9">
        <f>SUM(B37:C41)</f>
        <v>0</v>
      </c>
    </row>
    <row r="43" spans="1:6" x14ac:dyDescent="0.3">
      <c r="A43" s="456" t="s">
        <v>249</v>
      </c>
      <c r="B43" s="457"/>
      <c r="C43" s="458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1" t="s">
        <v>405</v>
      </c>
      <c r="B45" s="472"/>
      <c r="C45" s="472"/>
      <c r="D45" s="472"/>
      <c r="E45" s="472"/>
      <c r="F45" s="47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41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4" t="s">
        <v>19</v>
      </c>
      <c r="B61" s="475"/>
      <c r="C61" s="475"/>
      <c r="D61" s="475"/>
      <c r="E61" s="475"/>
      <c r="F61" s="47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9">
        <f>SUM(B62:C67)</f>
        <v>0</v>
      </c>
    </row>
    <row r="69" spans="1:6" x14ac:dyDescent="0.3">
      <c r="A69" s="456" t="s">
        <v>249</v>
      </c>
      <c r="B69" s="457"/>
      <c r="C69" s="458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9" t="s">
        <v>8</v>
      </c>
      <c r="B71" s="470"/>
      <c r="C71" s="470"/>
      <c r="D71" s="470"/>
      <c r="E71" s="470"/>
      <c r="F71" s="470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9">
        <f>SUM(B72:C78)</f>
        <v>0</v>
      </c>
    </row>
    <row r="80" spans="1:6" x14ac:dyDescent="0.3">
      <c r="A80" s="456" t="s">
        <v>249</v>
      </c>
      <c r="B80" s="457"/>
      <c r="C80" s="458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9" t="s">
        <v>463</v>
      </c>
      <c r="B82" s="470"/>
      <c r="C82" s="470"/>
      <c r="D82" s="470"/>
      <c r="E82" s="470"/>
      <c r="F82" s="470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9">
        <f>SUM(B83:C99)</f>
        <v>0</v>
      </c>
    </row>
    <row r="101" spans="1:6" x14ac:dyDescent="0.3">
      <c r="A101" s="456" t="s">
        <v>249</v>
      </c>
      <c r="B101" s="457"/>
      <c r="C101" s="458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9" t="s">
        <v>170</v>
      </c>
      <c r="B103" s="470"/>
      <c r="C103" s="470"/>
      <c r="D103" s="470"/>
      <c r="E103" s="470"/>
      <c r="F103" s="470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9">
        <f>SUM(B104:C117)</f>
        <v>0</v>
      </c>
    </row>
    <row r="119" spans="1:6" x14ac:dyDescent="0.3">
      <c r="A119" s="456" t="s">
        <v>249</v>
      </c>
      <c r="B119" s="457"/>
      <c r="C119" s="458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9" t="s">
        <v>171</v>
      </c>
      <c r="B122" s="470"/>
      <c r="C122" s="470"/>
      <c r="D122" s="470"/>
      <c r="E122" s="470"/>
      <c r="F122" s="470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9">
        <f>SUM(B123:C133)</f>
        <v>0</v>
      </c>
    </row>
    <row r="135" spans="1:6" x14ac:dyDescent="0.3">
      <c r="A135" s="456" t="s">
        <v>249</v>
      </c>
      <c r="B135" s="457"/>
      <c r="C135" s="458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9" t="s">
        <v>154</v>
      </c>
      <c r="B137" s="470"/>
      <c r="C137" s="470"/>
      <c r="D137" s="470"/>
      <c r="E137" s="470"/>
      <c r="F137" s="470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9">
        <f>SUM(B138:C148)</f>
        <v>0</v>
      </c>
    </row>
    <row r="150" spans="1:6" x14ac:dyDescent="0.3">
      <c r="A150" s="456" t="s">
        <v>249</v>
      </c>
      <c r="B150" s="457"/>
      <c r="C150" s="458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9" t="s">
        <v>61</v>
      </c>
      <c r="B152" s="470"/>
      <c r="C152" s="470"/>
      <c r="D152" s="470"/>
      <c r="E152" s="470"/>
      <c r="F152" s="470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9">
        <f>SUM(B153:C164)</f>
        <v>0</v>
      </c>
    </row>
    <row r="166" spans="1:6" x14ac:dyDescent="0.3">
      <c r="A166" s="456" t="s">
        <v>249</v>
      </c>
      <c r="B166" s="457"/>
      <c r="C166" s="458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9" t="s">
        <v>176</v>
      </c>
      <c r="B168" s="470"/>
      <c r="C168" s="470"/>
      <c r="D168" s="470"/>
      <c r="E168" s="470"/>
      <c r="F168" s="470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6" t="s">
        <v>34</v>
      </c>
      <c r="B177" s="467"/>
      <c r="C177" s="468"/>
      <c r="D177" s="330">
        <f>SUM(B169:C176)</f>
        <v>0</v>
      </c>
    </row>
    <row r="178" spans="1:6" x14ac:dyDescent="0.3">
      <c r="A178" s="456" t="s">
        <v>249</v>
      </c>
      <c r="B178" s="457"/>
      <c r="C178" s="458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9" t="s">
        <v>64</v>
      </c>
      <c r="B180" s="470"/>
      <c r="C180" s="470"/>
      <c r="D180" s="470"/>
      <c r="E180" s="470"/>
      <c r="F180" s="470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9">
        <f>SUM(B181:C184)</f>
        <v>0</v>
      </c>
    </row>
    <row r="186" spans="1:6" x14ac:dyDescent="0.3">
      <c r="A186" s="456" t="s">
        <v>249</v>
      </c>
      <c r="B186" s="457"/>
      <c r="C186" s="458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9">
        <f>SUM(B189:C192)</f>
        <v>0</v>
      </c>
    </row>
    <row r="194" spans="1:7" x14ac:dyDescent="0.3">
      <c r="A194" s="456" t="s">
        <v>249</v>
      </c>
      <c r="B194" s="457"/>
      <c r="C194" s="458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9" t="s">
        <v>65</v>
      </c>
      <c r="B196" s="470"/>
      <c r="C196" s="470"/>
      <c r="D196" s="470"/>
      <c r="E196" s="470"/>
      <c r="F196" s="470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9">
        <f>SUM(B197:C201)</f>
        <v>0</v>
      </c>
    </row>
    <row r="203" spans="1:7" x14ac:dyDescent="0.3">
      <c r="A203" s="456" t="s">
        <v>249</v>
      </c>
      <c r="B203" s="457"/>
      <c r="C203" s="458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9" t="s">
        <v>175</v>
      </c>
      <c r="B205" s="470"/>
      <c r="C205" s="470"/>
      <c r="D205" s="470"/>
      <c r="E205" s="470"/>
      <c r="F205" s="470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0</v>
      </c>
    </row>
    <row r="211" spans="1:6" x14ac:dyDescent="0.3">
      <c r="A211" s="456" t="s">
        <v>249</v>
      </c>
      <c r="B211" s="457"/>
      <c r="C211" s="458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2019-10-04T18:28:48Z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